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ash\OneDrive\Documents\SMAA8411 Workbooks\"/>
    </mc:Choice>
  </mc:AlternateContent>
  <xr:revisionPtr revIDLastSave="0" documentId="13_ncr:1_{93CE459E-48FD-45D2-A198-17E3265553AC}" xr6:coauthVersionLast="47" xr6:coauthVersionMax="47" xr10:uidLastSave="{00000000-0000-0000-0000-000000000000}"/>
  <bookViews>
    <workbookView xWindow="-108" yWindow="-108" windowWidth="23256" windowHeight="12456" activeTab="3" xr2:uid="{3749FFDF-EFC8-4D51-A944-337CED600082}"/>
  </bookViews>
  <sheets>
    <sheet name="Q2" sheetId="2" r:id="rId1"/>
    <sheet name="Q2.1 (Companion)" sheetId="6" r:id="rId2"/>
    <sheet name="Q2.2 + 2.4 (Companion)" sheetId="9" r:id="rId3"/>
    <sheet name="Q3" sheetId="3" r:id="rId4"/>
    <sheet name="Q4" sheetId="4" r:id="rId5"/>
    <sheet name="References Q2-Q4" sheetId="5" r:id="rId6"/>
  </sheets>
  <definedNames>
    <definedName name="solver_adj" localSheetId="3" hidden="1">'Q3'!$S$2:$S$12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2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3" hidden="1">1</definedName>
    <definedName name="solver_opt" localSheetId="0" hidden="1">'Q2'!$F$2</definedName>
    <definedName name="solver_opt" localSheetId="3" hidden="1">'Q3'!$N$446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4" l="1"/>
  <c r="I52" i="4"/>
  <c r="I51" i="4"/>
  <c r="I29" i="4"/>
  <c r="I28" i="4"/>
  <c r="I27" i="4"/>
  <c r="I26" i="4"/>
  <c r="I22" i="4"/>
  <c r="I21" i="4"/>
  <c r="I20" i="4"/>
  <c r="I19" i="4"/>
  <c r="I15" i="4"/>
  <c r="I14" i="4"/>
  <c r="I13" i="4"/>
  <c r="I12" i="4"/>
  <c r="T70" i="3"/>
  <c r="L2" i="3" l="1"/>
  <c r="M2" i="3" s="1"/>
  <c r="N2" i="3" s="1"/>
  <c r="O2" i="3" s="1"/>
  <c r="L3" i="3"/>
  <c r="M3" i="3" s="1"/>
  <c r="N3" i="3" s="1"/>
  <c r="O3" i="3" s="1"/>
  <c r="L4" i="3"/>
  <c r="M4" i="3" s="1"/>
  <c r="N4" i="3" s="1"/>
  <c r="O4" i="3" s="1"/>
  <c r="L5" i="3"/>
  <c r="M5" i="3" s="1"/>
  <c r="N5" i="3" s="1"/>
  <c r="O5" i="3" s="1"/>
  <c r="L6" i="3"/>
  <c r="M6" i="3" s="1"/>
  <c r="N6" i="3" s="1"/>
  <c r="O6" i="3" s="1"/>
  <c r="L7" i="3"/>
  <c r="M7" i="3" s="1"/>
  <c r="N7" i="3" s="1"/>
  <c r="O7" i="3" s="1"/>
  <c r="L8" i="3"/>
  <c r="M8" i="3" s="1"/>
  <c r="N8" i="3" s="1"/>
  <c r="O8" i="3" s="1"/>
  <c r="L9" i="3"/>
  <c r="M9" i="3" s="1"/>
  <c r="N9" i="3" s="1"/>
  <c r="O9" i="3" s="1"/>
  <c r="L10" i="3"/>
  <c r="M10" i="3" s="1"/>
  <c r="N10" i="3" s="1"/>
  <c r="O10" i="3" s="1"/>
  <c r="L11" i="3"/>
  <c r="M11" i="3" s="1"/>
  <c r="N11" i="3" s="1"/>
  <c r="O11" i="3" s="1"/>
  <c r="L12" i="3"/>
  <c r="M12" i="3" s="1"/>
  <c r="N12" i="3" s="1"/>
  <c r="O12" i="3" s="1"/>
  <c r="L13" i="3"/>
  <c r="M13" i="3" s="1"/>
  <c r="N13" i="3" s="1"/>
  <c r="O13" i="3" s="1"/>
  <c r="L14" i="3"/>
  <c r="M14" i="3" s="1"/>
  <c r="N14" i="3" s="1"/>
  <c r="O14" i="3" s="1"/>
  <c r="L15" i="3"/>
  <c r="M15" i="3" s="1"/>
  <c r="N15" i="3" s="1"/>
  <c r="O15" i="3" s="1"/>
  <c r="L16" i="3"/>
  <c r="M16" i="3" s="1"/>
  <c r="N16" i="3" s="1"/>
  <c r="O16" i="3" s="1"/>
  <c r="L17" i="3"/>
  <c r="M17" i="3" s="1"/>
  <c r="N17" i="3" s="1"/>
  <c r="O17" i="3" s="1"/>
  <c r="L18" i="3"/>
  <c r="M18" i="3" s="1"/>
  <c r="N18" i="3" s="1"/>
  <c r="O18" i="3" s="1"/>
  <c r="L19" i="3"/>
  <c r="M19" i="3" s="1"/>
  <c r="N19" i="3" s="1"/>
  <c r="O19" i="3" s="1"/>
  <c r="L20" i="3"/>
  <c r="M20" i="3" s="1"/>
  <c r="N20" i="3" s="1"/>
  <c r="O20" i="3" s="1"/>
  <c r="L21" i="3"/>
  <c r="M21" i="3" s="1"/>
  <c r="N21" i="3" s="1"/>
  <c r="O21" i="3" s="1"/>
  <c r="L22" i="3"/>
  <c r="M22" i="3" s="1"/>
  <c r="N22" i="3" s="1"/>
  <c r="O22" i="3" s="1"/>
  <c r="L23" i="3"/>
  <c r="M23" i="3" s="1"/>
  <c r="N23" i="3" s="1"/>
  <c r="O23" i="3" s="1"/>
  <c r="L24" i="3"/>
  <c r="M24" i="3" s="1"/>
  <c r="N24" i="3" s="1"/>
  <c r="O24" i="3" s="1"/>
  <c r="L25" i="3"/>
  <c r="M25" i="3" s="1"/>
  <c r="N25" i="3" s="1"/>
  <c r="O25" i="3" s="1"/>
  <c r="L26" i="3"/>
  <c r="M26" i="3" s="1"/>
  <c r="N26" i="3" s="1"/>
  <c r="O26" i="3" s="1"/>
  <c r="L27" i="3"/>
  <c r="M27" i="3" s="1"/>
  <c r="N27" i="3" s="1"/>
  <c r="O27" i="3" s="1"/>
  <c r="L28" i="3"/>
  <c r="M28" i="3" s="1"/>
  <c r="N28" i="3" s="1"/>
  <c r="O28" i="3" s="1"/>
  <c r="L29" i="3"/>
  <c r="M29" i="3" s="1"/>
  <c r="N29" i="3" s="1"/>
  <c r="O29" i="3" s="1"/>
  <c r="L30" i="3"/>
  <c r="M30" i="3" s="1"/>
  <c r="N30" i="3" s="1"/>
  <c r="O30" i="3" s="1"/>
  <c r="L31" i="3"/>
  <c r="M31" i="3" s="1"/>
  <c r="N31" i="3" s="1"/>
  <c r="O31" i="3" s="1"/>
  <c r="L32" i="3"/>
  <c r="M32" i="3" s="1"/>
  <c r="N32" i="3" s="1"/>
  <c r="O32" i="3" s="1"/>
  <c r="L33" i="3"/>
  <c r="M33" i="3" s="1"/>
  <c r="N33" i="3" s="1"/>
  <c r="O33" i="3" s="1"/>
  <c r="L34" i="3"/>
  <c r="M34" i="3" s="1"/>
  <c r="N34" i="3" s="1"/>
  <c r="O34" i="3" s="1"/>
  <c r="L35" i="3"/>
  <c r="M35" i="3" s="1"/>
  <c r="N35" i="3" s="1"/>
  <c r="O35" i="3" s="1"/>
  <c r="L36" i="3"/>
  <c r="M36" i="3" s="1"/>
  <c r="N36" i="3" s="1"/>
  <c r="O36" i="3" s="1"/>
  <c r="L37" i="3"/>
  <c r="M37" i="3" s="1"/>
  <c r="N37" i="3" s="1"/>
  <c r="O37" i="3" s="1"/>
  <c r="L38" i="3"/>
  <c r="M38" i="3" s="1"/>
  <c r="N38" i="3" s="1"/>
  <c r="O38" i="3" s="1"/>
  <c r="L39" i="3"/>
  <c r="M39" i="3" s="1"/>
  <c r="N39" i="3" s="1"/>
  <c r="O39" i="3" s="1"/>
  <c r="L40" i="3"/>
  <c r="M40" i="3" s="1"/>
  <c r="N40" i="3" s="1"/>
  <c r="O40" i="3" s="1"/>
  <c r="L41" i="3"/>
  <c r="M41" i="3" s="1"/>
  <c r="N41" i="3" s="1"/>
  <c r="O41" i="3" s="1"/>
  <c r="L42" i="3"/>
  <c r="M42" i="3" s="1"/>
  <c r="N42" i="3" s="1"/>
  <c r="O42" i="3" s="1"/>
  <c r="L43" i="3"/>
  <c r="M43" i="3" s="1"/>
  <c r="N43" i="3" s="1"/>
  <c r="O43" i="3" s="1"/>
  <c r="L44" i="3"/>
  <c r="M44" i="3" s="1"/>
  <c r="N44" i="3" s="1"/>
  <c r="O44" i="3" s="1"/>
  <c r="L45" i="3"/>
  <c r="M45" i="3" s="1"/>
  <c r="N45" i="3" s="1"/>
  <c r="O45" i="3" s="1"/>
  <c r="L46" i="3"/>
  <c r="M46" i="3" s="1"/>
  <c r="N46" i="3" s="1"/>
  <c r="O46" i="3" s="1"/>
  <c r="L47" i="3"/>
  <c r="M47" i="3" s="1"/>
  <c r="N47" i="3" s="1"/>
  <c r="O47" i="3" s="1"/>
  <c r="L48" i="3"/>
  <c r="M48" i="3" s="1"/>
  <c r="N48" i="3" s="1"/>
  <c r="O48" i="3" s="1"/>
  <c r="L49" i="3"/>
  <c r="M49" i="3" s="1"/>
  <c r="N49" i="3" s="1"/>
  <c r="O49" i="3" s="1"/>
  <c r="L50" i="3"/>
  <c r="M50" i="3" s="1"/>
  <c r="N50" i="3" s="1"/>
  <c r="O50" i="3" s="1"/>
  <c r="L51" i="3"/>
  <c r="M51" i="3" s="1"/>
  <c r="N51" i="3" s="1"/>
  <c r="O51" i="3" s="1"/>
  <c r="L52" i="3"/>
  <c r="M52" i="3" s="1"/>
  <c r="N52" i="3" s="1"/>
  <c r="O52" i="3" s="1"/>
  <c r="L53" i="3"/>
  <c r="M53" i="3" s="1"/>
  <c r="N53" i="3" s="1"/>
  <c r="O53" i="3" s="1"/>
  <c r="L54" i="3"/>
  <c r="M54" i="3" s="1"/>
  <c r="N54" i="3" s="1"/>
  <c r="O54" i="3" s="1"/>
  <c r="L55" i="3"/>
  <c r="M55" i="3" s="1"/>
  <c r="N55" i="3" s="1"/>
  <c r="O55" i="3" s="1"/>
  <c r="L56" i="3"/>
  <c r="M56" i="3" s="1"/>
  <c r="N56" i="3" s="1"/>
  <c r="O56" i="3" s="1"/>
  <c r="L57" i="3"/>
  <c r="M57" i="3" s="1"/>
  <c r="N57" i="3" s="1"/>
  <c r="O57" i="3" s="1"/>
  <c r="L58" i="3"/>
  <c r="M58" i="3" s="1"/>
  <c r="N58" i="3" s="1"/>
  <c r="O58" i="3" s="1"/>
  <c r="L59" i="3"/>
  <c r="M59" i="3" s="1"/>
  <c r="N59" i="3" s="1"/>
  <c r="O59" i="3" s="1"/>
  <c r="L60" i="3"/>
  <c r="M60" i="3" s="1"/>
  <c r="N60" i="3" s="1"/>
  <c r="O60" i="3" s="1"/>
  <c r="L61" i="3"/>
  <c r="M61" i="3" s="1"/>
  <c r="N61" i="3" s="1"/>
  <c r="O61" i="3" s="1"/>
  <c r="L62" i="3"/>
  <c r="M62" i="3" s="1"/>
  <c r="N62" i="3" s="1"/>
  <c r="O62" i="3" s="1"/>
  <c r="L63" i="3"/>
  <c r="M63" i="3" s="1"/>
  <c r="N63" i="3" s="1"/>
  <c r="O63" i="3" s="1"/>
  <c r="L64" i="3"/>
  <c r="M64" i="3" s="1"/>
  <c r="N64" i="3" s="1"/>
  <c r="O64" i="3" s="1"/>
  <c r="L65" i="3"/>
  <c r="M65" i="3" s="1"/>
  <c r="N65" i="3" s="1"/>
  <c r="O65" i="3" s="1"/>
  <c r="L66" i="3"/>
  <c r="M66" i="3" s="1"/>
  <c r="N66" i="3" s="1"/>
  <c r="O66" i="3" s="1"/>
  <c r="L67" i="3"/>
  <c r="M67" i="3" s="1"/>
  <c r="N67" i="3" s="1"/>
  <c r="O67" i="3" s="1"/>
  <c r="L68" i="3"/>
  <c r="M68" i="3" s="1"/>
  <c r="N68" i="3" s="1"/>
  <c r="O68" i="3" s="1"/>
  <c r="L69" i="3"/>
  <c r="M69" i="3" s="1"/>
  <c r="N69" i="3" s="1"/>
  <c r="O69" i="3" s="1"/>
  <c r="L70" i="3"/>
  <c r="M70" i="3" s="1"/>
  <c r="N70" i="3" s="1"/>
  <c r="O70" i="3" s="1"/>
  <c r="L71" i="3"/>
  <c r="M71" i="3" s="1"/>
  <c r="N71" i="3" s="1"/>
  <c r="O71" i="3" s="1"/>
  <c r="L72" i="3"/>
  <c r="M72" i="3" s="1"/>
  <c r="N72" i="3" s="1"/>
  <c r="O72" i="3" s="1"/>
  <c r="L73" i="3"/>
  <c r="M73" i="3" s="1"/>
  <c r="N73" i="3" s="1"/>
  <c r="O73" i="3" s="1"/>
  <c r="L74" i="3"/>
  <c r="M74" i="3" s="1"/>
  <c r="N74" i="3" s="1"/>
  <c r="O74" i="3" s="1"/>
  <c r="L75" i="3"/>
  <c r="M75" i="3" s="1"/>
  <c r="N75" i="3" s="1"/>
  <c r="O75" i="3" s="1"/>
  <c r="L76" i="3"/>
  <c r="M76" i="3" s="1"/>
  <c r="N76" i="3" s="1"/>
  <c r="O76" i="3" s="1"/>
  <c r="L77" i="3"/>
  <c r="M77" i="3" s="1"/>
  <c r="N77" i="3" s="1"/>
  <c r="O77" i="3" s="1"/>
  <c r="L78" i="3"/>
  <c r="M78" i="3" s="1"/>
  <c r="N78" i="3" s="1"/>
  <c r="O78" i="3" s="1"/>
  <c r="L79" i="3"/>
  <c r="M79" i="3" s="1"/>
  <c r="N79" i="3" s="1"/>
  <c r="O79" i="3" s="1"/>
  <c r="L80" i="3"/>
  <c r="M80" i="3" s="1"/>
  <c r="N80" i="3" s="1"/>
  <c r="O80" i="3" s="1"/>
  <c r="L81" i="3"/>
  <c r="M81" i="3" s="1"/>
  <c r="N81" i="3" s="1"/>
  <c r="O81" i="3" s="1"/>
  <c r="L82" i="3"/>
  <c r="M82" i="3" s="1"/>
  <c r="N82" i="3" s="1"/>
  <c r="O82" i="3" s="1"/>
  <c r="L83" i="3"/>
  <c r="M83" i="3" s="1"/>
  <c r="N83" i="3" s="1"/>
  <c r="O83" i="3" s="1"/>
  <c r="L84" i="3"/>
  <c r="M84" i="3" s="1"/>
  <c r="N84" i="3" s="1"/>
  <c r="O84" i="3" s="1"/>
  <c r="L85" i="3"/>
  <c r="M85" i="3" s="1"/>
  <c r="N85" i="3" s="1"/>
  <c r="O85" i="3" s="1"/>
  <c r="L86" i="3"/>
  <c r="M86" i="3" s="1"/>
  <c r="N86" i="3" s="1"/>
  <c r="O86" i="3" s="1"/>
  <c r="L87" i="3"/>
  <c r="M87" i="3" s="1"/>
  <c r="N87" i="3" s="1"/>
  <c r="O87" i="3" s="1"/>
  <c r="L88" i="3"/>
  <c r="M88" i="3" s="1"/>
  <c r="N88" i="3" s="1"/>
  <c r="O88" i="3" s="1"/>
  <c r="L89" i="3"/>
  <c r="M89" i="3" s="1"/>
  <c r="N89" i="3" s="1"/>
  <c r="O89" i="3" s="1"/>
  <c r="L90" i="3"/>
  <c r="M90" i="3" s="1"/>
  <c r="N90" i="3" s="1"/>
  <c r="O90" i="3" s="1"/>
  <c r="L91" i="3"/>
  <c r="M91" i="3" s="1"/>
  <c r="N91" i="3" s="1"/>
  <c r="O91" i="3" s="1"/>
  <c r="L92" i="3"/>
  <c r="M92" i="3" s="1"/>
  <c r="N92" i="3" s="1"/>
  <c r="O92" i="3" s="1"/>
  <c r="L93" i="3"/>
  <c r="M93" i="3" s="1"/>
  <c r="N93" i="3" s="1"/>
  <c r="O93" i="3" s="1"/>
  <c r="L94" i="3"/>
  <c r="M94" i="3" s="1"/>
  <c r="N94" i="3" s="1"/>
  <c r="O94" i="3" s="1"/>
  <c r="L95" i="3"/>
  <c r="M95" i="3" s="1"/>
  <c r="N95" i="3" s="1"/>
  <c r="O95" i="3" s="1"/>
  <c r="L96" i="3"/>
  <c r="M96" i="3" s="1"/>
  <c r="N96" i="3" s="1"/>
  <c r="O96" i="3" s="1"/>
  <c r="L97" i="3"/>
  <c r="M97" i="3" s="1"/>
  <c r="N97" i="3" s="1"/>
  <c r="O97" i="3" s="1"/>
  <c r="L98" i="3"/>
  <c r="M98" i="3" s="1"/>
  <c r="N98" i="3" s="1"/>
  <c r="O98" i="3" s="1"/>
  <c r="L99" i="3"/>
  <c r="M99" i="3" s="1"/>
  <c r="N99" i="3" s="1"/>
  <c r="O99" i="3" s="1"/>
  <c r="L100" i="3"/>
  <c r="M100" i="3" s="1"/>
  <c r="N100" i="3" s="1"/>
  <c r="O100" i="3" s="1"/>
  <c r="L101" i="3"/>
  <c r="M101" i="3" s="1"/>
  <c r="N101" i="3" s="1"/>
  <c r="O101" i="3" s="1"/>
  <c r="L102" i="3"/>
  <c r="M102" i="3" s="1"/>
  <c r="N102" i="3" s="1"/>
  <c r="O102" i="3" s="1"/>
  <c r="L103" i="3"/>
  <c r="M103" i="3" s="1"/>
  <c r="N103" i="3" s="1"/>
  <c r="O103" i="3" s="1"/>
  <c r="L104" i="3"/>
  <c r="M104" i="3" s="1"/>
  <c r="N104" i="3" s="1"/>
  <c r="O104" i="3" s="1"/>
  <c r="L105" i="3"/>
  <c r="M105" i="3" s="1"/>
  <c r="N105" i="3" s="1"/>
  <c r="O105" i="3" s="1"/>
  <c r="L106" i="3"/>
  <c r="M106" i="3" s="1"/>
  <c r="N106" i="3" s="1"/>
  <c r="O106" i="3" s="1"/>
  <c r="L107" i="3"/>
  <c r="M107" i="3" s="1"/>
  <c r="N107" i="3" s="1"/>
  <c r="O107" i="3" s="1"/>
  <c r="L108" i="3"/>
  <c r="M108" i="3" s="1"/>
  <c r="N108" i="3" s="1"/>
  <c r="O108" i="3" s="1"/>
  <c r="L109" i="3"/>
  <c r="M109" i="3" s="1"/>
  <c r="N109" i="3" s="1"/>
  <c r="O109" i="3" s="1"/>
  <c r="L110" i="3"/>
  <c r="M110" i="3" s="1"/>
  <c r="N110" i="3" s="1"/>
  <c r="O110" i="3" s="1"/>
  <c r="L111" i="3"/>
  <c r="M111" i="3" s="1"/>
  <c r="N111" i="3" s="1"/>
  <c r="O111" i="3" s="1"/>
  <c r="L112" i="3"/>
  <c r="M112" i="3" s="1"/>
  <c r="N112" i="3" s="1"/>
  <c r="O112" i="3" s="1"/>
  <c r="L113" i="3"/>
  <c r="M113" i="3" s="1"/>
  <c r="N113" i="3" s="1"/>
  <c r="O113" i="3" s="1"/>
  <c r="L114" i="3"/>
  <c r="M114" i="3" s="1"/>
  <c r="N114" i="3" s="1"/>
  <c r="O114" i="3" s="1"/>
  <c r="L115" i="3"/>
  <c r="M115" i="3" s="1"/>
  <c r="N115" i="3" s="1"/>
  <c r="O115" i="3" s="1"/>
  <c r="L116" i="3"/>
  <c r="M116" i="3" s="1"/>
  <c r="N116" i="3" s="1"/>
  <c r="O116" i="3" s="1"/>
  <c r="L117" i="3"/>
  <c r="M117" i="3" s="1"/>
  <c r="N117" i="3" s="1"/>
  <c r="O117" i="3" s="1"/>
  <c r="L118" i="3"/>
  <c r="M118" i="3" s="1"/>
  <c r="N118" i="3" s="1"/>
  <c r="O118" i="3" s="1"/>
  <c r="L119" i="3"/>
  <c r="M119" i="3" s="1"/>
  <c r="N119" i="3" s="1"/>
  <c r="O119" i="3" s="1"/>
  <c r="L120" i="3"/>
  <c r="M120" i="3" s="1"/>
  <c r="N120" i="3" s="1"/>
  <c r="O120" i="3" s="1"/>
  <c r="L121" i="3"/>
  <c r="M121" i="3" s="1"/>
  <c r="N121" i="3" s="1"/>
  <c r="O121" i="3" s="1"/>
  <c r="L122" i="3"/>
  <c r="M122" i="3" s="1"/>
  <c r="N122" i="3" s="1"/>
  <c r="O122" i="3" s="1"/>
  <c r="L123" i="3"/>
  <c r="M123" i="3" s="1"/>
  <c r="N123" i="3" s="1"/>
  <c r="O123" i="3" s="1"/>
  <c r="L124" i="3"/>
  <c r="M124" i="3" s="1"/>
  <c r="N124" i="3" s="1"/>
  <c r="O124" i="3" s="1"/>
  <c r="L125" i="3"/>
  <c r="M125" i="3" s="1"/>
  <c r="N125" i="3" s="1"/>
  <c r="O125" i="3" s="1"/>
  <c r="L126" i="3"/>
  <c r="M126" i="3" s="1"/>
  <c r="N126" i="3" s="1"/>
  <c r="O126" i="3" s="1"/>
  <c r="L127" i="3"/>
  <c r="M127" i="3" s="1"/>
  <c r="N127" i="3" s="1"/>
  <c r="O127" i="3" s="1"/>
  <c r="L128" i="3"/>
  <c r="M128" i="3" s="1"/>
  <c r="N128" i="3" s="1"/>
  <c r="O128" i="3" s="1"/>
  <c r="L129" i="3"/>
  <c r="M129" i="3" s="1"/>
  <c r="N129" i="3" s="1"/>
  <c r="O129" i="3" s="1"/>
  <c r="L130" i="3"/>
  <c r="M130" i="3" s="1"/>
  <c r="N130" i="3" s="1"/>
  <c r="O130" i="3" s="1"/>
  <c r="L131" i="3"/>
  <c r="M131" i="3" s="1"/>
  <c r="N131" i="3" s="1"/>
  <c r="O131" i="3" s="1"/>
  <c r="L132" i="3"/>
  <c r="M132" i="3" s="1"/>
  <c r="N132" i="3" s="1"/>
  <c r="O132" i="3" s="1"/>
  <c r="L133" i="3"/>
  <c r="M133" i="3" s="1"/>
  <c r="N133" i="3" s="1"/>
  <c r="O133" i="3" s="1"/>
  <c r="L134" i="3"/>
  <c r="M134" i="3" s="1"/>
  <c r="N134" i="3" s="1"/>
  <c r="O134" i="3" s="1"/>
  <c r="L135" i="3"/>
  <c r="M135" i="3" s="1"/>
  <c r="N135" i="3" s="1"/>
  <c r="O135" i="3" s="1"/>
  <c r="L136" i="3"/>
  <c r="M136" i="3" s="1"/>
  <c r="N136" i="3" s="1"/>
  <c r="O136" i="3" s="1"/>
  <c r="L137" i="3"/>
  <c r="M137" i="3" s="1"/>
  <c r="N137" i="3" s="1"/>
  <c r="O137" i="3" s="1"/>
  <c r="L138" i="3"/>
  <c r="M138" i="3" s="1"/>
  <c r="N138" i="3" s="1"/>
  <c r="O138" i="3" s="1"/>
  <c r="L139" i="3"/>
  <c r="M139" i="3" s="1"/>
  <c r="N139" i="3" s="1"/>
  <c r="O139" i="3" s="1"/>
  <c r="L140" i="3"/>
  <c r="M140" i="3" s="1"/>
  <c r="N140" i="3" s="1"/>
  <c r="O140" i="3" s="1"/>
  <c r="L141" i="3"/>
  <c r="M141" i="3" s="1"/>
  <c r="N141" i="3" s="1"/>
  <c r="O141" i="3" s="1"/>
  <c r="L142" i="3"/>
  <c r="M142" i="3" s="1"/>
  <c r="N142" i="3" s="1"/>
  <c r="O142" i="3" s="1"/>
  <c r="L143" i="3"/>
  <c r="M143" i="3" s="1"/>
  <c r="N143" i="3" s="1"/>
  <c r="O143" i="3" s="1"/>
  <c r="L144" i="3"/>
  <c r="M144" i="3" s="1"/>
  <c r="N144" i="3" s="1"/>
  <c r="O144" i="3" s="1"/>
  <c r="L145" i="3"/>
  <c r="M145" i="3" s="1"/>
  <c r="N145" i="3" s="1"/>
  <c r="O145" i="3" s="1"/>
  <c r="L146" i="3"/>
  <c r="M146" i="3" s="1"/>
  <c r="N146" i="3" s="1"/>
  <c r="O146" i="3" s="1"/>
  <c r="L147" i="3"/>
  <c r="M147" i="3" s="1"/>
  <c r="N147" i="3" s="1"/>
  <c r="O147" i="3" s="1"/>
  <c r="L148" i="3"/>
  <c r="M148" i="3" s="1"/>
  <c r="N148" i="3" s="1"/>
  <c r="O148" i="3" s="1"/>
  <c r="L149" i="3"/>
  <c r="M149" i="3" s="1"/>
  <c r="N149" i="3" s="1"/>
  <c r="O149" i="3" s="1"/>
  <c r="L150" i="3"/>
  <c r="M150" i="3" s="1"/>
  <c r="N150" i="3" s="1"/>
  <c r="O150" i="3" s="1"/>
  <c r="L151" i="3"/>
  <c r="M151" i="3" s="1"/>
  <c r="N151" i="3" s="1"/>
  <c r="O151" i="3" s="1"/>
  <c r="L152" i="3"/>
  <c r="M152" i="3" s="1"/>
  <c r="N152" i="3" s="1"/>
  <c r="O152" i="3" s="1"/>
  <c r="L153" i="3"/>
  <c r="M153" i="3" s="1"/>
  <c r="N153" i="3" s="1"/>
  <c r="O153" i="3" s="1"/>
  <c r="L154" i="3"/>
  <c r="M154" i="3" s="1"/>
  <c r="N154" i="3" s="1"/>
  <c r="O154" i="3" s="1"/>
  <c r="L155" i="3"/>
  <c r="M155" i="3" s="1"/>
  <c r="N155" i="3" s="1"/>
  <c r="O155" i="3" s="1"/>
  <c r="L156" i="3"/>
  <c r="M156" i="3" s="1"/>
  <c r="N156" i="3" s="1"/>
  <c r="O156" i="3" s="1"/>
  <c r="L157" i="3"/>
  <c r="M157" i="3" s="1"/>
  <c r="N157" i="3" s="1"/>
  <c r="O157" i="3" s="1"/>
  <c r="L158" i="3"/>
  <c r="M158" i="3" s="1"/>
  <c r="N158" i="3" s="1"/>
  <c r="O158" i="3" s="1"/>
  <c r="L159" i="3"/>
  <c r="M159" i="3" s="1"/>
  <c r="N159" i="3" s="1"/>
  <c r="O159" i="3" s="1"/>
  <c r="L160" i="3"/>
  <c r="M160" i="3" s="1"/>
  <c r="N160" i="3" s="1"/>
  <c r="O160" i="3" s="1"/>
  <c r="L161" i="3"/>
  <c r="M161" i="3" s="1"/>
  <c r="N161" i="3" s="1"/>
  <c r="O161" i="3" s="1"/>
  <c r="L162" i="3"/>
  <c r="M162" i="3" s="1"/>
  <c r="N162" i="3" s="1"/>
  <c r="O162" i="3" s="1"/>
  <c r="L163" i="3"/>
  <c r="M163" i="3" s="1"/>
  <c r="N163" i="3" s="1"/>
  <c r="O163" i="3" s="1"/>
  <c r="L164" i="3"/>
  <c r="M164" i="3" s="1"/>
  <c r="N164" i="3" s="1"/>
  <c r="O164" i="3" s="1"/>
  <c r="L165" i="3"/>
  <c r="M165" i="3" s="1"/>
  <c r="N165" i="3" s="1"/>
  <c r="O165" i="3" s="1"/>
  <c r="L166" i="3"/>
  <c r="M166" i="3" s="1"/>
  <c r="N166" i="3" s="1"/>
  <c r="O166" i="3" s="1"/>
  <c r="L167" i="3"/>
  <c r="M167" i="3" s="1"/>
  <c r="N167" i="3" s="1"/>
  <c r="O167" i="3" s="1"/>
  <c r="L168" i="3"/>
  <c r="M168" i="3" s="1"/>
  <c r="N168" i="3" s="1"/>
  <c r="O168" i="3" s="1"/>
  <c r="L169" i="3"/>
  <c r="M169" i="3" s="1"/>
  <c r="N169" i="3" s="1"/>
  <c r="O169" i="3" s="1"/>
  <c r="L170" i="3"/>
  <c r="M170" i="3" s="1"/>
  <c r="N170" i="3" s="1"/>
  <c r="O170" i="3" s="1"/>
  <c r="L171" i="3"/>
  <c r="M171" i="3" s="1"/>
  <c r="N171" i="3" s="1"/>
  <c r="O171" i="3" s="1"/>
  <c r="L172" i="3"/>
  <c r="M172" i="3" s="1"/>
  <c r="N172" i="3" s="1"/>
  <c r="O172" i="3" s="1"/>
  <c r="L173" i="3"/>
  <c r="M173" i="3" s="1"/>
  <c r="N173" i="3" s="1"/>
  <c r="O173" i="3" s="1"/>
  <c r="L174" i="3"/>
  <c r="M174" i="3" s="1"/>
  <c r="N174" i="3" s="1"/>
  <c r="O174" i="3" s="1"/>
  <c r="L175" i="3"/>
  <c r="M175" i="3" s="1"/>
  <c r="N175" i="3" s="1"/>
  <c r="O175" i="3" s="1"/>
  <c r="L176" i="3"/>
  <c r="M176" i="3" s="1"/>
  <c r="N176" i="3" s="1"/>
  <c r="O176" i="3" s="1"/>
  <c r="L177" i="3"/>
  <c r="M177" i="3" s="1"/>
  <c r="N177" i="3" s="1"/>
  <c r="O177" i="3" s="1"/>
  <c r="L178" i="3"/>
  <c r="M178" i="3" s="1"/>
  <c r="N178" i="3" s="1"/>
  <c r="O178" i="3" s="1"/>
  <c r="L179" i="3"/>
  <c r="M179" i="3" s="1"/>
  <c r="N179" i="3" s="1"/>
  <c r="O179" i="3" s="1"/>
  <c r="L180" i="3"/>
  <c r="M180" i="3" s="1"/>
  <c r="N180" i="3" s="1"/>
  <c r="O180" i="3" s="1"/>
  <c r="L181" i="3"/>
  <c r="M181" i="3" s="1"/>
  <c r="N181" i="3" s="1"/>
  <c r="O181" i="3" s="1"/>
  <c r="L182" i="3"/>
  <c r="M182" i="3" s="1"/>
  <c r="N182" i="3" s="1"/>
  <c r="O182" i="3" s="1"/>
  <c r="L183" i="3"/>
  <c r="M183" i="3" s="1"/>
  <c r="N183" i="3" s="1"/>
  <c r="O183" i="3" s="1"/>
  <c r="L184" i="3"/>
  <c r="M184" i="3" s="1"/>
  <c r="N184" i="3" s="1"/>
  <c r="O184" i="3" s="1"/>
  <c r="L185" i="3"/>
  <c r="M185" i="3" s="1"/>
  <c r="N185" i="3" s="1"/>
  <c r="O185" i="3" s="1"/>
  <c r="L186" i="3"/>
  <c r="M186" i="3" s="1"/>
  <c r="N186" i="3" s="1"/>
  <c r="O186" i="3" s="1"/>
  <c r="L187" i="3"/>
  <c r="M187" i="3" s="1"/>
  <c r="N187" i="3" s="1"/>
  <c r="O187" i="3" s="1"/>
  <c r="L188" i="3"/>
  <c r="M188" i="3" s="1"/>
  <c r="N188" i="3" s="1"/>
  <c r="O188" i="3" s="1"/>
  <c r="L189" i="3"/>
  <c r="M189" i="3" s="1"/>
  <c r="N189" i="3" s="1"/>
  <c r="O189" i="3" s="1"/>
  <c r="L190" i="3"/>
  <c r="M190" i="3" s="1"/>
  <c r="N190" i="3" s="1"/>
  <c r="O190" i="3" s="1"/>
  <c r="L191" i="3"/>
  <c r="M191" i="3" s="1"/>
  <c r="N191" i="3" s="1"/>
  <c r="O191" i="3" s="1"/>
  <c r="L192" i="3"/>
  <c r="M192" i="3" s="1"/>
  <c r="N192" i="3" s="1"/>
  <c r="O192" i="3" s="1"/>
  <c r="L193" i="3"/>
  <c r="M193" i="3" s="1"/>
  <c r="N193" i="3" s="1"/>
  <c r="O193" i="3" s="1"/>
  <c r="L194" i="3"/>
  <c r="M194" i="3" s="1"/>
  <c r="N194" i="3" s="1"/>
  <c r="O194" i="3" s="1"/>
  <c r="L195" i="3"/>
  <c r="M195" i="3" s="1"/>
  <c r="N195" i="3" s="1"/>
  <c r="O195" i="3" s="1"/>
  <c r="L196" i="3"/>
  <c r="M196" i="3" s="1"/>
  <c r="N196" i="3" s="1"/>
  <c r="O196" i="3" s="1"/>
  <c r="L197" i="3"/>
  <c r="M197" i="3" s="1"/>
  <c r="N197" i="3" s="1"/>
  <c r="O197" i="3" s="1"/>
  <c r="L198" i="3"/>
  <c r="M198" i="3" s="1"/>
  <c r="N198" i="3" s="1"/>
  <c r="O198" i="3" s="1"/>
  <c r="L199" i="3"/>
  <c r="M199" i="3" s="1"/>
  <c r="N199" i="3" s="1"/>
  <c r="O199" i="3" s="1"/>
  <c r="L200" i="3"/>
  <c r="M200" i="3" s="1"/>
  <c r="N200" i="3" s="1"/>
  <c r="O200" i="3" s="1"/>
  <c r="L201" i="3"/>
  <c r="M201" i="3" s="1"/>
  <c r="N201" i="3" s="1"/>
  <c r="O201" i="3" s="1"/>
  <c r="L202" i="3"/>
  <c r="M202" i="3" s="1"/>
  <c r="N202" i="3" s="1"/>
  <c r="O202" i="3" s="1"/>
  <c r="L203" i="3"/>
  <c r="M203" i="3" s="1"/>
  <c r="N203" i="3" s="1"/>
  <c r="O203" i="3" s="1"/>
  <c r="L204" i="3"/>
  <c r="M204" i="3" s="1"/>
  <c r="N204" i="3" s="1"/>
  <c r="O204" i="3" s="1"/>
  <c r="L205" i="3"/>
  <c r="M205" i="3" s="1"/>
  <c r="N205" i="3" s="1"/>
  <c r="O205" i="3" s="1"/>
  <c r="L206" i="3"/>
  <c r="M206" i="3" s="1"/>
  <c r="N206" i="3" s="1"/>
  <c r="O206" i="3" s="1"/>
  <c r="L207" i="3"/>
  <c r="M207" i="3" s="1"/>
  <c r="N207" i="3" s="1"/>
  <c r="O207" i="3" s="1"/>
  <c r="L208" i="3"/>
  <c r="M208" i="3" s="1"/>
  <c r="N208" i="3" s="1"/>
  <c r="O208" i="3" s="1"/>
  <c r="L209" i="3"/>
  <c r="M209" i="3" s="1"/>
  <c r="N209" i="3" s="1"/>
  <c r="O209" i="3" s="1"/>
  <c r="L210" i="3"/>
  <c r="M210" i="3" s="1"/>
  <c r="N210" i="3" s="1"/>
  <c r="O210" i="3" s="1"/>
  <c r="L211" i="3"/>
  <c r="M211" i="3" s="1"/>
  <c r="N211" i="3" s="1"/>
  <c r="O211" i="3" s="1"/>
  <c r="L212" i="3"/>
  <c r="M212" i="3" s="1"/>
  <c r="N212" i="3" s="1"/>
  <c r="O212" i="3" s="1"/>
  <c r="L213" i="3"/>
  <c r="M213" i="3" s="1"/>
  <c r="N213" i="3" s="1"/>
  <c r="O213" i="3" s="1"/>
  <c r="L214" i="3"/>
  <c r="M214" i="3" s="1"/>
  <c r="N214" i="3" s="1"/>
  <c r="O214" i="3" s="1"/>
  <c r="L215" i="3"/>
  <c r="M215" i="3" s="1"/>
  <c r="N215" i="3" s="1"/>
  <c r="O215" i="3" s="1"/>
  <c r="L216" i="3"/>
  <c r="M216" i="3" s="1"/>
  <c r="N216" i="3" s="1"/>
  <c r="O216" i="3" s="1"/>
  <c r="L217" i="3"/>
  <c r="M217" i="3" s="1"/>
  <c r="N217" i="3" s="1"/>
  <c r="O217" i="3" s="1"/>
  <c r="L218" i="3"/>
  <c r="M218" i="3" s="1"/>
  <c r="N218" i="3" s="1"/>
  <c r="O218" i="3" s="1"/>
  <c r="L219" i="3"/>
  <c r="M219" i="3" s="1"/>
  <c r="N219" i="3" s="1"/>
  <c r="O219" i="3" s="1"/>
  <c r="L220" i="3"/>
  <c r="M220" i="3" s="1"/>
  <c r="N220" i="3" s="1"/>
  <c r="O220" i="3" s="1"/>
  <c r="L221" i="3"/>
  <c r="M221" i="3" s="1"/>
  <c r="N221" i="3" s="1"/>
  <c r="O221" i="3" s="1"/>
  <c r="L222" i="3"/>
  <c r="M222" i="3" s="1"/>
  <c r="N222" i="3" s="1"/>
  <c r="O222" i="3" s="1"/>
  <c r="L223" i="3"/>
  <c r="M223" i="3" s="1"/>
  <c r="N223" i="3" s="1"/>
  <c r="O223" i="3" s="1"/>
  <c r="L224" i="3"/>
  <c r="M224" i="3" s="1"/>
  <c r="N224" i="3" s="1"/>
  <c r="O224" i="3" s="1"/>
  <c r="L225" i="3"/>
  <c r="M225" i="3" s="1"/>
  <c r="N225" i="3" s="1"/>
  <c r="O225" i="3" s="1"/>
  <c r="L226" i="3"/>
  <c r="M226" i="3" s="1"/>
  <c r="N226" i="3" s="1"/>
  <c r="O226" i="3" s="1"/>
  <c r="L227" i="3"/>
  <c r="M227" i="3" s="1"/>
  <c r="N227" i="3" s="1"/>
  <c r="O227" i="3" s="1"/>
  <c r="L228" i="3"/>
  <c r="M228" i="3" s="1"/>
  <c r="N228" i="3" s="1"/>
  <c r="O228" i="3" s="1"/>
  <c r="L229" i="3"/>
  <c r="M229" i="3" s="1"/>
  <c r="N229" i="3" s="1"/>
  <c r="O229" i="3" s="1"/>
  <c r="L230" i="3"/>
  <c r="M230" i="3" s="1"/>
  <c r="N230" i="3" s="1"/>
  <c r="O230" i="3" s="1"/>
  <c r="L231" i="3"/>
  <c r="M231" i="3" s="1"/>
  <c r="N231" i="3" s="1"/>
  <c r="O231" i="3" s="1"/>
  <c r="L232" i="3"/>
  <c r="M232" i="3" s="1"/>
  <c r="N232" i="3" s="1"/>
  <c r="O232" i="3" s="1"/>
  <c r="L233" i="3"/>
  <c r="M233" i="3" s="1"/>
  <c r="N233" i="3" s="1"/>
  <c r="O233" i="3" s="1"/>
  <c r="L234" i="3"/>
  <c r="M234" i="3" s="1"/>
  <c r="N234" i="3" s="1"/>
  <c r="O234" i="3" s="1"/>
  <c r="L235" i="3"/>
  <c r="M235" i="3" s="1"/>
  <c r="N235" i="3" s="1"/>
  <c r="O235" i="3" s="1"/>
  <c r="L236" i="3"/>
  <c r="M236" i="3" s="1"/>
  <c r="N236" i="3" s="1"/>
  <c r="O236" i="3" s="1"/>
  <c r="L237" i="3"/>
  <c r="M237" i="3" s="1"/>
  <c r="N237" i="3" s="1"/>
  <c r="O237" i="3" s="1"/>
  <c r="L238" i="3"/>
  <c r="M238" i="3" s="1"/>
  <c r="N238" i="3" s="1"/>
  <c r="O238" i="3" s="1"/>
  <c r="L239" i="3"/>
  <c r="M239" i="3" s="1"/>
  <c r="N239" i="3" s="1"/>
  <c r="O239" i="3" s="1"/>
  <c r="L240" i="3"/>
  <c r="M240" i="3" s="1"/>
  <c r="N240" i="3" s="1"/>
  <c r="O240" i="3" s="1"/>
  <c r="L241" i="3"/>
  <c r="M241" i="3" s="1"/>
  <c r="N241" i="3" s="1"/>
  <c r="O241" i="3" s="1"/>
  <c r="L242" i="3"/>
  <c r="M242" i="3" s="1"/>
  <c r="N242" i="3" s="1"/>
  <c r="O242" i="3" s="1"/>
  <c r="L243" i="3"/>
  <c r="M243" i="3" s="1"/>
  <c r="N243" i="3" s="1"/>
  <c r="O243" i="3" s="1"/>
  <c r="L244" i="3"/>
  <c r="M244" i="3" s="1"/>
  <c r="N244" i="3" s="1"/>
  <c r="O244" i="3" s="1"/>
  <c r="L245" i="3"/>
  <c r="M245" i="3" s="1"/>
  <c r="N245" i="3" s="1"/>
  <c r="O245" i="3" s="1"/>
  <c r="L246" i="3"/>
  <c r="M246" i="3" s="1"/>
  <c r="N246" i="3" s="1"/>
  <c r="O246" i="3" s="1"/>
  <c r="L247" i="3"/>
  <c r="M247" i="3" s="1"/>
  <c r="N247" i="3" s="1"/>
  <c r="O247" i="3" s="1"/>
  <c r="L248" i="3"/>
  <c r="M248" i="3" s="1"/>
  <c r="N248" i="3" s="1"/>
  <c r="O248" i="3" s="1"/>
  <c r="L249" i="3"/>
  <c r="M249" i="3" s="1"/>
  <c r="N249" i="3" s="1"/>
  <c r="O249" i="3" s="1"/>
  <c r="L250" i="3"/>
  <c r="M250" i="3" s="1"/>
  <c r="N250" i="3" s="1"/>
  <c r="O250" i="3" s="1"/>
  <c r="L251" i="3"/>
  <c r="M251" i="3" s="1"/>
  <c r="N251" i="3" s="1"/>
  <c r="O251" i="3" s="1"/>
  <c r="L252" i="3"/>
  <c r="M252" i="3" s="1"/>
  <c r="N252" i="3" s="1"/>
  <c r="O252" i="3" s="1"/>
  <c r="L253" i="3"/>
  <c r="M253" i="3" s="1"/>
  <c r="N253" i="3" s="1"/>
  <c r="O253" i="3" s="1"/>
  <c r="L254" i="3"/>
  <c r="M254" i="3" s="1"/>
  <c r="N254" i="3" s="1"/>
  <c r="O254" i="3" s="1"/>
  <c r="L255" i="3"/>
  <c r="M255" i="3" s="1"/>
  <c r="N255" i="3" s="1"/>
  <c r="O255" i="3" s="1"/>
  <c r="L256" i="3"/>
  <c r="M256" i="3" s="1"/>
  <c r="N256" i="3" s="1"/>
  <c r="O256" i="3" s="1"/>
  <c r="L257" i="3"/>
  <c r="M257" i="3" s="1"/>
  <c r="N257" i="3" s="1"/>
  <c r="O257" i="3" s="1"/>
  <c r="L258" i="3"/>
  <c r="M258" i="3" s="1"/>
  <c r="N258" i="3" s="1"/>
  <c r="O258" i="3" s="1"/>
  <c r="L259" i="3"/>
  <c r="M259" i="3" s="1"/>
  <c r="N259" i="3" s="1"/>
  <c r="O259" i="3" s="1"/>
  <c r="L260" i="3"/>
  <c r="M260" i="3" s="1"/>
  <c r="N260" i="3" s="1"/>
  <c r="O260" i="3" s="1"/>
  <c r="L261" i="3"/>
  <c r="M261" i="3" s="1"/>
  <c r="N261" i="3" s="1"/>
  <c r="O261" i="3" s="1"/>
  <c r="L262" i="3"/>
  <c r="M262" i="3" s="1"/>
  <c r="N262" i="3" s="1"/>
  <c r="O262" i="3" s="1"/>
  <c r="L263" i="3"/>
  <c r="M263" i="3" s="1"/>
  <c r="N263" i="3" s="1"/>
  <c r="O263" i="3" s="1"/>
  <c r="L264" i="3"/>
  <c r="M264" i="3" s="1"/>
  <c r="N264" i="3" s="1"/>
  <c r="O264" i="3" s="1"/>
  <c r="L265" i="3"/>
  <c r="M265" i="3" s="1"/>
  <c r="N265" i="3" s="1"/>
  <c r="O265" i="3" s="1"/>
  <c r="L266" i="3"/>
  <c r="M266" i="3" s="1"/>
  <c r="N266" i="3" s="1"/>
  <c r="O266" i="3" s="1"/>
  <c r="L267" i="3"/>
  <c r="M267" i="3" s="1"/>
  <c r="N267" i="3" s="1"/>
  <c r="O267" i="3" s="1"/>
  <c r="L268" i="3"/>
  <c r="M268" i="3" s="1"/>
  <c r="N268" i="3" s="1"/>
  <c r="O268" i="3" s="1"/>
  <c r="L269" i="3"/>
  <c r="M269" i="3" s="1"/>
  <c r="N269" i="3" s="1"/>
  <c r="O269" i="3" s="1"/>
  <c r="L270" i="3"/>
  <c r="M270" i="3" s="1"/>
  <c r="N270" i="3" s="1"/>
  <c r="O270" i="3" s="1"/>
  <c r="L271" i="3"/>
  <c r="M271" i="3" s="1"/>
  <c r="N271" i="3" s="1"/>
  <c r="O271" i="3" s="1"/>
  <c r="L272" i="3"/>
  <c r="M272" i="3" s="1"/>
  <c r="N272" i="3" s="1"/>
  <c r="O272" i="3" s="1"/>
  <c r="L273" i="3"/>
  <c r="M273" i="3" s="1"/>
  <c r="N273" i="3" s="1"/>
  <c r="O273" i="3" s="1"/>
  <c r="L274" i="3"/>
  <c r="M274" i="3" s="1"/>
  <c r="N274" i="3" s="1"/>
  <c r="O274" i="3" s="1"/>
  <c r="L275" i="3"/>
  <c r="M275" i="3" s="1"/>
  <c r="N275" i="3" s="1"/>
  <c r="O275" i="3" s="1"/>
  <c r="L276" i="3"/>
  <c r="M276" i="3" s="1"/>
  <c r="N276" i="3" s="1"/>
  <c r="O276" i="3" s="1"/>
  <c r="L277" i="3"/>
  <c r="M277" i="3" s="1"/>
  <c r="N277" i="3" s="1"/>
  <c r="O277" i="3" s="1"/>
  <c r="L278" i="3"/>
  <c r="M278" i="3" s="1"/>
  <c r="N278" i="3" s="1"/>
  <c r="O278" i="3" s="1"/>
  <c r="L279" i="3"/>
  <c r="M279" i="3" s="1"/>
  <c r="N279" i="3" s="1"/>
  <c r="O279" i="3" s="1"/>
  <c r="L280" i="3"/>
  <c r="M280" i="3" s="1"/>
  <c r="N280" i="3" s="1"/>
  <c r="O280" i="3" s="1"/>
  <c r="L281" i="3"/>
  <c r="M281" i="3" s="1"/>
  <c r="N281" i="3" s="1"/>
  <c r="O281" i="3" s="1"/>
  <c r="L282" i="3"/>
  <c r="M282" i="3" s="1"/>
  <c r="N282" i="3" s="1"/>
  <c r="O282" i="3" s="1"/>
  <c r="L283" i="3"/>
  <c r="M283" i="3" s="1"/>
  <c r="N283" i="3" s="1"/>
  <c r="O283" i="3" s="1"/>
  <c r="L284" i="3"/>
  <c r="M284" i="3" s="1"/>
  <c r="N284" i="3" s="1"/>
  <c r="O284" i="3" s="1"/>
  <c r="L285" i="3"/>
  <c r="M285" i="3" s="1"/>
  <c r="N285" i="3" s="1"/>
  <c r="O285" i="3" s="1"/>
  <c r="L286" i="3"/>
  <c r="M286" i="3" s="1"/>
  <c r="N286" i="3" s="1"/>
  <c r="O286" i="3" s="1"/>
  <c r="L287" i="3"/>
  <c r="M287" i="3" s="1"/>
  <c r="N287" i="3" s="1"/>
  <c r="O287" i="3" s="1"/>
  <c r="L288" i="3"/>
  <c r="M288" i="3" s="1"/>
  <c r="N288" i="3" s="1"/>
  <c r="O288" i="3" s="1"/>
  <c r="L289" i="3"/>
  <c r="M289" i="3" s="1"/>
  <c r="N289" i="3" s="1"/>
  <c r="O289" i="3" s="1"/>
  <c r="L290" i="3"/>
  <c r="M290" i="3" s="1"/>
  <c r="N290" i="3" s="1"/>
  <c r="O290" i="3" s="1"/>
  <c r="L291" i="3"/>
  <c r="M291" i="3" s="1"/>
  <c r="N291" i="3" s="1"/>
  <c r="O291" i="3" s="1"/>
  <c r="L292" i="3"/>
  <c r="M292" i="3" s="1"/>
  <c r="N292" i="3" s="1"/>
  <c r="O292" i="3" s="1"/>
  <c r="L293" i="3"/>
  <c r="M293" i="3" s="1"/>
  <c r="N293" i="3" s="1"/>
  <c r="O293" i="3" s="1"/>
  <c r="L294" i="3"/>
  <c r="M294" i="3" s="1"/>
  <c r="N294" i="3" s="1"/>
  <c r="O294" i="3" s="1"/>
  <c r="L295" i="3"/>
  <c r="M295" i="3" s="1"/>
  <c r="N295" i="3" s="1"/>
  <c r="O295" i="3" s="1"/>
  <c r="L296" i="3"/>
  <c r="M296" i="3" s="1"/>
  <c r="N296" i="3" s="1"/>
  <c r="O296" i="3" s="1"/>
  <c r="L297" i="3"/>
  <c r="M297" i="3" s="1"/>
  <c r="N297" i="3" s="1"/>
  <c r="O297" i="3" s="1"/>
  <c r="L298" i="3"/>
  <c r="M298" i="3" s="1"/>
  <c r="N298" i="3" s="1"/>
  <c r="O298" i="3" s="1"/>
  <c r="L299" i="3"/>
  <c r="M299" i="3" s="1"/>
  <c r="N299" i="3" s="1"/>
  <c r="O299" i="3" s="1"/>
  <c r="L300" i="3"/>
  <c r="M300" i="3" s="1"/>
  <c r="N300" i="3" s="1"/>
  <c r="O300" i="3" s="1"/>
  <c r="L301" i="3"/>
  <c r="M301" i="3" s="1"/>
  <c r="N301" i="3" s="1"/>
  <c r="O301" i="3" s="1"/>
  <c r="L302" i="3"/>
  <c r="M302" i="3" s="1"/>
  <c r="N302" i="3" s="1"/>
  <c r="O302" i="3" s="1"/>
  <c r="L303" i="3"/>
  <c r="M303" i="3" s="1"/>
  <c r="N303" i="3" s="1"/>
  <c r="O303" i="3" s="1"/>
  <c r="L304" i="3"/>
  <c r="M304" i="3" s="1"/>
  <c r="N304" i="3" s="1"/>
  <c r="O304" i="3" s="1"/>
  <c r="L305" i="3"/>
  <c r="M305" i="3" s="1"/>
  <c r="N305" i="3" s="1"/>
  <c r="O305" i="3" s="1"/>
  <c r="L306" i="3"/>
  <c r="M306" i="3" s="1"/>
  <c r="N306" i="3" s="1"/>
  <c r="O306" i="3" s="1"/>
  <c r="L307" i="3"/>
  <c r="M307" i="3" s="1"/>
  <c r="N307" i="3" s="1"/>
  <c r="O307" i="3" s="1"/>
  <c r="L308" i="3"/>
  <c r="M308" i="3" s="1"/>
  <c r="N308" i="3" s="1"/>
  <c r="O308" i="3" s="1"/>
  <c r="L309" i="3"/>
  <c r="M309" i="3" s="1"/>
  <c r="N309" i="3" s="1"/>
  <c r="O309" i="3" s="1"/>
  <c r="L310" i="3"/>
  <c r="M310" i="3" s="1"/>
  <c r="N310" i="3" s="1"/>
  <c r="O310" i="3" s="1"/>
  <c r="L311" i="3"/>
  <c r="M311" i="3" s="1"/>
  <c r="N311" i="3" s="1"/>
  <c r="O311" i="3" s="1"/>
  <c r="L312" i="3"/>
  <c r="M312" i="3" s="1"/>
  <c r="N312" i="3" s="1"/>
  <c r="O312" i="3" s="1"/>
  <c r="L313" i="3"/>
  <c r="M313" i="3" s="1"/>
  <c r="N313" i="3" s="1"/>
  <c r="O313" i="3" s="1"/>
  <c r="L314" i="3"/>
  <c r="M314" i="3" s="1"/>
  <c r="N314" i="3" s="1"/>
  <c r="O314" i="3" s="1"/>
  <c r="L315" i="3"/>
  <c r="M315" i="3" s="1"/>
  <c r="N315" i="3" s="1"/>
  <c r="O315" i="3" s="1"/>
  <c r="L316" i="3"/>
  <c r="M316" i="3" s="1"/>
  <c r="N316" i="3" s="1"/>
  <c r="O316" i="3" s="1"/>
  <c r="L317" i="3"/>
  <c r="M317" i="3" s="1"/>
  <c r="N317" i="3" s="1"/>
  <c r="O317" i="3" s="1"/>
  <c r="L318" i="3"/>
  <c r="M318" i="3" s="1"/>
  <c r="N318" i="3" s="1"/>
  <c r="O318" i="3" s="1"/>
  <c r="L319" i="3"/>
  <c r="M319" i="3" s="1"/>
  <c r="N319" i="3" s="1"/>
  <c r="O319" i="3" s="1"/>
  <c r="L320" i="3"/>
  <c r="M320" i="3" s="1"/>
  <c r="N320" i="3" s="1"/>
  <c r="O320" i="3" s="1"/>
  <c r="L321" i="3"/>
  <c r="M321" i="3" s="1"/>
  <c r="N321" i="3" s="1"/>
  <c r="O321" i="3" s="1"/>
  <c r="L322" i="3"/>
  <c r="M322" i="3" s="1"/>
  <c r="N322" i="3" s="1"/>
  <c r="O322" i="3" s="1"/>
  <c r="L323" i="3"/>
  <c r="M323" i="3" s="1"/>
  <c r="N323" i="3" s="1"/>
  <c r="O323" i="3" s="1"/>
  <c r="L324" i="3"/>
  <c r="M324" i="3" s="1"/>
  <c r="N324" i="3" s="1"/>
  <c r="O324" i="3" s="1"/>
  <c r="L325" i="3"/>
  <c r="M325" i="3" s="1"/>
  <c r="N325" i="3" s="1"/>
  <c r="O325" i="3" s="1"/>
  <c r="L326" i="3"/>
  <c r="M326" i="3" s="1"/>
  <c r="N326" i="3" s="1"/>
  <c r="O326" i="3" s="1"/>
  <c r="L327" i="3"/>
  <c r="M327" i="3" s="1"/>
  <c r="N327" i="3" s="1"/>
  <c r="O327" i="3" s="1"/>
  <c r="L328" i="3"/>
  <c r="M328" i="3" s="1"/>
  <c r="N328" i="3" s="1"/>
  <c r="O328" i="3" s="1"/>
  <c r="L329" i="3"/>
  <c r="M329" i="3" s="1"/>
  <c r="N329" i="3" s="1"/>
  <c r="O329" i="3" s="1"/>
  <c r="L330" i="3"/>
  <c r="M330" i="3" s="1"/>
  <c r="N330" i="3" s="1"/>
  <c r="O330" i="3" s="1"/>
  <c r="L331" i="3"/>
  <c r="M331" i="3" s="1"/>
  <c r="N331" i="3" s="1"/>
  <c r="O331" i="3" s="1"/>
  <c r="L332" i="3"/>
  <c r="M332" i="3" s="1"/>
  <c r="N332" i="3" s="1"/>
  <c r="O332" i="3" s="1"/>
  <c r="L333" i="3"/>
  <c r="M333" i="3" s="1"/>
  <c r="N333" i="3" s="1"/>
  <c r="O333" i="3" s="1"/>
  <c r="L334" i="3"/>
  <c r="M334" i="3" s="1"/>
  <c r="N334" i="3" s="1"/>
  <c r="O334" i="3" s="1"/>
  <c r="L335" i="3"/>
  <c r="M335" i="3" s="1"/>
  <c r="N335" i="3" s="1"/>
  <c r="O335" i="3" s="1"/>
  <c r="L336" i="3"/>
  <c r="M336" i="3" s="1"/>
  <c r="N336" i="3" s="1"/>
  <c r="O336" i="3" s="1"/>
  <c r="L337" i="3"/>
  <c r="M337" i="3" s="1"/>
  <c r="N337" i="3" s="1"/>
  <c r="O337" i="3" s="1"/>
  <c r="L338" i="3"/>
  <c r="M338" i="3" s="1"/>
  <c r="N338" i="3" s="1"/>
  <c r="O338" i="3" s="1"/>
  <c r="L339" i="3"/>
  <c r="M339" i="3" s="1"/>
  <c r="N339" i="3" s="1"/>
  <c r="O339" i="3" s="1"/>
  <c r="L340" i="3"/>
  <c r="M340" i="3" s="1"/>
  <c r="N340" i="3" s="1"/>
  <c r="O340" i="3" s="1"/>
  <c r="L341" i="3"/>
  <c r="M341" i="3" s="1"/>
  <c r="N341" i="3" s="1"/>
  <c r="O341" i="3" s="1"/>
  <c r="L342" i="3"/>
  <c r="M342" i="3" s="1"/>
  <c r="N342" i="3" s="1"/>
  <c r="O342" i="3" s="1"/>
  <c r="L343" i="3"/>
  <c r="M343" i="3" s="1"/>
  <c r="N343" i="3" s="1"/>
  <c r="O343" i="3" s="1"/>
  <c r="L344" i="3"/>
  <c r="M344" i="3" s="1"/>
  <c r="N344" i="3" s="1"/>
  <c r="O344" i="3" s="1"/>
  <c r="L345" i="3"/>
  <c r="M345" i="3" s="1"/>
  <c r="N345" i="3" s="1"/>
  <c r="O345" i="3" s="1"/>
  <c r="L346" i="3"/>
  <c r="M346" i="3" s="1"/>
  <c r="N346" i="3" s="1"/>
  <c r="O346" i="3" s="1"/>
  <c r="L347" i="3"/>
  <c r="M347" i="3" s="1"/>
  <c r="N347" i="3" s="1"/>
  <c r="O347" i="3" s="1"/>
  <c r="L348" i="3"/>
  <c r="M348" i="3" s="1"/>
  <c r="N348" i="3" s="1"/>
  <c r="O348" i="3" s="1"/>
  <c r="L349" i="3"/>
  <c r="M349" i="3" s="1"/>
  <c r="N349" i="3" s="1"/>
  <c r="O349" i="3" s="1"/>
  <c r="L350" i="3"/>
  <c r="M350" i="3" s="1"/>
  <c r="N350" i="3" s="1"/>
  <c r="O350" i="3" s="1"/>
  <c r="L351" i="3"/>
  <c r="M351" i="3" s="1"/>
  <c r="N351" i="3" s="1"/>
  <c r="O351" i="3" s="1"/>
  <c r="L352" i="3"/>
  <c r="M352" i="3" s="1"/>
  <c r="N352" i="3" s="1"/>
  <c r="O352" i="3" s="1"/>
  <c r="L353" i="3"/>
  <c r="M353" i="3" s="1"/>
  <c r="N353" i="3" s="1"/>
  <c r="O353" i="3" s="1"/>
  <c r="L354" i="3"/>
  <c r="M354" i="3" s="1"/>
  <c r="N354" i="3" s="1"/>
  <c r="O354" i="3" s="1"/>
  <c r="L355" i="3"/>
  <c r="M355" i="3" s="1"/>
  <c r="N355" i="3" s="1"/>
  <c r="O355" i="3" s="1"/>
  <c r="L356" i="3"/>
  <c r="M356" i="3" s="1"/>
  <c r="N356" i="3" s="1"/>
  <c r="O356" i="3" s="1"/>
  <c r="L357" i="3"/>
  <c r="M357" i="3" s="1"/>
  <c r="N357" i="3" s="1"/>
  <c r="O357" i="3" s="1"/>
  <c r="L358" i="3"/>
  <c r="M358" i="3" s="1"/>
  <c r="N358" i="3" s="1"/>
  <c r="O358" i="3" s="1"/>
  <c r="L359" i="3"/>
  <c r="M359" i="3" s="1"/>
  <c r="N359" i="3" s="1"/>
  <c r="O359" i="3" s="1"/>
  <c r="L360" i="3"/>
  <c r="M360" i="3" s="1"/>
  <c r="N360" i="3" s="1"/>
  <c r="O360" i="3" s="1"/>
  <c r="L361" i="3"/>
  <c r="M361" i="3" s="1"/>
  <c r="N361" i="3" s="1"/>
  <c r="O361" i="3" s="1"/>
  <c r="L362" i="3"/>
  <c r="M362" i="3" s="1"/>
  <c r="N362" i="3" s="1"/>
  <c r="O362" i="3" s="1"/>
  <c r="L363" i="3"/>
  <c r="M363" i="3" s="1"/>
  <c r="N363" i="3" s="1"/>
  <c r="O363" i="3" s="1"/>
  <c r="L364" i="3"/>
  <c r="M364" i="3" s="1"/>
  <c r="N364" i="3" s="1"/>
  <c r="O364" i="3" s="1"/>
  <c r="L365" i="3"/>
  <c r="M365" i="3" s="1"/>
  <c r="N365" i="3" s="1"/>
  <c r="O365" i="3" s="1"/>
  <c r="L366" i="3"/>
  <c r="M366" i="3" s="1"/>
  <c r="N366" i="3" s="1"/>
  <c r="O366" i="3" s="1"/>
  <c r="L367" i="3"/>
  <c r="M367" i="3" s="1"/>
  <c r="N367" i="3" s="1"/>
  <c r="O367" i="3" s="1"/>
  <c r="L368" i="3"/>
  <c r="M368" i="3" s="1"/>
  <c r="N368" i="3" s="1"/>
  <c r="O368" i="3" s="1"/>
  <c r="L369" i="3"/>
  <c r="M369" i="3" s="1"/>
  <c r="N369" i="3" s="1"/>
  <c r="O369" i="3" s="1"/>
  <c r="L370" i="3"/>
  <c r="M370" i="3" s="1"/>
  <c r="N370" i="3" s="1"/>
  <c r="O370" i="3" s="1"/>
  <c r="L371" i="3"/>
  <c r="M371" i="3" s="1"/>
  <c r="N371" i="3" s="1"/>
  <c r="O371" i="3" s="1"/>
  <c r="L372" i="3"/>
  <c r="M372" i="3" s="1"/>
  <c r="N372" i="3" s="1"/>
  <c r="O372" i="3" s="1"/>
  <c r="L373" i="3"/>
  <c r="M373" i="3" s="1"/>
  <c r="N373" i="3" s="1"/>
  <c r="O373" i="3" s="1"/>
  <c r="L374" i="3"/>
  <c r="M374" i="3" s="1"/>
  <c r="N374" i="3" s="1"/>
  <c r="O374" i="3" s="1"/>
  <c r="L375" i="3"/>
  <c r="M375" i="3" s="1"/>
  <c r="N375" i="3" s="1"/>
  <c r="O375" i="3" s="1"/>
  <c r="L376" i="3"/>
  <c r="M376" i="3" s="1"/>
  <c r="N376" i="3" s="1"/>
  <c r="O376" i="3" s="1"/>
  <c r="L377" i="3"/>
  <c r="M377" i="3" s="1"/>
  <c r="N377" i="3" s="1"/>
  <c r="O377" i="3" s="1"/>
  <c r="L378" i="3"/>
  <c r="M378" i="3" s="1"/>
  <c r="N378" i="3" s="1"/>
  <c r="O378" i="3" s="1"/>
  <c r="L379" i="3"/>
  <c r="M379" i="3" s="1"/>
  <c r="N379" i="3" s="1"/>
  <c r="O379" i="3" s="1"/>
  <c r="L380" i="3"/>
  <c r="M380" i="3" s="1"/>
  <c r="N380" i="3" s="1"/>
  <c r="O380" i="3" s="1"/>
  <c r="L381" i="3"/>
  <c r="M381" i="3" s="1"/>
  <c r="N381" i="3" s="1"/>
  <c r="O381" i="3" s="1"/>
  <c r="L382" i="3"/>
  <c r="M382" i="3" s="1"/>
  <c r="N382" i="3" s="1"/>
  <c r="O382" i="3" s="1"/>
  <c r="L383" i="3"/>
  <c r="M383" i="3" s="1"/>
  <c r="N383" i="3" s="1"/>
  <c r="O383" i="3" s="1"/>
  <c r="L384" i="3"/>
  <c r="M384" i="3" s="1"/>
  <c r="N384" i="3" s="1"/>
  <c r="O384" i="3" s="1"/>
  <c r="L385" i="3"/>
  <c r="M385" i="3" s="1"/>
  <c r="N385" i="3" s="1"/>
  <c r="O385" i="3" s="1"/>
  <c r="L386" i="3"/>
  <c r="M386" i="3" s="1"/>
  <c r="N386" i="3" s="1"/>
  <c r="O386" i="3" s="1"/>
  <c r="L387" i="3"/>
  <c r="M387" i="3" s="1"/>
  <c r="N387" i="3" s="1"/>
  <c r="O387" i="3" s="1"/>
  <c r="L388" i="3"/>
  <c r="M388" i="3" s="1"/>
  <c r="N388" i="3" s="1"/>
  <c r="O388" i="3" s="1"/>
  <c r="L389" i="3"/>
  <c r="M389" i="3" s="1"/>
  <c r="N389" i="3" s="1"/>
  <c r="O389" i="3" s="1"/>
  <c r="L390" i="3"/>
  <c r="M390" i="3" s="1"/>
  <c r="N390" i="3" s="1"/>
  <c r="O390" i="3" s="1"/>
  <c r="L391" i="3"/>
  <c r="M391" i="3" s="1"/>
  <c r="N391" i="3" s="1"/>
  <c r="O391" i="3" s="1"/>
  <c r="L392" i="3"/>
  <c r="M392" i="3" s="1"/>
  <c r="N392" i="3" s="1"/>
  <c r="O392" i="3" s="1"/>
  <c r="L393" i="3"/>
  <c r="M393" i="3" s="1"/>
  <c r="N393" i="3" s="1"/>
  <c r="O393" i="3" s="1"/>
  <c r="L394" i="3"/>
  <c r="M394" i="3" s="1"/>
  <c r="N394" i="3" s="1"/>
  <c r="O394" i="3" s="1"/>
  <c r="L395" i="3"/>
  <c r="M395" i="3" s="1"/>
  <c r="N395" i="3" s="1"/>
  <c r="O395" i="3" s="1"/>
  <c r="L396" i="3"/>
  <c r="M396" i="3" s="1"/>
  <c r="N396" i="3" s="1"/>
  <c r="O396" i="3" s="1"/>
  <c r="L397" i="3"/>
  <c r="M397" i="3" s="1"/>
  <c r="N397" i="3" s="1"/>
  <c r="O397" i="3" s="1"/>
  <c r="L398" i="3"/>
  <c r="M398" i="3" s="1"/>
  <c r="N398" i="3" s="1"/>
  <c r="O398" i="3" s="1"/>
  <c r="L399" i="3"/>
  <c r="M399" i="3" s="1"/>
  <c r="N399" i="3" s="1"/>
  <c r="O399" i="3" s="1"/>
  <c r="L400" i="3"/>
  <c r="M400" i="3" s="1"/>
  <c r="N400" i="3" s="1"/>
  <c r="O400" i="3" s="1"/>
  <c r="L401" i="3"/>
  <c r="M401" i="3" s="1"/>
  <c r="N401" i="3" s="1"/>
  <c r="O401" i="3" s="1"/>
  <c r="L402" i="3"/>
  <c r="M402" i="3" s="1"/>
  <c r="N402" i="3" s="1"/>
  <c r="O402" i="3" s="1"/>
  <c r="L403" i="3"/>
  <c r="M403" i="3" s="1"/>
  <c r="N403" i="3" s="1"/>
  <c r="O403" i="3" s="1"/>
  <c r="L404" i="3"/>
  <c r="M404" i="3" s="1"/>
  <c r="N404" i="3" s="1"/>
  <c r="O404" i="3" s="1"/>
  <c r="L405" i="3"/>
  <c r="M405" i="3" s="1"/>
  <c r="N405" i="3" s="1"/>
  <c r="O405" i="3" s="1"/>
  <c r="L406" i="3"/>
  <c r="M406" i="3" s="1"/>
  <c r="N406" i="3" s="1"/>
  <c r="O406" i="3" s="1"/>
  <c r="L407" i="3"/>
  <c r="M407" i="3" s="1"/>
  <c r="N407" i="3" s="1"/>
  <c r="O407" i="3" s="1"/>
  <c r="L408" i="3"/>
  <c r="M408" i="3" s="1"/>
  <c r="N408" i="3" s="1"/>
  <c r="O408" i="3" s="1"/>
  <c r="L409" i="3"/>
  <c r="M409" i="3" s="1"/>
  <c r="N409" i="3" s="1"/>
  <c r="O409" i="3" s="1"/>
  <c r="L410" i="3"/>
  <c r="M410" i="3" s="1"/>
  <c r="N410" i="3" s="1"/>
  <c r="O410" i="3" s="1"/>
  <c r="L411" i="3"/>
  <c r="M411" i="3" s="1"/>
  <c r="N411" i="3" s="1"/>
  <c r="O411" i="3" s="1"/>
  <c r="L412" i="3"/>
  <c r="M412" i="3" s="1"/>
  <c r="N412" i="3" s="1"/>
  <c r="O412" i="3" s="1"/>
  <c r="L413" i="3"/>
  <c r="M413" i="3" s="1"/>
  <c r="N413" i="3" s="1"/>
  <c r="O413" i="3" s="1"/>
  <c r="L414" i="3"/>
  <c r="M414" i="3" s="1"/>
  <c r="N414" i="3" s="1"/>
  <c r="O414" i="3" s="1"/>
  <c r="L415" i="3"/>
  <c r="M415" i="3" s="1"/>
  <c r="N415" i="3" s="1"/>
  <c r="O415" i="3" s="1"/>
  <c r="L416" i="3"/>
  <c r="M416" i="3" s="1"/>
  <c r="N416" i="3" s="1"/>
  <c r="O416" i="3" s="1"/>
  <c r="L417" i="3"/>
  <c r="M417" i="3" s="1"/>
  <c r="N417" i="3" s="1"/>
  <c r="O417" i="3" s="1"/>
  <c r="L418" i="3"/>
  <c r="M418" i="3" s="1"/>
  <c r="N418" i="3" s="1"/>
  <c r="O418" i="3" s="1"/>
  <c r="L419" i="3"/>
  <c r="M419" i="3" s="1"/>
  <c r="N419" i="3" s="1"/>
  <c r="O419" i="3" s="1"/>
  <c r="L420" i="3"/>
  <c r="M420" i="3" s="1"/>
  <c r="N420" i="3" s="1"/>
  <c r="O420" i="3" s="1"/>
  <c r="L421" i="3"/>
  <c r="M421" i="3" s="1"/>
  <c r="N421" i="3" s="1"/>
  <c r="O421" i="3" s="1"/>
  <c r="L422" i="3"/>
  <c r="M422" i="3" s="1"/>
  <c r="N422" i="3" s="1"/>
  <c r="O422" i="3" s="1"/>
  <c r="L423" i="3"/>
  <c r="M423" i="3" s="1"/>
  <c r="N423" i="3" s="1"/>
  <c r="O423" i="3" s="1"/>
  <c r="L424" i="3"/>
  <c r="M424" i="3" s="1"/>
  <c r="N424" i="3" s="1"/>
  <c r="O424" i="3" s="1"/>
  <c r="L425" i="3"/>
  <c r="M425" i="3" s="1"/>
  <c r="N425" i="3" s="1"/>
  <c r="O425" i="3" s="1"/>
  <c r="L426" i="3"/>
  <c r="M426" i="3" s="1"/>
  <c r="N426" i="3" s="1"/>
  <c r="O426" i="3" s="1"/>
  <c r="L427" i="3"/>
  <c r="M427" i="3" s="1"/>
  <c r="N427" i="3" s="1"/>
  <c r="O427" i="3" s="1"/>
  <c r="L428" i="3"/>
  <c r="M428" i="3" s="1"/>
  <c r="N428" i="3" s="1"/>
  <c r="O428" i="3" s="1"/>
  <c r="L429" i="3"/>
  <c r="M429" i="3" s="1"/>
  <c r="N429" i="3" s="1"/>
  <c r="O429" i="3" s="1"/>
  <c r="L430" i="3"/>
  <c r="M430" i="3" s="1"/>
  <c r="N430" i="3" s="1"/>
  <c r="O430" i="3" s="1"/>
  <c r="L431" i="3"/>
  <c r="M431" i="3" s="1"/>
  <c r="N431" i="3" s="1"/>
  <c r="O431" i="3" s="1"/>
  <c r="L432" i="3"/>
  <c r="M432" i="3" s="1"/>
  <c r="N432" i="3" s="1"/>
  <c r="O432" i="3" s="1"/>
  <c r="L433" i="3"/>
  <c r="M433" i="3" s="1"/>
  <c r="N433" i="3" s="1"/>
  <c r="O433" i="3" s="1"/>
  <c r="L434" i="3"/>
  <c r="M434" i="3" s="1"/>
  <c r="N434" i="3" s="1"/>
  <c r="O434" i="3" s="1"/>
  <c r="L435" i="3"/>
  <c r="M435" i="3" s="1"/>
  <c r="N435" i="3" s="1"/>
  <c r="O435" i="3" s="1"/>
  <c r="L436" i="3"/>
  <c r="M436" i="3" s="1"/>
  <c r="N436" i="3" s="1"/>
  <c r="O436" i="3" s="1"/>
  <c r="L437" i="3"/>
  <c r="M437" i="3" s="1"/>
  <c r="N437" i="3" s="1"/>
  <c r="O437" i="3" s="1"/>
  <c r="L438" i="3"/>
  <c r="M438" i="3" s="1"/>
  <c r="N438" i="3" s="1"/>
  <c r="O438" i="3" s="1"/>
  <c r="L439" i="3"/>
  <c r="M439" i="3" s="1"/>
  <c r="N439" i="3" s="1"/>
  <c r="O439" i="3" s="1"/>
  <c r="L440" i="3"/>
  <c r="M440" i="3" s="1"/>
  <c r="N440" i="3" s="1"/>
  <c r="O440" i="3" s="1"/>
  <c r="L441" i="3"/>
  <c r="M441" i="3" s="1"/>
  <c r="N441" i="3" s="1"/>
  <c r="O441" i="3" s="1"/>
  <c r="L442" i="3"/>
  <c r="M442" i="3" s="1"/>
  <c r="N442" i="3" s="1"/>
  <c r="O442" i="3" s="1"/>
  <c r="L443" i="3"/>
  <c r="M443" i="3" s="1"/>
  <c r="N443" i="3" s="1"/>
  <c r="O443" i="3" s="1"/>
  <c r="L444" i="3"/>
  <c r="M444" i="3" s="1"/>
  <c r="N444" i="3" s="1"/>
  <c r="O444" i="3" s="1"/>
  <c r="L445" i="3"/>
  <c r="M445" i="3" s="1"/>
  <c r="N445" i="3" s="1"/>
  <c r="O445" i="3" s="1"/>
  <c r="L446" i="3"/>
  <c r="M446" i="3" s="1"/>
  <c r="N446" i="3" s="1"/>
  <c r="O446" i="3" s="1"/>
  <c r="L447" i="3"/>
  <c r="M447" i="3" s="1"/>
  <c r="N447" i="3" s="1"/>
  <c r="O447" i="3" s="1"/>
  <c r="L448" i="3"/>
  <c r="M448" i="3" s="1"/>
  <c r="N448" i="3" s="1"/>
  <c r="O448" i="3" s="1"/>
  <c r="L449" i="3"/>
  <c r="M449" i="3" s="1"/>
  <c r="N449" i="3" s="1"/>
  <c r="O449" i="3" s="1"/>
  <c r="L450" i="3"/>
  <c r="M450" i="3" s="1"/>
  <c r="N450" i="3" s="1"/>
  <c r="O450" i="3" s="1"/>
  <c r="L451" i="3"/>
  <c r="M451" i="3" s="1"/>
  <c r="N451" i="3" s="1"/>
  <c r="O451" i="3" s="1"/>
  <c r="L452" i="3"/>
  <c r="M452" i="3" s="1"/>
  <c r="N452" i="3" s="1"/>
  <c r="O452" i="3" s="1"/>
  <c r="L453" i="3"/>
  <c r="M453" i="3" s="1"/>
  <c r="N453" i="3" s="1"/>
  <c r="O453" i="3" s="1"/>
  <c r="L454" i="3"/>
  <c r="M454" i="3" s="1"/>
  <c r="N454" i="3" s="1"/>
  <c r="O454" i="3" s="1"/>
  <c r="L455" i="3"/>
  <c r="M455" i="3" s="1"/>
  <c r="N455" i="3" s="1"/>
  <c r="O455" i="3" s="1"/>
  <c r="L456" i="3"/>
  <c r="M456" i="3" s="1"/>
  <c r="N456" i="3" s="1"/>
  <c r="O456" i="3" s="1"/>
  <c r="L457" i="3"/>
  <c r="M457" i="3" s="1"/>
  <c r="N457" i="3" s="1"/>
  <c r="O457" i="3" s="1"/>
  <c r="L458" i="3"/>
  <c r="M458" i="3" s="1"/>
  <c r="N458" i="3" s="1"/>
  <c r="O458" i="3" s="1"/>
  <c r="L459" i="3"/>
  <c r="M459" i="3" s="1"/>
  <c r="N459" i="3" s="1"/>
  <c r="O459" i="3" s="1"/>
  <c r="L460" i="3"/>
  <c r="M460" i="3" s="1"/>
  <c r="N460" i="3" s="1"/>
  <c r="O460" i="3" s="1"/>
  <c r="L461" i="3"/>
  <c r="M461" i="3" s="1"/>
  <c r="N461" i="3" s="1"/>
  <c r="O461" i="3" s="1"/>
  <c r="L462" i="3"/>
  <c r="M462" i="3" s="1"/>
  <c r="N462" i="3" s="1"/>
  <c r="O462" i="3" s="1"/>
  <c r="L463" i="3"/>
  <c r="M463" i="3" s="1"/>
  <c r="N463" i="3" s="1"/>
  <c r="O463" i="3" s="1"/>
  <c r="L464" i="3"/>
  <c r="M464" i="3" s="1"/>
  <c r="N464" i="3" s="1"/>
  <c r="O464" i="3" s="1"/>
  <c r="L465" i="3"/>
  <c r="M465" i="3" s="1"/>
  <c r="N465" i="3" s="1"/>
  <c r="O465" i="3" s="1"/>
  <c r="L466" i="3"/>
  <c r="M466" i="3" s="1"/>
  <c r="N466" i="3" s="1"/>
  <c r="O466" i="3" s="1"/>
  <c r="L467" i="3"/>
  <c r="M467" i="3" s="1"/>
  <c r="N467" i="3" s="1"/>
  <c r="O467" i="3" s="1"/>
  <c r="B117" i="2"/>
  <c r="B11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B11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B9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A17" i="2"/>
  <c r="B33" i="2" s="1"/>
  <c r="B17" i="2"/>
  <c r="B32" i="2" s="1"/>
  <c r="B31" i="2"/>
  <c r="O468" i="3" l="1"/>
  <c r="S33" i="3" s="1"/>
  <c r="I17" i="2"/>
  <c r="B110" i="2"/>
  <c r="B112" i="2" s="1"/>
  <c r="H17" i="2"/>
  <c r="G17" i="2"/>
  <c r="B35" i="2" s="1"/>
  <c r="F17" i="2"/>
  <c r="B34" i="2" s="1"/>
  <c r="B38" i="2" s="1"/>
  <c r="B36" i="2" l="1"/>
  <c r="B39" i="2" s="1"/>
  <c r="B40" i="2" s="1"/>
  <c r="J17" i="2" l="1"/>
  <c r="B114" i="2"/>
  <c r="K17" i="2" s="1"/>
</calcChain>
</file>

<file path=xl/sharedStrings.xml><?xml version="1.0" encoding="utf-8"?>
<sst xmlns="http://schemas.openxmlformats.org/spreadsheetml/2006/main" count="571" uniqueCount="312">
  <si>
    <t>stand</t>
  </si>
  <si>
    <t>ratio</t>
  </si>
  <si>
    <t>double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</si>
  <si>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</si>
  <si>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</si>
  <si>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</si>
  <si>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</si>
  <si>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</si>
  <si>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</si>
  <si>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</si>
  <si>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</si>
  <si>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</si>
  <si>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</si>
  <si>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</si>
  <si>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</si>
  <si>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</si>
  <si>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</si>
  <si>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</si>
  <si>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</si>
  <si>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</si>
  <si>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</si>
  <si>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</si>
  <si>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</si>
  <si>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</si>
  <si>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</si>
  <si>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</si>
  <si>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</si>
  <si>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</si>
  <si>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</si>
  <si>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</si>
  <si>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</si>
  <si>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</si>
  <si>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income (x)</t>
  </si>
  <si>
    <t>Q.2.1)</t>
  </si>
  <si>
    <t>Data Snapshot From Analysis</t>
  </si>
  <si>
    <t>Manual Calculation</t>
  </si>
  <si>
    <t>Correlation Coefficient (Used for Checking)</t>
  </si>
  <si>
    <t xml:space="preserve">n (no of observations) = </t>
  </si>
  <si>
    <t>∑X</t>
  </si>
  <si>
    <t>∑Y</t>
  </si>
  <si>
    <t>∑XY</t>
  </si>
  <si>
    <t>x*y</t>
  </si>
  <si>
    <t>∑X^2</t>
  </si>
  <si>
    <t>∑Y^2</t>
  </si>
  <si>
    <t>r(correlation coefficient)=</t>
  </si>
  <si>
    <t>n(∑XY)-(∑X)(∑Y)</t>
  </si>
  <si>
    <t>x^2</t>
  </si>
  <si>
    <t>y^2</t>
  </si>
  <si>
    <t>√n(∑X^2)-(∑X^2) * n(∑Y^2)-(∑Y^2)</t>
  </si>
  <si>
    <t xml:space="preserve">Final answer matches </t>
  </si>
  <si>
    <t>As the net income of a family increases, the value of their property tends to increase as well</t>
  </si>
  <si>
    <t>Q.2.2)</t>
  </si>
  <si>
    <t>r≈0.726</t>
  </si>
  <si>
    <t>Data Snapshot from Analysis</t>
  </si>
  <si>
    <t>Using this analysis and the provided linear regression model</t>
  </si>
  <si>
    <t>X Variable 2</t>
  </si>
  <si>
    <t>X Variable 3</t>
  </si>
  <si>
    <t>X Variable 4</t>
  </si>
  <si>
    <t>The following equation can be drafted for estimated regression line</t>
  </si>
  <si>
    <t>Q.2.3)</t>
  </si>
  <si>
    <t>Using the previous equation:</t>
  </si>
  <si>
    <t>Coefficient</t>
  </si>
  <si>
    <t>Value (Example)</t>
  </si>
  <si>
    <t>Interpretation</t>
  </si>
  <si>
    <t>Intercept (β₀)</t>
  </si>
  <si>
    <t>Income (β₁)</t>
  </si>
  <si>
    <t>Stand (β₂)</t>
  </si>
  <si>
    <t>Ratio (β₃)</t>
  </si>
  <si>
    <t>Double (β₄)</t>
  </si>
  <si>
    <t>For every 1 R1 increase in income, property value increases by R800 (since Prop is in R1000s).</t>
  </si>
  <si>
    <t>For every 1 m² increase in stand size, property value increases by R450.</t>
  </si>
  <si>
    <t>For every 0.1 increase in ratio, property value increases by R17,984.</t>
  </si>
  <si>
    <t>Double-story homes are valued R135,360 higher than single-story, all else equal.</t>
  </si>
  <si>
    <t>Baseline property value is R116,290 when all predictors are zero.</t>
  </si>
  <si>
    <t>And the given values:</t>
  </si>
  <si>
    <t>1250 (R1,250,000, since the unit is R1000s)</t>
  </si>
  <si>
    <t>1100 (m²)</t>
  </si>
  <si>
    <t>0.678</t>
  </si>
  <si>
    <t>1 (double-story house)</t>
  </si>
  <si>
    <t>Income</t>
  </si>
  <si>
    <t>Stand</t>
  </si>
  <si>
    <t>Ratio</t>
  </si>
  <si>
    <t>Double</t>
  </si>
  <si>
    <t>Type (X)</t>
  </si>
  <si>
    <t>Data Values</t>
  </si>
  <si>
    <t>The estimated property value can be calculated by:</t>
  </si>
  <si>
    <t>Estimated Prop(i) = 116,29 + 0.8 * Income + 0,45 * Stand + 179,84 * Ratio + 135,36 * Double</t>
  </si>
  <si>
    <t>Estimated Prop(i) = 116,29 + (0,8 * 1250) + (0,45 * 1100) + (179,84 * 0,678) + (135,36 * 1)</t>
  </si>
  <si>
    <t>EP(i) = 116,29 + 1000 + 495 + 121,93152 + 135,36</t>
  </si>
  <si>
    <t>EP(i) = 1868,58152</t>
  </si>
  <si>
    <t>Therefore the estimated property value is R 1 868 581,52 (prop in R1000's)</t>
  </si>
  <si>
    <t>Cost Breakdown</t>
  </si>
  <si>
    <t>Base Value</t>
  </si>
  <si>
    <t>Attribute</t>
  </si>
  <si>
    <t>Value</t>
  </si>
  <si>
    <t>strong positive linear relationship between income and property value</t>
  </si>
  <si>
    <t>Q.2.4)</t>
  </si>
  <si>
    <t>Coefficient of Derermination / R^2 (Used for Checking)</t>
  </si>
  <si>
    <t>For manual calculation:</t>
  </si>
  <si>
    <t>ŷi</t>
  </si>
  <si>
    <t>Using the following formula</t>
  </si>
  <si>
    <t>The R^2 value can be calculated manually</t>
  </si>
  <si>
    <r>
      <t>Mean of y (</t>
    </r>
    <r>
      <rPr>
        <sz val="11"/>
        <color theme="1"/>
        <rFont val="Aptos Narrow"/>
        <family val="2"/>
      </rPr>
      <t>ӯ) = ∑y/n</t>
    </r>
  </si>
  <si>
    <t>n (no. of observations)</t>
  </si>
  <si>
    <t>prop (y) / yi</t>
  </si>
  <si>
    <r>
      <t>(yi-</t>
    </r>
    <r>
      <rPr>
        <sz val="11"/>
        <color rgb="FF000000"/>
        <rFont val="Aptos Narrow"/>
        <family val="2"/>
      </rPr>
      <t>ȳ</t>
    </r>
    <r>
      <rPr>
        <sz val="11"/>
        <color rgb="FF000000"/>
        <rFont val="Aptos Narrow"/>
        <family val="2"/>
        <scheme val="minor"/>
      </rPr>
      <t>)^2</t>
    </r>
  </si>
  <si>
    <r>
      <t>(ŷi-</t>
    </r>
    <r>
      <rPr>
        <sz val="11"/>
        <color rgb="FF000000"/>
        <rFont val="Aptos Narrow"/>
        <family val="2"/>
      </rPr>
      <t>ȳ)^2</t>
    </r>
  </si>
  <si>
    <r>
      <t xml:space="preserve">SST = 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(yi-ȳ)^2</t>
    </r>
  </si>
  <si>
    <t>Refer to Table</t>
  </si>
  <si>
    <t>R^2 = SSR/SST</t>
  </si>
  <si>
    <r>
      <t xml:space="preserve">SSR = 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(ŷi-ȳ)^2</t>
    </r>
  </si>
  <si>
    <t>Rounded up, both Excel and Manual analysis restlt in R^2 = 0,91</t>
  </si>
  <si>
    <t>Q.2.5)</t>
  </si>
  <si>
    <t>Hypothesis:</t>
  </si>
  <si>
    <t>Null Hypothesis (H0​): All regression coefficients are zero (Income=Stand=Ratio=Double=0).</t>
  </si>
  <si>
    <t>Alternative Hypothesis (HA​): At least one coefficient is non-zero.</t>
  </si>
  <si>
    <t>Using our Data Analysis, the following snapshot can be utilised</t>
  </si>
  <si>
    <t>From the above Output:</t>
  </si>
  <si>
    <t xml:space="preserve">Regression (df₁) = 4 (number of predictors) </t>
  </si>
  <si>
    <t xml:space="preserve">Residual (df₂) = 10 (n - k - 1 = 15 - 4 - 1)  </t>
  </si>
  <si>
    <t xml:space="preserve">F-statistic = 26.315  </t>
  </si>
  <si>
    <t xml:space="preserve">p-value = 2.736E-05 (≈ 0.00002736)  </t>
  </si>
  <si>
    <t>Using a F-Distribution Table (df1​=4, df2=10, and α=0.05)</t>
  </si>
  <si>
    <t>Critical F4,10≈3.48</t>
  </si>
  <si>
    <t>Since 26.315&gt;3.48, reject H0</t>
  </si>
  <si>
    <t>Reject H0​ if p-value &lt; α (0.05).</t>
  </si>
  <si>
    <t xml:space="preserve">The F-test results (F = 26.315, p = 0.000027) reject the null hypothesis at the 5% significance level. </t>
  </si>
  <si>
    <t>This confirms that the regression model is statistically significant, and at least one predictor significantly explains property value variation.</t>
  </si>
  <si>
    <t>Q.2.6)</t>
  </si>
  <si>
    <t>Since 0.00002736 &lt; 0.05, reject H0</t>
  </si>
  <si>
    <t>From the output, the following can be used:</t>
  </si>
  <si>
    <t xml:space="preserve">Coefficient (β₂) = 0.4506  </t>
  </si>
  <si>
    <t xml:space="preserve">Standard Error = 0.1072 </t>
  </si>
  <si>
    <t>t-Stat = 4.2019</t>
  </si>
  <si>
    <t xml:space="preserve">p-value = 0.0018 </t>
  </si>
  <si>
    <t>Null Hypothesis (H₀): β₂ = 0 (Stand has no effect on property value).</t>
  </si>
  <si>
    <t>Alternative Hypothesis (Hₐ): β₂ ≠ 0 (Stand has a significant effect).</t>
  </si>
  <si>
    <t>If p-value &lt; α (0.05), reject H₀.</t>
  </si>
  <si>
    <t>If p-value ≥ α, fail to reject H₀.</t>
  </si>
  <si>
    <t>Since 0.0018 &lt; 0.05, we reject H₀.</t>
  </si>
  <si>
    <t>Yes, the variable Stand is statistically significant at the 5% level (p = 0.0018).</t>
  </si>
  <si>
    <t>Increasing stand size by 1 m² is associated with a R450.60 increase in property value, all else equal.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</si>
  <si>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</si>
  <si>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</si>
  <si>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</si>
  <si>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</si>
  <si>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</si>
  <si>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</si>
  <si>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</si>
  <si>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</si>
  <si>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</si>
  <si>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</si>
  <si>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</t>
  </si>
  <si>
    <t>logit</t>
  </si>
  <si>
    <t>e^logit</t>
  </si>
  <si>
    <t>probability</t>
  </si>
  <si>
    <t>log likelihood</t>
  </si>
  <si>
    <t>Q.3.1)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</si>
  <si>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</si>
  <si>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</si>
  <si>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</si>
  <si>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</si>
  <si>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</si>
  <si>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</si>
  <si>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</si>
  <si>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</si>
  <si>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</si>
  <si>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</si>
  <si>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P(X=0)</t>
  </si>
  <si>
    <t>b10</t>
  </si>
  <si>
    <t>C</t>
  </si>
  <si>
    <t>Understanding the Data</t>
  </si>
  <si>
    <t>The dataset contains 466 observations with:</t>
  </si>
  <si>
    <t>10 independent variables (X1 to X10)</t>
  </si>
  <si>
    <t>1 binary dependent variable (Y) where 1 represents one outcome and 0 represents the other</t>
  </si>
  <si>
    <t>Model Estimation</t>
  </si>
  <si>
    <t>The logistic regression model was estimated using maximum likelihood estimation (MLE) in Excel, with the given form:</t>
  </si>
  <si>
    <t>Variable</t>
  </si>
  <si>
    <t>Interpretation (Log-Odds)</t>
  </si>
  <si>
    <t>Coefficient(b)</t>
  </si>
  <si>
    <t>Baseline log-odds when all predictors = 0</t>
  </si>
  <si>
    <t>Slight negative effect on Y=1</t>
  </si>
  <si>
    <t>Extremely strong positive effect</t>
  </si>
  <si>
    <t>Minimal positive effect</t>
  </si>
  <si>
    <t>Moderate positive effect</t>
  </si>
  <si>
    <t>Negligible effect</t>
  </si>
  <si>
    <t>Positive effect</t>
  </si>
  <si>
    <t>Negligible negative effect</t>
  </si>
  <si>
    <t>Slight positive effect</t>
  </si>
  <si>
    <t>Small positive effect</t>
  </si>
  <si>
    <t>Log-Likelihood:</t>
  </si>
  <si>
    <t>Model Fit</t>
  </si>
  <si>
    <t>Key Predictors</t>
  </si>
  <si>
    <t>X₂ (β = 43.210):</t>
  </si>
  <si>
    <t>Dominates the model with an extremely large positive effect.</t>
  </si>
  <si>
    <t>X₄ (β = 0.672) and X₅ (β = 0.744):</t>
  </si>
  <si>
    <t>Both have notable positive effects.</t>
  </si>
  <si>
    <t>Weak/Negligible Predictors</t>
  </si>
  <si>
    <t>X₁, X₆, X₈:</t>
  </si>
  <si>
    <t>Coefficients close to 0 (≈−0.01 to −0.07) suggest minimal impact on Y.</t>
  </si>
  <si>
    <t>x1 (β1)</t>
  </si>
  <si>
    <t>x2 (β2)</t>
  </si>
  <si>
    <t>x3 (β3)</t>
  </si>
  <si>
    <t>x4 (β4)</t>
  </si>
  <si>
    <t>x5 (β5)</t>
  </si>
  <si>
    <t>x6 (β6)</t>
  </si>
  <si>
    <t>x7 (β7)</t>
  </si>
  <si>
    <t>x8 (β8)</t>
  </si>
  <si>
    <t>x9 (β9)</t>
  </si>
  <si>
    <t>x10 (β10)</t>
  </si>
  <si>
    <t>Intercept (β₀ = -34.815)</t>
  </si>
  <si>
    <t>When all predictors are zero, the probability of Y=1 is nearly 0 (P(Y=1)≈1/1+e^34.815</t>
  </si>
  <si>
    <t>Model Strengths and Limitations</t>
  </si>
  <si>
    <t>Strenghts</t>
  </si>
  <si>
    <t>Captures strong effects (e.g., X2X2​, X4X4​, X5X5​).</t>
  </si>
  <si>
    <t>Provides interpretable odds ratios for key predictors.</t>
  </si>
  <si>
    <t>Limitations</t>
  </si>
  <si>
    <t>Conclusion</t>
  </si>
  <si>
    <t>The logistic regression model identifies X2​ as the strongest predictor of Y=1, with X4​ and X5​ also contributing positively.</t>
  </si>
  <si>
    <t>However, the extreme coefficient for X2 warrants caution.</t>
  </si>
  <si>
    <t>The model’s log-likelihood (-95.257) suggests reasonable fit, but further diagnostics (e.g., standard errors, significance tests) would strengthen interpretation.</t>
  </si>
  <si>
    <t>Q.3.2)</t>
  </si>
  <si>
    <t>In order to calculate the 95% Confidence Interval for b9:</t>
  </si>
  <si>
    <t xml:space="preserve">Formula: </t>
  </si>
  <si>
    <t>CI95%​=β9​±1.96×SE(β9​)</t>
  </si>
  <si>
    <t>Known Values:</t>
  </si>
  <si>
    <t>β₉ Estimation Coefficient</t>
  </si>
  <si>
    <t>β₉ Standard Error (SE)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</si>
  <si>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</si>
  <si>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</si>
  <si>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</si>
  <si>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</si>
  <si>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</si>
  <si>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</si>
  <si>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</si>
  <si>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</si>
  <si>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Q.4.1)</t>
  </si>
  <si>
    <t>The predictor variables are normally distributed within each class (Statology, 2020).</t>
  </si>
  <si>
    <t>With the Iris dataset, this means that for each species (Setosa, Versicolor, Virginica), the variables like Sepal Length, Petal Width, etc., should follow a normal distribution.</t>
  </si>
  <si>
    <t>Q.4.2)</t>
  </si>
  <si>
    <t xml:space="preserve">In order to compute the d-dimensional  mean vectors for each species group </t>
  </si>
  <si>
    <t>(i= Setosa, Versicolor, Virginica)</t>
  </si>
  <si>
    <t xml:space="preserve">And using the equation: </t>
  </si>
  <si>
    <t>The Mean Values for Each of the Species is:</t>
  </si>
  <si>
    <t>Setosa</t>
  </si>
  <si>
    <t>Sepal Length</t>
  </si>
  <si>
    <t>Sepal Width</t>
  </si>
  <si>
    <t>Petal Length</t>
  </si>
  <si>
    <t>Petal Width</t>
  </si>
  <si>
    <t>Versicolor</t>
  </si>
  <si>
    <t>Virginica</t>
  </si>
  <si>
    <t>Using these answers, the 3 d-dimensional mean vactors can be specified</t>
  </si>
  <si>
    <t>Setosa Mean Vector (μ₁): [5.006, 3.428, 1.462, 0.246]</t>
  </si>
  <si>
    <t>Versicolor Mean Vector (μ₂): [5.936, 2.770, 4.260, 1.326]</t>
  </si>
  <si>
    <t>Virginica Mean Vector (μ₃): [6.588, 2.974, 5.552, 2.026]</t>
  </si>
  <si>
    <t>Where Each Vetor Represents:</t>
  </si>
  <si>
    <t>μi​=[Sepal Length, Sepal Width, Petal Length, Petal Width]</t>
  </si>
  <si>
    <t>Q.4.3)</t>
  </si>
  <si>
    <t>Referenced from:</t>
  </si>
  <si>
    <t>(Inspired Pencil, 2021)</t>
  </si>
  <si>
    <t>(Analytics Yogi, 2023)</t>
  </si>
  <si>
    <t>In order to conduct our F-test, we first have to define our Hypothesis (Statistics How To, n/d)</t>
  </si>
  <si>
    <t>Next we need our F-Statistic for testing the model (Statistics How To, n/d)</t>
  </si>
  <si>
    <t>1. Critical  Values Approach (DOF) (Statistics How To, n/d)</t>
  </si>
  <si>
    <t>2. p-value Approach (Statistics How To, n/d)</t>
  </si>
  <si>
    <t>(Statology, 2018)</t>
  </si>
  <si>
    <t>To determine if the Stand variable (stand size) is statistically significant in your regression model, we’ll perform a t-test using the regression output from Q2.2 (Research Rundowns, n/d)</t>
  </si>
  <si>
    <t xml:space="preserve">Coefficients for X Variable 2 (Stand) (Research Rundowns, n/d): </t>
  </si>
  <si>
    <t>Furthermore, the following hypothesis can be created for our test (Research Rundowns, n/d):</t>
  </si>
  <si>
    <t>Utilising the data, we can now compare our results to the 5% level of signifaicance (α = 0.05) (Research Rundowns, n/d)</t>
  </si>
  <si>
    <t>Criteria (Research Rundowns, n/d):</t>
  </si>
  <si>
    <t>We can then conclude (Research Rundowns, n/d):</t>
  </si>
  <si>
    <r>
      <t xml:space="preserve">One key assumption required for </t>
    </r>
    <r>
      <rPr>
        <sz val="11"/>
        <color rgb="FF000000"/>
        <rFont val="Aptos Narrow"/>
        <family val="2"/>
        <scheme val="minor"/>
      </rPr>
      <t>Linear Discriminant Analysis (LDA)</t>
    </r>
    <r>
      <rPr>
        <sz val="11"/>
        <color theme="1"/>
        <rFont val="Aptos Narrow"/>
        <family val="2"/>
        <scheme val="minor"/>
      </rPr>
      <t xml:space="preserve"> is:</t>
    </r>
  </si>
  <si>
    <t>This cannot be calculated with excel</t>
  </si>
  <si>
    <t>Interpretation: A 1-unit increase in X2​ multiplies the odds of Y=1 (near-perfect prediction for some cases).</t>
  </si>
  <si>
    <t>Caution: This suggests potential complete separation (X₂  perfectly predicts some outcomes).</t>
  </si>
  <si>
    <t>Separation issue: X2​’s extreme coefficient may indicate overfitting (some X2​ values perfectly predict Y=1).</t>
  </si>
  <si>
    <t>Interpretation of Data (ExcelDemy, n/d)</t>
  </si>
  <si>
    <t>Therefore, using Python this analysis is possible</t>
  </si>
  <si>
    <t xml:space="preserve">Coefficient for β₉: 0.06896871636140625 </t>
  </si>
  <si>
    <t xml:space="preserve">Standard Error for β₉: 0.048235958056575004 </t>
  </si>
  <si>
    <t>95% Confidence Interval for β₉: (-0.025573761429480757, 0.16351119415229326)</t>
  </si>
  <si>
    <t>Q.3.3)</t>
  </si>
  <si>
    <t>If zero is within the confidence interval, then X₉ is not significant at the 5% level.</t>
  </si>
  <si>
    <t>If zero is not within the interval, then X₉ is significant at the 5% level.</t>
  </si>
  <si>
    <t>Since:</t>
  </si>
  <si>
    <t>0∈(−0.0256, 0.1635)</t>
  </si>
  <si>
    <t>Variable X₉ is not statistically significant at the 5% level of significance because the 95% confidence interval for β₉ includes zero.</t>
  </si>
  <si>
    <t>Decision Rule (UCLA, n/d)</t>
  </si>
  <si>
    <r>
      <t xml:space="preserve">Inspired Pencil. 2021. </t>
    </r>
    <r>
      <rPr>
        <i/>
        <sz val="11"/>
        <color theme="1"/>
        <rFont val="Aptos Narrow"/>
        <family val="2"/>
        <scheme val="minor"/>
      </rPr>
      <t>2021 فقط الصور الجديدة لعام Correlation Coefficient Equation</t>
    </r>
    <r>
      <rPr>
        <sz val="11"/>
        <color theme="1"/>
        <rFont val="Aptos Narrow"/>
        <family val="2"/>
        <scheme val="minor"/>
      </rPr>
      <t>. [online] Available at: &lt;https://ar.inspiredpencil.com/pictures-2023/correlation-coefficient-equation&gt; [Accessed 02 April 2025]</t>
    </r>
  </si>
  <si>
    <r>
      <t xml:space="preserve">Analytics Yogi. 2023. </t>
    </r>
    <r>
      <rPr>
        <i/>
        <sz val="11"/>
        <color theme="1"/>
        <rFont val="Aptos Narrow"/>
        <family val="2"/>
        <scheme val="minor"/>
      </rPr>
      <t>R-squared in Linear Regression Models: Concepts, Examples</t>
    </r>
    <r>
      <rPr>
        <sz val="11"/>
        <color theme="1"/>
        <rFont val="Aptos Narrow"/>
        <family val="2"/>
        <scheme val="minor"/>
      </rPr>
      <t>. [online] Available at: &lt;https://vitalflux.com/r-squared-explained-machine-learning/&gt; [Accessed 03 April 2025]</t>
    </r>
  </si>
  <si>
    <r>
      <t xml:space="preserve">Statistics How To. n/d. </t>
    </r>
    <r>
      <rPr>
        <i/>
        <sz val="11"/>
        <color theme="1"/>
        <rFont val="Aptos Narrow"/>
        <family val="2"/>
        <scheme val="minor"/>
      </rPr>
      <t xml:space="preserve">F-Test: Definition, Examples, Steps. </t>
    </r>
    <r>
      <rPr>
        <sz val="11"/>
        <color theme="1"/>
        <rFont val="Aptos Narrow"/>
        <family val="2"/>
        <scheme val="minor"/>
      </rPr>
      <t>[online]. Available at: &lt;https://www.statisticshowto.com/probability-and-statistics/hypothesis-testing/f-test/&gt; [Accessed 04 April 2025]</t>
    </r>
  </si>
  <si>
    <r>
      <t xml:space="preserve">Statology. 2018. </t>
    </r>
    <r>
      <rPr>
        <i/>
        <sz val="11"/>
        <color theme="1"/>
        <rFont val="Aptos Narrow"/>
        <family val="2"/>
        <scheme val="minor"/>
      </rPr>
      <t xml:space="preserve">F Distribution Table. </t>
    </r>
    <r>
      <rPr>
        <sz val="11"/>
        <color theme="1"/>
        <rFont val="Aptos Narrow"/>
        <family val="2"/>
        <scheme val="minor"/>
      </rPr>
      <t>[online] Available at: &lt;https://www.statology.org/f-distribution-table/&gt; [Accessed 04 April 2025]</t>
    </r>
  </si>
  <si>
    <r>
      <t xml:space="preserve">Research Rundowns. n/d. </t>
    </r>
    <r>
      <rPr>
        <i/>
        <sz val="11"/>
        <color theme="1"/>
        <rFont val="Aptos Narrow"/>
        <family val="2"/>
        <scheme val="minor"/>
      </rPr>
      <t xml:space="preserve">Significance Testing (t-tests). </t>
    </r>
    <r>
      <rPr>
        <sz val="11"/>
        <color theme="1"/>
        <rFont val="Aptos Narrow"/>
        <family val="2"/>
        <scheme val="minor"/>
      </rPr>
      <t>[online] Available at: &lt;https://researchrundowns.com/quantitative-methods/significance-testing/&gt; [Accessed 04 April 2025]</t>
    </r>
  </si>
  <si>
    <r>
      <t xml:space="preserve">ExcelDemy. n/d. </t>
    </r>
    <r>
      <rPr>
        <i/>
        <sz val="11"/>
        <color theme="1"/>
        <rFont val="Aptos Narrow"/>
        <family val="2"/>
        <scheme val="minor"/>
      </rPr>
      <t xml:space="preserve">How to Do Logistic Regression in Excel (with Quick Steps). </t>
    </r>
    <r>
      <rPr>
        <sz val="11"/>
        <color theme="1"/>
        <rFont val="Aptos Narrow"/>
        <family val="2"/>
        <scheme val="minor"/>
      </rPr>
      <t>[online] Available at: &lt;https://www.exceldemy.com/how-to-do-logistic-regression-in-excel/&gt; [Accessed 05 April 2025]</t>
    </r>
  </si>
  <si>
    <r>
      <t xml:space="preserve">UCLA. n/d. </t>
    </r>
    <r>
      <rPr>
        <i/>
        <sz val="11"/>
        <color theme="1"/>
        <rFont val="Aptos Narrow"/>
        <family val="2"/>
        <scheme val="minor"/>
      </rPr>
      <t xml:space="preserve">Logistic Regression Analysis | Stata Annotated Output. </t>
    </r>
    <r>
      <rPr>
        <sz val="11"/>
        <color theme="1"/>
        <rFont val="Aptos Narrow"/>
        <family val="2"/>
        <scheme val="minor"/>
      </rPr>
      <t>[online] Available at: &lt;https://stats.oarc.ucla.edu/stata/output/logistic-regression-analysis/&gt; [Accessed 06 April 2025]</t>
    </r>
  </si>
  <si>
    <r>
      <t xml:space="preserve">Statology. 2020. </t>
    </r>
    <r>
      <rPr>
        <i/>
        <sz val="11"/>
        <color theme="1"/>
        <rFont val="Aptos Narrow"/>
        <family val="2"/>
        <scheme val="minor"/>
      </rPr>
      <t xml:space="preserve">Introduction to Linear Discriminant Analysis. </t>
    </r>
    <r>
      <rPr>
        <sz val="11"/>
        <color theme="1"/>
        <rFont val="Aptos Narrow"/>
        <family val="2"/>
        <scheme val="minor"/>
      </rPr>
      <t>[online] Available at: &lt;https://www.statology.org/linear-discriminant-analysis/&gt; [Accessed 07 April 2025]</t>
    </r>
  </si>
  <si>
    <t>References Q2-Q4</t>
  </si>
  <si>
    <t>To fit the Linear Discriminant Analysis (LDA) model, I used a simplified approach by calculating the Euclidean distance between the new input vector [6,3,4,0.3] and the previously computed mean vectors for each of the three species groups (Setosa, Versicolor, Virginica):</t>
  </si>
  <si>
    <t>Euclidean Distance can be used to assess the distance between data points and class means, helping to determine which class a new data point belongs to (DataCamp, 2024)</t>
  </si>
  <si>
    <t>Mean Vectors</t>
  </si>
  <si>
    <t>The Euclidean Distance formula is as follows (DataCamp, 2024)</t>
  </si>
  <si>
    <t>Setosa -&gt; Point</t>
  </si>
  <si>
    <t>Versicolor -&gt; Point</t>
  </si>
  <si>
    <t>Virginica -&gt; Point</t>
  </si>
  <si>
    <t>New Input Vector</t>
  </si>
  <si>
    <t>The smallest distance is to Versicolor (1.085).</t>
  </si>
  <si>
    <t>Therefore, the vector [6,3,4,0.3] is most likely to belong to the Versicolor class.</t>
  </si>
  <si>
    <r>
      <t xml:space="preserve">DataCamp. 2024. </t>
    </r>
    <r>
      <rPr>
        <i/>
        <sz val="11"/>
        <color theme="1"/>
        <rFont val="Aptos Narrow"/>
        <family val="2"/>
        <scheme val="minor"/>
      </rPr>
      <t xml:space="preserve">Understanding Euclidean Distance: From Theory to Practice. </t>
    </r>
    <r>
      <rPr>
        <sz val="11"/>
        <color theme="1"/>
        <rFont val="Aptos Narrow"/>
        <family val="2"/>
        <scheme val="minor"/>
      </rPr>
      <t>[online] Available at: &lt;https://www.datacamp.com/tutorial/euclidean-distance&gt; [Accessed 08 April 2025]</t>
    </r>
  </si>
  <si>
    <t>Using the mean and new vector, the following distances can be calculated:</t>
  </si>
  <si>
    <t>Git Link for my python code (referenced):</t>
  </si>
  <si>
    <t>https://github.com/ST10055763/ST10055763-SMAA8411-A1.git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</si>
</sst>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&quot;#,##0;[Red]\-&quot;R&quot;#,##0"/>
    <numFmt numFmtId="8" formatCode="&quot;R&quot;#,##0.00;[Red]\-&quot;R&quot;#,##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0"/>
      <color rgb="FFC00000"/>
      <name val="Segoe UI"/>
      <family val="2"/>
    </font>
    <font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5" fillId="0" borderId="0" xfId="1" applyFont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1" fillId="4" borderId="0" xfId="0" applyFont="1" applyFill="1"/>
    <xf numFmtId="0" fontId="0" fillId="7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8" borderId="0" xfId="0" applyFill="1"/>
  </cellXfs>
  <cellStyles count="2">
    <cellStyle name="Normal" xfId="0" builtinId="0"/>
    <cellStyle name="Normal 2" xfId="1" xr:uid="{BC79E0A6-F336-4EC0-AAF8-08D67F98A32C}"/>
  </cellStyles>
  <dxfs count="2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0" formatCode="&quot;R&quot;#,##0;[Red]\-&quot;R&quot;#,##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7E3E5A5-F1ED-46FC-8792-5A2491A4E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0</xdr:col>
      <xdr:colOff>1874520</xdr:colOff>
      <xdr:row>28</xdr:row>
      <xdr:rowOff>161901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6658E-94A3-F47C-10BD-A3D8CABA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1874520" cy="344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22860</xdr:rowOff>
    </xdr:from>
    <xdr:to>
      <xdr:col>2</xdr:col>
      <xdr:colOff>464820</xdr:colOff>
      <xdr:row>57</xdr:row>
      <xdr:rowOff>131941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9AAA1-3809-30C2-021B-CEB19639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45980"/>
          <a:ext cx="3649980" cy="840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1356360</xdr:colOff>
      <xdr:row>106</xdr:row>
      <xdr:rowOff>146898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35EE27-956F-D83B-6CAB-3722B42B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5560"/>
          <a:ext cx="1356360" cy="512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11</xdr:col>
      <xdr:colOff>352323</xdr:colOff>
      <xdr:row>48</xdr:row>
      <xdr:rowOff>60219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1247F-ED47-1A7E-8833-D5F5AB74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871" y="8291871"/>
          <a:ext cx="3433097" cy="420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7E9B5-C5F7-4B80-B8C8-D6F001F77BB0}" name="Table1" displayName="Table1" ref="A1:K17" totalsRowCount="1" headerRowCellStyle="Normal 2" dataCellStyle="Normal 2">
  <autoFilter ref="A1:K16" xr:uid="{AC97E9B5-C5F7-4B80-B8C8-D6F001F77BB0}"/>
  <tableColumns count="11">
    <tableColumn id="1" xr3:uid="{41EE2AEC-3D94-42FA-907A-5F039D7E5780}" name="prop (y) / yi" totalsRowFunction="custom" dataCellStyle="Normal 2" totalsRowCellStyle="Normal 2">
      <totalsRowFormula>SUM(Table1[prop (y) / yi])</totalsRowFormula>
    </tableColumn>
    <tableColumn id="2" xr3:uid="{E8ECD19E-003E-4BE1-BF46-12047832CA56}" name="income (x)" totalsRowFunction="custom" dataCellStyle="Normal 2" totalsRowCellStyle="Normal 2">
      <totalsRowFormula>SUM(Table1[income (x)])</totalsRowFormula>
    </tableColumn>
    <tableColumn id="3" xr3:uid="{47955336-FC77-4661-BF52-E2FC8A26DA11}" name="stand" dataCellStyle="Normal 2" totalsRowCellStyle="Normal 2"/>
    <tableColumn id="4" xr3:uid="{BAC7C23C-985C-4F79-B843-AB8A7E6B4A9B}" name="ratio" dataCellStyle="Normal 2" totalsRowCellStyle="Normal 2"/>
    <tableColumn id="5" xr3:uid="{19C100DF-1E67-4E7C-BCD3-4B951102A676}" name="double" dataCellStyle="Normal 2" totalsRowCellStyle="Normal 2"/>
    <tableColumn id="6" xr3:uid="{6D1D6BCE-71FF-4C97-9952-E1E6F873B51B}" name="x*y" totalsRowFunction="custom" dataDxfId="26" dataCellStyle="Normal 2" totalsRowCellStyle="Normal 2">
      <calculatedColumnFormula>Table1[[#This Row],[income (x)]]*Table1[[#This Row],[prop (y) / yi]]</calculatedColumnFormula>
      <totalsRowFormula>SUM(Table1[x*y])</totalsRowFormula>
    </tableColumn>
    <tableColumn id="7" xr3:uid="{1148C81B-92AA-4E9F-AA80-2558276D072D}" name="x^2" totalsRowFunction="custom" dataDxfId="25" dataCellStyle="Normal 2" totalsRowCellStyle="Normal 2">
      <calculatedColumnFormula>Table1[[#This Row],[income (x)]]^2</calculatedColumnFormula>
      <totalsRowFormula>SUM(Table1[x^2])</totalsRowFormula>
    </tableColumn>
    <tableColumn id="8" xr3:uid="{41A44140-C93F-457C-A8D4-E5261B029BAA}" name="y^2" totalsRowFunction="custom" dataDxfId="24" dataCellStyle="Normal 2" totalsRowCellStyle="Normal 2">
      <calculatedColumnFormula>Table1[[#This Row],[prop (y) / yi]]^2</calculatedColumnFormula>
      <totalsRowFormula>SUM(Table1[y^2])</totalsRowFormula>
    </tableColumn>
    <tableColumn id="9" xr3:uid="{89D12A57-12F2-41A0-86BB-FFC46A6474C7}" name="ŷi" totalsRowFunction="custom" dataDxfId="23" dataCellStyle="Normal 2" totalsRowCellStyle="Normal 2">
      <calculatedColumnFormula>116.29+(0.8*Table1[[#This Row],[income (x)]])+(0.45*Table1[[#This Row],[stand]])+(179.84*Table1[[#This Row],[ratio]])+(135.36*Table1[[#This Row],[double]])</calculatedColumnFormula>
      <totalsRowFormula>SUM(Table1[ŷi])</totalsRowFormula>
    </tableColumn>
    <tableColumn id="10" xr3:uid="{C20C72FC-4A24-41C5-BAC9-BAD4D42A4E16}" name="(yi-ȳ)^2" totalsRowFunction="custom" dataDxfId="22" dataCellStyle="Normal 2" totalsRowCellStyle="Normal 2">
      <calculatedColumnFormula>(Table1[[#This Row],[prop (y) / yi]]-$B$112)^2</calculatedColumnFormula>
      <totalsRowFormula>SUM(Table1[(yi-ȳ)^2])</totalsRowFormula>
    </tableColumn>
    <tableColumn id="11" xr3:uid="{C4A69B93-F645-43EE-85AF-F2DF91B59AB1}" name="(ŷi-ȳ)^2" totalsRowFunction="custom" dataDxfId="21" dataCellStyle="Normal 2" totalsRowCellStyle="Normal 2">
      <calculatedColumnFormula>(Table1[[#This Row],[ŷi]]-$B$112)^2</calculatedColumnFormula>
      <totalsRowFormula>SUM(Table1[(ŷi-ȳ)^2])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67F44-FA7A-4B8B-A6AA-82588A75B958}" name="Table10" displayName="Table10" ref="A1:E151" totalsRowShown="0">
  <autoFilter ref="A1:E151" xr:uid="{85767F44-FA7A-4B8B-A6AA-82588A75B958}"/>
  <tableColumns count="5">
    <tableColumn id="1" xr3:uid="{66559EC7-BDCD-46D8-A7D5-9237D7EB379B}" name="Sepal.Length"/>
    <tableColumn id="2" xr3:uid="{CCE56501-C0F1-43E5-9A62-4C7114279F84}" name="Sepal.Width"/>
    <tableColumn id="3" xr3:uid="{F477B970-D8B7-4137-93D6-13FB4ED265A5}" name="Petal.Length"/>
    <tableColumn id="4" xr3:uid="{EA2238E7-7ACC-45CB-A20A-4C73ACF6AD17}" name="Petal.Width"/>
    <tableColumn id="5" xr3:uid="{F0977E5B-6A14-469A-9E1F-2351415FFB9F}" name="Speci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439B75-3692-4A2B-A261-9EF6A41F98E1}" name="Table2" displayName="Table2" ref="A59:C64" totalsRowShown="0">
  <autoFilter ref="A59:C64" xr:uid="{8C439B75-3692-4A2B-A261-9EF6A41F98E1}"/>
  <tableColumns count="3">
    <tableColumn id="1" xr3:uid="{D8B4EB79-4EFB-40C6-A168-67CE799B0971}" name="Coefficient"/>
    <tableColumn id="2" xr3:uid="{53AC85D9-83D1-4985-BCDB-983A2B1394CD}" name="Value (Example)"/>
    <tableColumn id="3" xr3:uid="{EAC92C1D-9127-4B93-9612-81DCEC7DC949}" name="Interpreta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7DAD40-7A6D-48A6-B56A-3C2D6FF53305}" name="Table3" displayName="Table3" ref="A74:B78" totalsRowShown="0">
  <autoFilter ref="A74:B78" xr:uid="{E37DAD40-7A6D-48A6-B56A-3C2D6FF53305}"/>
  <tableColumns count="2">
    <tableColumn id="1" xr3:uid="{41AFE5C1-4F9A-4DF4-8800-1009B5A201E2}" name="Type (X)"/>
    <tableColumn id="2" xr3:uid="{C309EA72-E360-497D-8E11-88B4D22FA24B}" name="Data Values" dataDxfId="20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164A6-5FF7-4EC6-B72C-06F892DDF977}" name="Table4" displayName="Table4" ref="A87:B93" totalsRowShown="0">
  <autoFilter ref="A87:B93" xr:uid="{19F164A6-5FF7-4EC6-B72C-06F892DDF977}"/>
  <tableColumns count="2">
    <tableColumn id="1" xr3:uid="{4ED90257-9BFC-4579-ABB8-07392939789E}" name="Attribute"/>
    <tableColumn id="2" xr3:uid="{B634ECBC-A2F1-4DA9-A0D7-DD4585C7DA2A}" name="Value" dataDxfId="19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CBD70B-CF88-4E48-9537-D1239CFA7C11}" name="Table5" displayName="Table5" ref="A1:O468" totalsRowCount="1" headerRowCellStyle="Normal 2" dataCellStyle="Normal 2">
  <autoFilter ref="A1:O467" xr:uid="{8BCBD70B-CF88-4E48-9537-D1239CFA7C11}"/>
  <tableColumns count="15">
    <tableColumn id="1" xr3:uid="{BF3AE35E-6B2D-4662-B223-FB6317D21879}" name="x1" totalsRowDxfId="18" dataCellStyle="Normal 2" totalsRowCellStyle="Normal 2"/>
    <tableColumn id="2" xr3:uid="{8AD68AFD-9CCA-4847-961E-7351589883E7}" name="x2" totalsRowDxfId="17" dataCellStyle="Normal 2" totalsRowCellStyle="Normal 2"/>
    <tableColumn id="3" xr3:uid="{92B6F553-2B8F-47DE-AC0C-3A39E39FBE5A}" name="x3" totalsRowDxfId="16" dataCellStyle="Normal 2" totalsRowCellStyle="Normal 2"/>
    <tableColumn id="4" xr3:uid="{3B949680-6DBB-470F-91AB-C20ACD09254E}" name="x4" totalsRowDxfId="15" dataCellStyle="Normal 2" totalsRowCellStyle="Normal 2"/>
    <tableColumn id="5" xr3:uid="{39DE9069-4D45-4741-B241-99626178705A}" name="x5" totalsRowDxfId="14" dataCellStyle="Normal 2" totalsRowCellStyle="Normal 2"/>
    <tableColumn id="6" xr3:uid="{5F5918C5-F5F4-4191-B808-53CF3B35E47F}" name="x6" totalsRowDxfId="13" dataCellStyle="Normal 2" totalsRowCellStyle="Normal 2"/>
    <tableColumn id="7" xr3:uid="{799E8E55-1561-48B5-8A16-4623FF43A93F}" name="x7" totalsRowDxfId="12" dataCellStyle="Normal 2" totalsRowCellStyle="Normal 2"/>
    <tableColumn id="8" xr3:uid="{0C48A34F-29E2-4C0A-AF86-57B50C52E577}" name="x8" totalsRowDxfId="11" dataCellStyle="Normal 2" totalsRowCellStyle="Normal 2"/>
    <tableColumn id="9" xr3:uid="{58F8BD3C-C5E6-4000-BAD4-363A1C32ADDD}" name="x9" totalsRowDxfId="10" dataCellStyle="Normal 2" totalsRowCellStyle="Normal 2"/>
    <tableColumn id="10" xr3:uid="{B466C146-0AED-440A-90FA-D17154DCAF00}" name="x10" totalsRowDxfId="9" dataCellStyle="Normal 2" totalsRowCellStyle="Normal 2"/>
    <tableColumn id="11" xr3:uid="{D3A83F32-1C33-4B88-B019-ADBC80E0F5FE}" name="y" totalsRowDxfId="8" dataCellStyle="Normal 2" totalsRowCellStyle="Normal 2"/>
    <tableColumn id="12" xr3:uid="{00A003F8-6E28-4643-956F-05B1BB94298E}" name="logit" dataDxfId="7" totalsRowDxfId="6" dataCellStyle="Normal 2" totalsRowCellStyle="Normal 2">
      <calculatedColumnFormula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calculatedColumnFormula>
    </tableColumn>
    <tableColumn id="13" xr3:uid="{4839577B-0CEA-4BE1-A019-4D2948630889}" name="e^logit" dataDxfId="5" totalsRowDxfId="4" dataCellStyle="Normal 2" totalsRowCellStyle="Normal 2">
      <calculatedColumnFormula>EXP(Table5[[#This Row],[logit]])</calculatedColumnFormula>
    </tableColumn>
    <tableColumn id="14" xr3:uid="{F34C8153-DD19-4E6B-AF32-FF7543693A5A}" name="probability" dataDxfId="3" totalsRowDxfId="2" dataCellStyle="Normal 2" totalsRowCellStyle="Normal 2">
      <calculatedColumnFormula>IF(Table5[[#This Row],[y]]=1,Table5[[#This Row],[e^logit]]/(1+Table5[[#This Row],[e^logit]]),1-(Table5[[#This Row],[e^logit]]/(1+Table5[[#This Row],[e^logit]])))</calculatedColumnFormula>
    </tableColumn>
    <tableColumn id="15" xr3:uid="{782125EF-8D9E-4045-8E19-2F912582286E}" name="log likelihood" totalsRowFunction="custom" dataDxfId="1" totalsRowDxfId="0" dataCellStyle="Normal 2" totalsRowCellStyle="Normal 2">
      <calculatedColumnFormula>LN(Table5[[#This Row],[probability]])</calculatedColumnFormula>
      <totalsRowFormula>SUM(Table5[log likelihood])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1C0AC-642C-4956-8DBA-1D40EF918F5E}" name="Table6" displayName="Table6" ref="R21:T33" totalsRowShown="0">
  <autoFilter ref="R21:T33" xr:uid="{D471C0AC-642C-4956-8DBA-1D40EF918F5E}"/>
  <tableColumns count="3">
    <tableColumn id="1" xr3:uid="{C8EBB484-0FD2-4F83-A180-2CB0EA153747}" name="Variable"/>
    <tableColumn id="2" xr3:uid="{6D114220-FBA3-49E0-82CD-D2A04FE6EE3F}" name="Coefficient(b)"/>
    <tableColumn id="3" xr3:uid="{A6552D3A-3D84-4DCC-8C3D-078D118A8A4F}" name="Interpretation (Log-Odds)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19A41F-F332-425A-85FA-E86EDA08627E}" name="Table28" displayName="Table28" ref="H11:I15" totalsRowShown="0">
  <autoFilter ref="H11:I15" xr:uid="{FA19A41F-F332-425A-85FA-E86EDA08627E}"/>
  <tableColumns count="2">
    <tableColumn id="1" xr3:uid="{05CBA6F0-4051-435F-AD73-942E6BEE6C4E}" name="Attribute"/>
    <tableColumn id="2" xr3:uid="{A28B8603-7BF9-45BA-A659-6C0938275622}" name="Valu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1CB0F9-89C4-4299-A648-B1457E981BA0}" name="Table39" displayName="Table39" ref="H18:I22" totalsRowShown="0">
  <autoFilter ref="H18:I22" xr:uid="{D31CB0F9-89C4-4299-A648-B1457E981BA0}"/>
  <tableColumns count="2">
    <tableColumn id="1" xr3:uid="{E01ADA24-9FDD-42A1-B7C6-EE1D0DA870B8}" name="Attribute"/>
    <tableColumn id="2" xr3:uid="{150E889A-CB20-4922-B7A1-AE3DEAB202FB}" name="Value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03B999-7FD2-4C59-8B46-33DA85165568}" name="Table410" displayName="Table410" ref="H25:I29" totalsRowShown="0">
  <autoFilter ref="H25:I29" xr:uid="{1F03B999-7FD2-4C59-8B46-33DA85165568}"/>
  <tableColumns count="2">
    <tableColumn id="1" xr3:uid="{C6130055-7080-4E14-B49F-24BE3535E8FB}" name="Attribute"/>
    <tableColumn id="2" xr3:uid="{8FF1F97A-8CE9-44D9-9238-AF2088168BE4}" name="Valu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A5C-8790-4E73-9FF2-C6A20F140F8A}">
  <dimension ref="A1:K184"/>
  <sheetViews>
    <sheetView topLeftCell="A91" zoomScale="95" workbookViewId="0">
      <selection activeCell="A153" sqref="A153"/>
    </sheetView>
  </sheetViews>
  <sheetFormatPr defaultRowHeight="14.4" x14ac:dyDescent="0.3"/>
  <cols>
    <col min="1" max="1" width="27.6640625" bestFit="1" customWidth="1"/>
    <col min="2" max="2" width="18.77734375" customWidth="1"/>
    <col min="3" max="3" width="25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11" width="12" bestFit="1" customWidth="1"/>
  </cols>
  <sheetData>
    <row r="1" spans="1:11" x14ac:dyDescent="0.3">
      <c r="A1" s="2" t="s">
        <v>104</v>
      </c>
      <c r="B1" s="2" t="s">
        <v>32</v>
      </c>
      <c r="C1" s="2" t="s">
        <v>0</v>
      </c>
      <c r="D1" s="2" t="s">
        <v>1</v>
      </c>
      <c r="E1" s="2" t="s">
        <v>2</v>
      </c>
      <c r="F1" s="2" t="s">
        <v>41</v>
      </c>
      <c r="G1" s="2" t="s">
        <v>46</v>
      </c>
      <c r="H1" s="2" t="s">
        <v>47</v>
      </c>
      <c r="I1" s="15" t="s">
        <v>99</v>
      </c>
      <c r="J1" s="2" t="s">
        <v>105</v>
      </c>
      <c r="K1" s="2" t="s">
        <v>106</v>
      </c>
    </row>
    <row r="2" spans="1:11" x14ac:dyDescent="0.3">
      <c r="A2" s="2">
        <v>1215.8599999999999</v>
      </c>
      <c r="B2" s="2">
        <v>639.85</v>
      </c>
      <c r="C2" s="2">
        <v>920.53</v>
      </c>
      <c r="D2" s="2">
        <v>0.79929931669798904</v>
      </c>
      <c r="E2" s="2">
        <v>0</v>
      </c>
      <c r="F2" s="2">
        <f>Table1[[#This Row],[income (x)]]*Table1[[#This Row],[prop (y) / yi]]</f>
        <v>777968.02099999995</v>
      </c>
      <c r="G2" s="2">
        <f>Table1[[#This Row],[income (x)]]^2</f>
        <v>409408.02250000002</v>
      </c>
      <c r="H2" s="2">
        <f>Table1[[#This Row],[prop (y) / yi]]^2</f>
        <v>1478315.5395999998</v>
      </c>
      <c r="I2" s="2">
        <f>116.29+(0.8*Table1[[#This Row],[income (x)]])+(0.45*Table1[[#This Row],[stand]])+(179.84*Table1[[#This Row],[ratio]])+(135.36*Table1[[#This Row],[double]])</f>
        <v>1186.1544891149663</v>
      </c>
      <c r="J2" s="2">
        <f>(Table1[[#This Row],[prop (y) / yi]]-$B$112)^2</f>
        <v>38397.708844444416</v>
      </c>
      <c r="K2" s="2">
        <f>(Table1[[#This Row],[ŷi]]-$B$112)^2</f>
        <v>27638.338468801365</v>
      </c>
    </row>
    <row r="3" spans="1:11" x14ac:dyDescent="0.3">
      <c r="A3" s="2">
        <v>917.67</v>
      </c>
      <c r="B3" s="2">
        <v>471.91699999999997</v>
      </c>
      <c r="C3" s="2">
        <v>690.15</v>
      </c>
      <c r="D3" s="2">
        <v>0.59917699050930995</v>
      </c>
      <c r="E3" s="2">
        <v>0</v>
      </c>
      <c r="F3" s="2">
        <f>Table1[[#This Row],[income (x)]]*Table1[[#This Row],[prop (y) / yi]]</f>
        <v>433064.07338999998</v>
      </c>
      <c r="G3" s="2">
        <f>Table1[[#This Row],[income (x)]]^2</f>
        <v>222705.65488899997</v>
      </c>
      <c r="H3" s="2">
        <f>Table1[[#This Row],[prop (y) / yi]]^2</f>
        <v>842118.22889999987</v>
      </c>
      <c r="I3" s="2">
        <f>116.29+(0.8*Table1[[#This Row],[income (x)]])+(0.45*Table1[[#This Row],[stand]])+(179.84*Table1[[#This Row],[ratio]])+(135.36*Table1[[#This Row],[double]])</f>
        <v>912.1470899731944</v>
      </c>
      <c r="J3" s="2">
        <f>(Table1[[#This Row],[prop (y) / yi]]-$B$112)^2</f>
        <v>10452.336011111114</v>
      </c>
      <c r="K3" s="2">
        <f>(Table1[[#This Row],[ŷi]]-$B$112)^2</f>
        <v>11612.126369156325</v>
      </c>
    </row>
    <row r="4" spans="1:11" x14ac:dyDescent="0.3">
      <c r="A4" s="2">
        <v>1201.1600000000001</v>
      </c>
      <c r="B4" s="2">
        <v>513.57799999999997</v>
      </c>
      <c r="C4" s="2">
        <v>903.11</v>
      </c>
      <c r="D4" s="2">
        <v>0.62809403062749802</v>
      </c>
      <c r="E4" s="2">
        <v>1</v>
      </c>
      <c r="F4" s="2">
        <f>Table1[[#This Row],[income (x)]]*Table1[[#This Row],[prop (y) / yi]]</f>
        <v>616889.35048000002</v>
      </c>
      <c r="G4" s="2">
        <f>Table1[[#This Row],[income (x)]]^2</f>
        <v>263762.36208399996</v>
      </c>
      <c r="H4" s="2">
        <f>Table1[[#This Row],[prop (y) / yi]]^2</f>
        <v>1442785.3456000001</v>
      </c>
      <c r="I4" s="2">
        <f>116.29+(0.8*Table1[[#This Row],[income (x)]])+(0.45*Table1[[#This Row],[stand]])+(179.84*Table1[[#This Row],[ratio]])+(135.36*Table1[[#This Row],[double]])</f>
        <v>1181.8683304680494</v>
      </c>
      <c r="J4" s="2">
        <f>(Table1[[#This Row],[prop (y) / yi]]-$B$112)^2</f>
        <v>32852.770844444487</v>
      </c>
      <c r="K4" s="2">
        <f>(Table1[[#This Row],[ŷi]]-$B$112)^2</f>
        <v>26231.580541312142</v>
      </c>
    </row>
    <row r="5" spans="1:11" x14ac:dyDescent="0.3">
      <c r="A5" s="2">
        <v>1099.73</v>
      </c>
      <c r="B5" s="2">
        <v>607.05899999999997</v>
      </c>
      <c r="C5" s="2">
        <v>659.05</v>
      </c>
      <c r="D5" s="2">
        <v>0.75294135498065395</v>
      </c>
      <c r="E5" s="2">
        <v>1</v>
      </c>
      <c r="F5" s="2">
        <f>Table1[[#This Row],[income (x)]]*Table1[[#This Row],[prop (y) / yi]]</f>
        <v>667600.99407000002</v>
      </c>
      <c r="G5" s="2">
        <f>Table1[[#This Row],[income (x)]]^2</f>
        <v>368520.62948099995</v>
      </c>
      <c r="H5" s="2">
        <f>Table1[[#This Row],[prop (y) / yi]]^2</f>
        <v>1209406.0729</v>
      </c>
      <c r="I5" s="2">
        <f>116.29+(0.8*Table1[[#This Row],[income (x)]])+(0.45*Table1[[#This Row],[stand]])+(179.84*Table1[[#This Row],[ratio]])+(135.36*Table1[[#This Row],[double]])</f>
        <v>1169.2786732797208</v>
      </c>
      <c r="J5" s="2">
        <f>(Table1[[#This Row],[prop (y) / yi]]-$B$112)^2</f>
        <v>6371.7645444444515</v>
      </c>
      <c r="K5" s="2">
        <f>(Table1[[#This Row],[ŷi]]-$B$112)^2</f>
        <v>22311.996359610297</v>
      </c>
    </row>
    <row r="6" spans="1:11" x14ac:dyDescent="0.3">
      <c r="A6" s="2">
        <v>1077.25</v>
      </c>
      <c r="B6" s="2">
        <v>603.15700000000004</v>
      </c>
      <c r="C6" s="2">
        <v>769.92</v>
      </c>
      <c r="D6" s="2">
        <v>0.53809746467165398</v>
      </c>
      <c r="E6" s="2">
        <v>0</v>
      </c>
      <c r="F6" s="2">
        <f>Table1[[#This Row],[income (x)]]*Table1[[#This Row],[prop (y) / yi]]</f>
        <v>649750.87825000007</v>
      </c>
      <c r="G6" s="2">
        <f>Table1[[#This Row],[income (x)]]^2</f>
        <v>363798.36664900003</v>
      </c>
      <c r="H6" s="2">
        <f>Table1[[#This Row],[prop (y) / yi]]^2</f>
        <v>1160467.5625</v>
      </c>
      <c r="I6" s="2">
        <f>116.29+(0.8*Table1[[#This Row],[income (x)]])+(0.45*Table1[[#This Row],[stand]])+(179.84*Table1[[#This Row],[ratio]])+(135.36*Table1[[#This Row],[double]])</f>
        <v>1042.0510480465502</v>
      </c>
      <c r="J6" s="2">
        <f>(Table1[[#This Row],[prop (y) / yi]]-$B$112)^2</f>
        <v>3288.2578777777812</v>
      </c>
      <c r="K6" s="2">
        <f>(Table1[[#This Row],[ŷi]]-$B$112)^2</f>
        <v>490.37362669773603</v>
      </c>
    </row>
    <row r="7" spans="1:11" x14ac:dyDescent="0.3">
      <c r="A7" s="2">
        <v>973.28</v>
      </c>
      <c r="B7" s="2">
        <v>413.44600000000003</v>
      </c>
      <c r="C7" s="2">
        <v>539.62</v>
      </c>
      <c r="D7" s="2">
        <v>0.52485638041584803</v>
      </c>
      <c r="E7" s="2">
        <v>1</v>
      </c>
      <c r="F7" s="2">
        <f>Table1[[#This Row],[income (x)]]*Table1[[#This Row],[prop (y) / yi]]</f>
        <v>402398.72288000002</v>
      </c>
      <c r="G7" s="2">
        <f>Table1[[#This Row],[income (x)]]^2</f>
        <v>170937.59491600003</v>
      </c>
      <c r="H7" s="2">
        <f>Table1[[#This Row],[prop (y) / yi]]^2</f>
        <v>947273.9584</v>
      </c>
      <c r="I7" s="2">
        <f>116.29+(0.8*Table1[[#This Row],[income (x)]])+(0.45*Table1[[#This Row],[stand]])+(179.84*Table1[[#This Row],[ratio]])+(135.36*Table1[[#This Row],[double]])</f>
        <v>919.62597145398615</v>
      </c>
      <c r="J7" s="2">
        <f>(Table1[[#This Row],[prop (y) / yi]]-$B$112)^2</f>
        <v>2174.0460444444443</v>
      </c>
      <c r="K7" s="2">
        <f>(Table1[[#This Row],[ŷi]]-$B$112)^2</f>
        <v>10056.217832338518</v>
      </c>
    </row>
    <row r="8" spans="1:11" x14ac:dyDescent="0.3">
      <c r="A8" s="2">
        <v>1206.01</v>
      </c>
      <c r="B8" s="2">
        <v>664.16899999999998</v>
      </c>
      <c r="C8" s="2">
        <v>934.58</v>
      </c>
      <c r="D8" s="2">
        <v>0.71809903914057605</v>
      </c>
      <c r="E8" s="2">
        <v>0</v>
      </c>
      <c r="F8" s="2">
        <f>Table1[[#This Row],[income (x)]]*Table1[[#This Row],[prop (y) / yi]]</f>
        <v>800994.45568999997</v>
      </c>
      <c r="G8" s="2">
        <f>Table1[[#This Row],[income (x)]]^2</f>
        <v>441120.46056099999</v>
      </c>
      <c r="H8" s="2">
        <f>Table1[[#This Row],[prop (y) / yi]]^2</f>
        <v>1454460.1200999999</v>
      </c>
      <c r="I8" s="2">
        <f>116.29+(0.8*Table1[[#This Row],[income (x)]])+(0.45*Table1[[#This Row],[stand]])+(179.84*Table1[[#This Row],[ratio]])+(135.36*Table1[[#This Row],[double]])</f>
        <v>1197.3291311990413</v>
      </c>
      <c r="J8" s="2">
        <f>(Table1[[#This Row],[prop (y) / yi]]-$B$112)^2</f>
        <v>34634.450677777786</v>
      </c>
      <c r="K8" s="2">
        <f>(Table1[[#This Row],[ŷi]]-$B$112)^2</f>
        <v>31478.730920741738</v>
      </c>
    </row>
    <row r="9" spans="1:11" x14ac:dyDescent="0.3">
      <c r="A9" s="2">
        <v>1071.03</v>
      </c>
      <c r="B9" s="2">
        <v>695.15800000000002</v>
      </c>
      <c r="C9" s="2">
        <v>707.85</v>
      </c>
      <c r="D9" s="2">
        <v>0.40188316733771301</v>
      </c>
      <c r="E9" s="2">
        <v>0</v>
      </c>
      <c r="F9" s="2">
        <f>Table1[[#This Row],[income (x)]]*Table1[[#This Row],[prop (y) / yi]]</f>
        <v>744535.07273999997</v>
      </c>
      <c r="G9" s="2">
        <f>Table1[[#This Row],[income (x)]]^2</f>
        <v>483244.64496400004</v>
      </c>
      <c r="H9" s="2">
        <f>Table1[[#This Row],[prop (y) / yi]]^2</f>
        <v>1147105.2608999999</v>
      </c>
      <c r="I9" s="2">
        <f>116.29+(0.8*Table1[[#This Row],[income (x)]])+(0.45*Table1[[#This Row],[stand]])+(179.84*Table1[[#This Row],[ratio]])+(135.36*Table1[[#This Row],[double]])</f>
        <v>1063.2235688140142</v>
      </c>
      <c r="J9" s="2">
        <f>(Table1[[#This Row],[prop (y) / yi]]-$B$112)^2</f>
        <v>2613.5952111111114</v>
      </c>
      <c r="K9" s="2">
        <f>(Table1[[#This Row],[ŷi]]-$B$112)^2</f>
        <v>1876.3540116428876</v>
      </c>
    </row>
    <row r="10" spans="1:11" x14ac:dyDescent="0.3">
      <c r="A10" s="2">
        <v>834.6</v>
      </c>
      <c r="B10" s="2">
        <v>345.27100000000002</v>
      </c>
      <c r="C10" s="2">
        <v>699.23</v>
      </c>
      <c r="D10" s="2">
        <v>0.704420576920327</v>
      </c>
      <c r="E10" s="2">
        <v>0</v>
      </c>
      <c r="F10" s="2">
        <f>Table1[[#This Row],[income (x)]]*Table1[[#This Row],[prop (y) / yi]]</f>
        <v>288163.17660000001</v>
      </c>
      <c r="G10" s="2">
        <f>Table1[[#This Row],[income (x)]]^2</f>
        <v>119212.06344100001</v>
      </c>
      <c r="H10" s="2">
        <f>Table1[[#This Row],[prop (y) / yi]]^2</f>
        <v>696557.16</v>
      </c>
      <c r="I10" s="2">
        <f>116.29+(0.8*Table1[[#This Row],[income (x)]])+(0.45*Table1[[#This Row],[stand]])+(179.84*Table1[[#This Row],[ratio]])+(135.36*Table1[[#This Row],[double]])</f>
        <v>833.84329655335159</v>
      </c>
      <c r="J10" s="2">
        <f>(Table1[[#This Row],[prop (y) / yi]]-$B$112)^2</f>
        <v>34338.560711111095</v>
      </c>
      <c r="K10" s="2">
        <f>(Table1[[#This Row],[ŷi]]-$B$112)^2</f>
        <v>34619.577697924462</v>
      </c>
    </row>
    <row r="11" spans="1:11" x14ac:dyDescent="0.3">
      <c r="A11" s="2">
        <v>1102.1099999999999</v>
      </c>
      <c r="B11" s="2">
        <v>513.947</v>
      </c>
      <c r="C11" s="2">
        <v>1097.32</v>
      </c>
      <c r="D11" s="2">
        <v>0.69934750118470501</v>
      </c>
      <c r="E11" s="2">
        <v>0</v>
      </c>
      <c r="F11" s="2">
        <f>Table1[[#This Row],[income (x)]]*Table1[[#This Row],[prop (y) / yi]]</f>
        <v>566426.12816999992</v>
      </c>
      <c r="G11" s="2">
        <f>Table1[[#This Row],[income (x)]]^2</f>
        <v>264141.51880900003</v>
      </c>
      <c r="H11" s="2">
        <f>Table1[[#This Row],[prop (y) / yi]]^2</f>
        <v>1214646.4520999999</v>
      </c>
      <c r="I11" s="2">
        <f>116.29+(0.8*Table1[[#This Row],[income (x)]])+(0.45*Table1[[#This Row],[stand]])+(179.84*Table1[[#This Row],[ratio]])+(135.36*Table1[[#This Row],[double]])</f>
        <v>1147.0122546130574</v>
      </c>
      <c r="J11" s="2">
        <f>(Table1[[#This Row],[prop (y) / yi]]-$B$112)^2</f>
        <v>6757.3880111110993</v>
      </c>
      <c r="K11" s="2">
        <f>(Table1[[#This Row],[ŷi]]-$B$112)^2</f>
        <v>16155.830487197674</v>
      </c>
    </row>
    <row r="12" spans="1:11" x14ac:dyDescent="0.3">
      <c r="A12" s="2">
        <v>774.12</v>
      </c>
      <c r="B12" s="2">
        <v>389.529</v>
      </c>
      <c r="C12" s="2">
        <v>760.19</v>
      </c>
      <c r="D12" s="2">
        <v>0.49085097146765899</v>
      </c>
      <c r="E12" s="2">
        <v>0</v>
      </c>
      <c r="F12" s="2">
        <f>Table1[[#This Row],[income (x)]]*Table1[[#This Row],[prop (y) / yi]]</f>
        <v>301542.18948</v>
      </c>
      <c r="G12" s="2">
        <f>Table1[[#This Row],[income (x)]]^2</f>
        <v>151732.84184099999</v>
      </c>
      <c r="H12" s="2">
        <f>Table1[[#This Row],[prop (y) / yi]]^2</f>
        <v>599261.77439999999</v>
      </c>
      <c r="I12" s="2">
        <f>116.29+(0.8*Table1[[#This Row],[income (x)]])+(0.45*Table1[[#This Row],[stand]])+(179.84*Table1[[#This Row],[ratio]])+(135.36*Table1[[#This Row],[double]])</f>
        <v>858.27333870874395</v>
      </c>
      <c r="J12" s="2">
        <f>(Table1[[#This Row],[prop (y) / yi]]-$B$112)^2</f>
        <v>60411.085511111094</v>
      </c>
      <c r="K12" s="2">
        <f>(Table1[[#This Row],[ŷi]]-$B$112)^2</f>
        <v>26125.332706753394</v>
      </c>
    </row>
    <row r="13" spans="1:11" x14ac:dyDescent="0.3">
      <c r="A13" s="2">
        <v>828.64</v>
      </c>
      <c r="B13" s="2">
        <v>487.74900000000002</v>
      </c>
      <c r="C13" s="2">
        <v>577.39</v>
      </c>
      <c r="D13" s="2">
        <v>0.41309167114082301</v>
      </c>
      <c r="E13" s="2">
        <v>0</v>
      </c>
      <c r="F13" s="2">
        <f>Table1[[#This Row],[income (x)]]*Table1[[#This Row],[prop (y) / yi]]</f>
        <v>404168.33136000001</v>
      </c>
      <c r="G13" s="2">
        <f>Table1[[#This Row],[income (x)]]^2</f>
        <v>237899.08700100004</v>
      </c>
      <c r="H13" s="2">
        <f>Table1[[#This Row],[prop (y) / yi]]^2</f>
        <v>686644.24959999998</v>
      </c>
      <c r="I13" s="2">
        <f>116.29+(0.8*Table1[[#This Row],[income (x)]])+(0.45*Table1[[#This Row],[stand]])+(179.84*Table1[[#This Row],[ratio]])+(135.36*Table1[[#This Row],[double]])</f>
        <v>840.60510613796566</v>
      </c>
      <c r="J13" s="2">
        <f>(Table1[[#This Row],[prop (y) / yi]]-$B$112)^2</f>
        <v>36582.93777777777</v>
      </c>
      <c r="K13" s="2">
        <f>(Table1[[#This Row],[ŷi]]-$B$112)^2</f>
        <v>32149.049608027421</v>
      </c>
    </row>
    <row r="14" spans="1:11" x14ac:dyDescent="0.3">
      <c r="A14" s="2">
        <v>1020.1</v>
      </c>
      <c r="B14" s="2">
        <v>382.83</v>
      </c>
      <c r="C14" s="2">
        <v>930.42</v>
      </c>
      <c r="D14" s="2">
        <v>0.63397712860858502</v>
      </c>
      <c r="E14" s="2">
        <v>0</v>
      </c>
      <c r="F14" s="2">
        <f>Table1[[#This Row],[income (x)]]*Table1[[#This Row],[prop (y) / yi]]</f>
        <v>390524.88299999997</v>
      </c>
      <c r="G14" s="2">
        <f>Table1[[#This Row],[income (x)]]^2</f>
        <v>146558.80889999997</v>
      </c>
      <c r="H14" s="2">
        <f>Table1[[#This Row],[prop (y) / yi]]^2</f>
        <v>1040604.01</v>
      </c>
      <c r="I14" s="2">
        <f>116.29+(0.8*Table1[[#This Row],[income (x)]])+(0.45*Table1[[#This Row],[stand]])+(179.84*Table1[[#This Row],[ratio]])+(135.36*Table1[[#This Row],[double]])</f>
        <v>955.25744680896787</v>
      </c>
      <c r="J14" s="2">
        <f>(Table1[[#This Row],[prop (y) / yi]]-$B$112)^2</f>
        <v>3.7377777777797709E-2</v>
      </c>
      <c r="K14" s="2">
        <f>(Table1[[#This Row],[ŷi]]-$B$112)^2</f>
        <v>4179.5216282090723</v>
      </c>
    </row>
    <row r="15" spans="1:11" x14ac:dyDescent="0.3">
      <c r="A15" s="2">
        <v>1044.3900000000001</v>
      </c>
      <c r="B15" s="2">
        <v>547.34199999999998</v>
      </c>
      <c r="C15" s="2">
        <v>920.65</v>
      </c>
      <c r="D15" s="2">
        <v>0.50079726280345405</v>
      </c>
      <c r="E15" s="2">
        <v>0</v>
      </c>
      <c r="F15" s="2">
        <f>Table1[[#This Row],[income (x)]]*Table1[[#This Row],[prop (y) / yi]]</f>
        <v>571638.51138000004</v>
      </c>
      <c r="G15" s="2">
        <f>Table1[[#This Row],[income (x)]]^2</f>
        <v>299583.26496399997</v>
      </c>
      <c r="H15" s="2">
        <f>Table1[[#This Row],[prop (y) / yi]]^2</f>
        <v>1090750.4721000001</v>
      </c>
      <c r="I15" s="2">
        <f>116.29+(0.8*Table1[[#This Row],[income (x)]])+(0.45*Table1[[#This Row],[stand]])+(179.84*Table1[[#This Row],[ratio]])+(135.36*Table1[[#This Row],[double]])</f>
        <v>1058.5194797425731</v>
      </c>
      <c r="J15" s="2">
        <f>(Table1[[#This Row],[prop (y) / yi]]-$B$112)^2</f>
        <v>599.43361111111744</v>
      </c>
      <c r="K15" s="2">
        <f>(Table1[[#This Row],[ŷi]]-$B$112)^2</f>
        <v>1490.9493336348962</v>
      </c>
    </row>
    <row r="16" spans="1:11" x14ac:dyDescent="0.3">
      <c r="A16" s="2">
        <v>932.65</v>
      </c>
      <c r="B16" s="2">
        <v>369.74099999999999</v>
      </c>
      <c r="C16" s="2">
        <v>655.04999999999995</v>
      </c>
      <c r="D16" s="2">
        <v>0.52726509426761303</v>
      </c>
      <c r="E16" s="2">
        <v>1</v>
      </c>
      <c r="F16" s="2">
        <f>Table1[[#This Row],[income (x)]]*Table1[[#This Row],[prop (y) / yi]]</f>
        <v>344838.94364999997</v>
      </c>
      <c r="G16" s="2">
        <f>Table1[[#This Row],[income (x)]]^2</f>
        <v>136708.40708099998</v>
      </c>
      <c r="H16" s="2">
        <f>Table1[[#This Row],[prop (y) / yi]]^2</f>
        <v>869836.02249999996</v>
      </c>
      <c r="I16" s="2">
        <f>116.29+(0.8*Table1[[#This Row],[income (x)]])+(0.45*Table1[[#This Row],[stand]])+(179.84*Table1[[#This Row],[ratio]])+(135.36*Table1[[#This Row],[double]])</f>
        <v>937.03865455308744</v>
      </c>
      <c r="J16" s="2">
        <f>(Table1[[#This Row],[prop (y) / yi]]-$B$112)^2</f>
        <v>7613.725877777777</v>
      </c>
      <c r="K16" s="2">
        <f>(Table1[[#This Row],[ŷi]]-$B$112)^2</f>
        <v>6867.107431656309</v>
      </c>
    </row>
    <row r="17" spans="1:11" x14ac:dyDescent="0.3">
      <c r="A17" s="2">
        <f>SUM(Table1[prop (y) / yi])</f>
        <v>15298.6</v>
      </c>
      <c r="B17" s="2">
        <f>SUM(Table1[income (x)])</f>
        <v>7644.7429999999995</v>
      </c>
      <c r="C17" s="2"/>
      <c r="D17" s="2"/>
      <c r="E17" s="2"/>
      <c r="F17" s="2">
        <f>SUM(Table1[x*y])</f>
        <v>7960503.73214</v>
      </c>
      <c r="G17" s="2">
        <f>SUM(Table1[x^2])</f>
        <v>4079333.728081</v>
      </c>
      <c r="H17" s="2">
        <f>SUM(Table1[y^2])</f>
        <v>15880232.229600001</v>
      </c>
      <c r="I17" s="2">
        <f>SUM(Table1[ŷi])</f>
        <v>15302.227879467271</v>
      </c>
      <c r="J17" s="2">
        <f>SUM(Table1[(yi-ȳ)^2])</f>
        <v>277088.09893333336</v>
      </c>
      <c r="K17" s="2">
        <f>SUM(Table1[(ŷi-ȳ)^2])</f>
        <v>253283.08702370423</v>
      </c>
    </row>
    <row r="18" spans="1:11" x14ac:dyDescent="0.3">
      <c r="A18" s="1" t="s">
        <v>33</v>
      </c>
    </row>
    <row r="19" spans="1:11" ht="15" thickBot="1" x14ac:dyDescent="0.35">
      <c r="A19" t="s">
        <v>34</v>
      </c>
    </row>
    <row r="20" spans="1:11" x14ac:dyDescent="0.3">
      <c r="A20" s="5" t="s">
        <v>4</v>
      </c>
      <c r="B20" s="5"/>
    </row>
    <row r="21" spans="1:11" x14ac:dyDescent="0.3">
      <c r="A21" t="s">
        <v>5</v>
      </c>
      <c r="B21" s="6">
        <v>0.72604572405261836</v>
      </c>
      <c r="C21" t="s">
        <v>36</v>
      </c>
    </row>
    <row r="22" spans="1:11" x14ac:dyDescent="0.3">
      <c r="A22" t="s">
        <v>6</v>
      </c>
      <c r="B22">
        <v>0.52714239341509084</v>
      </c>
    </row>
    <row r="23" spans="1:11" x14ac:dyDescent="0.3">
      <c r="A23" t="s">
        <v>7</v>
      </c>
      <c r="B23">
        <v>0.49076873137009785</v>
      </c>
    </row>
    <row r="24" spans="1:11" x14ac:dyDescent="0.3">
      <c r="A24" t="s">
        <v>8</v>
      </c>
      <c r="B24">
        <v>100.39277298337095</v>
      </c>
    </row>
    <row r="25" spans="1:11" ht="15" thickBot="1" x14ac:dyDescent="0.35">
      <c r="A25" s="3" t="s">
        <v>9</v>
      </c>
      <c r="B25" s="3">
        <v>15</v>
      </c>
    </row>
    <row r="27" spans="1:11" x14ac:dyDescent="0.3">
      <c r="A27" t="s">
        <v>35</v>
      </c>
    </row>
    <row r="28" spans="1:11" x14ac:dyDescent="0.3">
      <c r="B28" t="s">
        <v>258</v>
      </c>
    </row>
    <row r="29" spans="1:11" x14ac:dyDescent="0.3">
      <c r="B29" t="s">
        <v>259</v>
      </c>
    </row>
    <row r="31" spans="1:11" x14ac:dyDescent="0.3">
      <c r="A31" t="s">
        <v>37</v>
      </c>
      <c r="B31">
        <f>COUNT(Table1[income (x)])</f>
        <v>15</v>
      </c>
    </row>
    <row r="32" spans="1:11" x14ac:dyDescent="0.3">
      <c r="A32" t="s">
        <v>38</v>
      </c>
      <c r="B32">
        <f>Table1[[#Totals],[income (x)]]</f>
        <v>7644.7429999999995</v>
      </c>
    </row>
    <row r="33" spans="1:9" x14ac:dyDescent="0.3">
      <c r="A33" t="s">
        <v>39</v>
      </c>
      <c r="B33">
        <f>Table1[[#Totals],[prop (y) / yi]]</f>
        <v>15298.6</v>
      </c>
    </row>
    <row r="34" spans="1:9" x14ac:dyDescent="0.3">
      <c r="A34" t="s">
        <v>40</v>
      </c>
      <c r="B34">
        <f>Table1[[#Totals],[x*y]]</f>
        <v>7960503.73214</v>
      </c>
    </row>
    <row r="35" spans="1:9" x14ac:dyDescent="0.3">
      <c r="A35" t="s">
        <v>42</v>
      </c>
      <c r="B35">
        <f>Table1[[#Totals],[x^2]]</f>
        <v>4079333.728081</v>
      </c>
    </row>
    <row r="36" spans="1:9" x14ac:dyDescent="0.3">
      <c r="A36" t="s">
        <v>43</v>
      </c>
      <c r="B36">
        <f>Table1[[#Totals],[y^2]]</f>
        <v>15880232.229600001</v>
      </c>
    </row>
    <row r="38" spans="1:9" x14ac:dyDescent="0.3">
      <c r="A38" t="s">
        <v>45</v>
      </c>
      <c r="B38">
        <f>(B31*B34)-(B32*B33)</f>
        <v>2453690.722299993</v>
      </c>
    </row>
    <row r="39" spans="1:9" x14ac:dyDescent="0.3">
      <c r="A39" s="7" t="s">
        <v>48</v>
      </c>
      <c r="B39">
        <f>SQRT((B31 * B35 - B32^2)*(B31 * B36 - B33^2))</f>
        <v>3379526.4416737696</v>
      </c>
    </row>
    <row r="40" spans="1:9" x14ac:dyDescent="0.3">
      <c r="A40" t="s">
        <v>44</v>
      </c>
      <c r="B40" s="6">
        <f>B38/B39</f>
        <v>0.72604572405261603</v>
      </c>
      <c r="C40" t="s">
        <v>49</v>
      </c>
    </row>
    <row r="42" spans="1:9" x14ac:dyDescent="0.3">
      <c r="A42" s="1" t="s">
        <v>52</v>
      </c>
      <c r="B42" t="s">
        <v>95</v>
      </c>
    </row>
    <row r="43" spans="1:9" x14ac:dyDescent="0.3">
      <c r="B43" t="s">
        <v>50</v>
      </c>
    </row>
    <row r="45" spans="1:9" x14ac:dyDescent="0.3">
      <c r="A45" s="1" t="s">
        <v>51</v>
      </c>
    </row>
    <row r="46" spans="1:9" ht="15" thickBot="1" x14ac:dyDescent="0.35">
      <c r="A46" t="s">
        <v>53</v>
      </c>
    </row>
    <row r="47" spans="1:9" x14ac:dyDescent="0.3">
      <c r="A47" s="4"/>
      <c r="B47" s="8" t="s">
        <v>20</v>
      </c>
      <c r="C47" s="4" t="s">
        <v>8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</row>
    <row r="48" spans="1:9" x14ac:dyDescent="0.3">
      <c r="A48" t="s">
        <v>14</v>
      </c>
      <c r="B48" s="9">
        <v>116.29460311410833</v>
      </c>
      <c r="C48">
        <v>91.590450603774869</v>
      </c>
      <c r="D48">
        <v>1.269724107125588</v>
      </c>
      <c r="E48">
        <v>0.23293391389388432</v>
      </c>
      <c r="F48">
        <v>-87.781638347092183</v>
      </c>
      <c r="G48">
        <v>320.37084457530887</v>
      </c>
      <c r="H48">
        <v>-87.781638347092183</v>
      </c>
      <c r="I48">
        <v>320.37084457530887</v>
      </c>
    </row>
    <row r="49" spans="1:9" x14ac:dyDescent="0.3">
      <c r="A49" t="s">
        <v>27</v>
      </c>
      <c r="B49" s="9">
        <v>0.79865157338903836</v>
      </c>
      <c r="C49">
        <v>0.11955098695195944</v>
      </c>
      <c r="D49">
        <v>6.6804264335347545</v>
      </c>
      <c r="E49">
        <v>5.4967873277878657E-5</v>
      </c>
      <c r="F49">
        <v>0.53227537456807339</v>
      </c>
      <c r="G49">
        <v>1.0650277722100032</v>
      </c>
      <c r="H49">
        <v>0.53227537456807339</v>
      </c>
      <c r="I49">
        <v>1.0650277722100032</v>
      </c>
    </row>
    <row r="50" spans="1:9" x14ac:dyDescent="0.3">
      <c r="A50" t="s">
        <v>55</v>
      </c>
      <c r="B50" s="9">
        <v>0.45056087937667572</v>
      </c>
      <c r="C50">
        <v>0.1072269276560998</v>
      </c>
      <c r="D50">
        <v>4.2019377895608736</v>
      </c>
      <c r="E50">
        <v>1.8230828363172613E-3</v>
      </c>
      <c r="F50">
        <v>0.21164439588699821</v>
      </c>
      <c r="G50">
        <v>0.68947736286635319</v>
      </c>
      <c r="H50">
        <v>0.21164439588699821</v>
      </c>
      <c r="I50">
        <v>0.68947736286635319</v>
      </c>
    </row>
    <row r="51" spans="1:9" x14ac:dyDescent="0.3">
      <c r="A51" t="s">
        <v>56</v>
      </c>
      <c r="B51" s="9">
        <v>179.84027597240612</v>
      </c>
      <c r="C51">
        <v>127.02116053554704</v>
      </c>
      <c r="D51">
        <v>1.4158292619447259</v>
      </c>
      <c r="E51">
        <v>0.18720907403950882</v>
      </c>
      <c r="F51">
        <v>-103.18050684123193</v>
      </c>
      <c r="G51">
        <v>462.86105878604417</v>
      </c>
      <c r="H51">
        <v>-103.18050684123193</v>
      </c>
      <c r="I51">
        <v>462.86105878604417</v>
      </c>
    </row>
    <row r="52" spans="1:9" ht="15" thickBot="1" x14ac:dyDescent="0.35">
      <c r="A52" s="3" t="s">
        <v>57</v>
      </c>
      <c r="B52" s="10">
        <v>135.36255103918921</v>
      </c>
      <c r="C52" s="3">
        <v>32.492407271146732</v>
      </c>
      <c r="D52" s="3">
        <v>4.1659748355853958</v>
      </c>
      <c r="E52" s="3">
        <v>1.93028840807392E-3</v>
      </c>
      <c r="F52" s="3">
        <v>62.964956003785858</v>
      </c>
      <c r="G52" s="3">
        <v>207.76014607459257</v>
      </c>
      <c r="H52" s="3">
        <v>62.964956003785858</v>
      </c>
      <c r="I52" s="3">
        <v>207.76014607459257</v>
      </c>
    </row>
    <row r="53" spans="1:9" x14ac:dyDescent="0.3">
      <c r="A53" t="s">
        <v>54</v>
      </c>
    </row>
    <row r="59" spans="1:9" x14ac:dyDescent="0.3">
      <c r="A59" t="s">
        <v>61</v>
      </c>
      <c r="B59" t="s">
        <v>62</v>
      </c>
      <c r="C59" t="s">
        <v>63</v>
      </c>
    </row>
    <row r="60" spans="1:9" ht="43.2" x14ac:dyDescent="0.3">
      <c r="A60" t="s">
        <v>64</v>
      </c>
      <c r="B60">
        <v>116.29</v>
      </c>
      <c r="C60" s="11" t="s">
        <v>73</v>
      </c>
    </row>
    <row r="61" spans="1:9" ht="57.6" x14ac:dyDescent="0.3">
      <c r="A61" t="s">
        <v>65</v>
      </c>
      <c r="B61">
        <v>0.8</v>
      </c>
      <c r="C61" s="11" t="s">
        <v>69</v>
      </c>
    </row>
    <row r="62" spans="1:9" ht="43.2" x14ac:dyDescent="0.3">
      <c r="A62" t="s">
        <v>66</v>
      </c>
      <c r="B62">
        <v>0.45</v>
      </c>
      <c r="C62" s="11" t="s">
        <v>70</v>
      </c>
    </row>
    <row r="63" spans="1:9" ht="43.2" x14ac:dyDescent="0.3">
      <c r="A63" t="s">
        <v>67</v>
      </c>
      <c r="B63">
        <v>179.84</v>
      </c>
      <c r="C63" s="11" t="s">
        <v>71</v>
      </c>
    </row>
    <row r="64" spans="1:9" ht="43.2" x14ac:dyDescent="0.3">
      <c r="A64" t="s">
        <v>68</v>
      </c>
      <c r="B64">
        <v>135.36000000000001</v>
      </c>
      <c r="C64" s="11" t="s">
        <v>72</v>
      </c>
    </row>
    <row r="66" spans="1:2" x14ac:dyDescent="0.3">
      <c r="A66" t="s">
        <v>58</v>
      </c>
    </row>
    <row r="67" spans="1:2" x14ac:dyDescent="0.3">
      <c r="A67" s="1" t="s">
        <v>86</v>
      </c>
    </row>
    <row r="69" spans="1:2" x14ac:dyDescent="0.3">
      <c r="A69" s="1" t="s">
        <v>59</v>
      </c>
    </row>
    <row r="70" spans="1:2" x14ac:dyDescent="0.3">
      <c r="A70" t="s">
        <v>60</v>
      </c>
    </row>
    <row r="71" spans="1:2" x14ac:dyDescent="0.3">
      <c r="A71" t="s">
        <v>86</v>
      </c>
    </row>
    <row r="73" spans="1:2" x14ac:dyDescent="0.3">
      <c r="A73" t="s">
        <v>74</v>
      </c>
    </row>
    <row r="74" spans="1:2" x14ac:dyDescent="0.3">
      <c r="A74" t="s">
        <v>83</v>
      </c>
      <c r="B74" t="s">
        <v>84</v>
      </c>
    </row>
    <row r="75" spans="1:2" ht="43.2" x14ac:dyDescent="0.3">
      <c r="A75" t="s">
        <v>79</v>
      </c>
      <c r="B75" s="12" t="s">
        <v>75</v>
      </c>
    </row>
    <row r="76" spans="1:2" x14ac:dyDescent="0.3">
      <c r="A76" t="s">
        <v>80</v>
      </c>
      <c r="B76" s="12" t="s">
        <v>76</v>
      </c>
    </row>
    <row r="77" spans="1:2" x14ac:dyDescent="0.3">
      <c r="A77" t="s">
        <v>81</v>
      </c>
      <c r="B77" s="12" t="s">
        <v>77</v>
      </c>
    </row>
    <row r="78" spans="1:2" ht="28.8" x14ac:dyDescent="0.3">
      <c r="A78" t="s">
        <v>82</v>
      </c>
      <c r="B78" s="12" t="s">
        <v>78</v>
      </c>
    </row>
    <row r="80" spans="1:2" x14ac:dyDescent="0.3">
      <c r="A80" t="s">
        <v>85</v>
      </c>
    </row>
    <row r="81" spans="1:2" x14ac:dyDescent="0.3">
      <c r="A81" t="s">
        <v>87</v>
      </c>
    </row>
    <row r="82" spans="1:2" x14ac:dyDescent="0.3">
      <c r="A82" t="s">
        <v>88</v>
      </c>
    </row>
    <row r="83" spans="1:2" x14ac:dyDescent="0.3">
      <c r="A83" t="s">
        <v>89</v>
      </c>
    </row>
    <row r="84" spans="1:2" x14ac:dyDescent="0.3">
      <c r="A84" s="1" t="s">
        <v>90</v>
      </c>
    </row>
    <row r="86" spans="1:2" x14ac:dyDescent="0.3">
      <c r="A86" t="s">
        <v>91</v>
      </c>
    </row>
    <row r="87" spans="1:2" x14ac:dyDescent="0.3">
      <c r="A87" t="s">
        <v>93</v>
      </c>
      <c r="B87" s="13" t="s">
        <v>94</v>
      </c>
    </row>
    <row r="88" spans="1:2" x14ac:dyDescent="0.3">
      <c r="A88" t="s">
        <v>92</v>
      </c>
      <c r="B88" s="13">
        <v>116290</v>
      </c>
    </row>
    <row r="89" spans="1:2" x14ac:dyDescent="0.3">
      <c r="A89" t="s">
        <v>79</v>
      </c>
      <c r="B89" s="13">
        <v>1000000</v>
      </c>
    </row>
    <row r="90" spans="1:2" x14ac:dyDescent="0.3">
      <c r="A90" t="s">
        <v>80</v>
      </c>
      <c r="B90" s="13">
        <v>495000</v>
      </c>
    </row>
    <row r="91" spans="1:2" x14ac:dyDescent="0.3">
      <c r="A91" t="s">
        <v>81</v>
      </c>
      <c r="B91" s="14">
        <v>121931.52</v>
      </c>
    </row>
    <row r="92" spans="1:2" x14ac:dyDescent="0.3">
      <c r="A92" t="s">
        <v>82</v>
      </c>
      <c r="B92" s="13">
        <v>135360</v>
      </c>
    </row>
    <row r="93" spans="1:2" x14ac:dyDescent="0.3">
      <c r="A93" t="s">
        <v>13</v>
      </c>
      <c r="B93" s="14">
        <f>SUM(B88:B92)</f>
        <v>1868581.52</v>
      </c>
    </row>
    <row r="95" spans="1:2" x14ac:dyDescent="0.3">
      <c r="A95" s="1" t="s">
        <v>96</v>
      </c>
    </row>
    <row r="96" spans="1:2" ht="15" thickBot="1" x14ac:dyDescent="0.35">
      <c r="A96" t="s">
        <v>53</v>
      </c>
    </row>
    <row r="97" spans="1:3" x14ac:dyDescent="0.3">
      <c r="A97" s="5" t="s">
        <v>4</v>
      </c>
      <c r="B97" s="5"/>
    </row>
    <row r="98" spans="1:3" x14ac:dyDescent="0.3">
      <c r="A98" t="s">
        <v>5</v>
      </c>
      <c r="B98">
        <v>0.95563603364368888</v>
      </c>
    </row>
    <row r="99" spans="1:3" x14ac:dyDescent="0.3">
      <c r="A99" t="s">
        <v>6</v>
      </c>
      <c r="B99" s="19">
        <v>0.91324022879824174</v>
      </c>
      <c r="C99" t="s">
        <v>97</v>
      </c>
    </row>
    <row r="100" spans="1:3" x14ac:dyDescent="0.3">
      <c r="A100" t="s">
        <v>7</v>
      </c>
      <c r="B100">
        <v>0.87853632031753848</v>
      </c>
    </row>
    <row r="101" spans="1:3" x14ac:dyDescent="0.3">
      <c r="A101" t="s">
        <v>8</v>
      </c>
      <c r="B101">
        <v>49.030704733040672</v>
      </c>
    </row>
    <row r="102" spans="1:3" ht="15" thickBot="1" x14ac:dyDescent="0.35">
      <c r="A102" s="3" t="s">
        <v>9</v>
      </c>
      <c r="B102" s="3">
        <v>15</v>
      </c>
    </row>
    <row r="104" spans="1:3" x14ac:dyDescent="0.3">
      <c r="A104" t="s">
        <v>100</v>
      </c>
    </row>
    <row r="105" spans="1:3" x14ac:dyDescent="0.3">
      <c r="B105" t="s">
        <v>258</v>
      </c>
    </row>
    <row r="106" spans="1:3" x14ac:dyDescent="0.3">
      <c r="B106" t="s">
        <v>260</v>
      </c>
    </row>
    <row r="108" spans="1:3" x14ac:dyDescent="0.3">
      <c r="A108" t="s">
        <v>101</v>
      </c>
    </row>
    <row r="109" spans="1:3" x14ac:dyDescent="0.3">
      <c r="A109" t="s">
        <v>98</v>
      </c>
    </row>
    <row r="110" spans="1:3" x14ac:dyDescent="0.3">
      <c r="A110" t="s">
        <v>39</v>
      </c>
      <c r="B110">
        <f>Table1[[#Totals],[prop (y) / yi]]</f>
        <v>15298.6</v>
      </c>
    </row>
    <row r="111" spans="1:3" x14ac:dyDescent="0.3">
      <c r="A111" t="s">
        <v>103</v>
      </c>
      <c r="B111">
        <f>B102</f>
        <v>15</v>
      </c>
    </row>
    <row r="112" spans="1:3" x14ac:dyDescent="0.3">
      <c r="A112" t="s">
        <v>102</v>
      </c>
      <c r="B112">
        <f>B110/B111</f>
        <v>1019.9066666666666</v>
      </c>
    </row>
    <row r="114" spans="1:3" x14ac:dyDescent="0.3">
      <c r="A114" t="s">
        <v>107</v>
      </c>
      <c r="B114">
        <f>J17</f>
        <v>277088.09893333336</v>
      </c>
      <c r="C114" t="s">
        <v>108</v>
      </c>
    </row>
    <row r="115" spans="1:3" x14ac:dyDescent="0.3">
      <c r="A115" t="s">
        <v>110</v>
      </c>
      <c r="B115">
        <f>Table1[[#Totals],[(ŷi-ȳ)^2]]</f>
        <v>253283.08702370423</v>
      </c>
      <c r="C115" t="s">
        <v>108</v>
      </c>
    </row>
    <row r="117" spans="1:3" x14ac:dyDescent="0.3">
      <c r="A117" t="s">
        <v>109</v>
      </c>
      <c r="B117" s="19">
        <f>B115/B114</f>
        <v>0.9140886526658204</v>
      </c>
    </row>
    <row r="118" spans="1:3" x14ac:dyDescent="0.3">
      <c r="A118" s="1" t="s">
        <v>111</v>
      </c>
    </row>
    <row r="120" spans="1:3" x14ac:dyDescent="0.3">
      <c r="A120" s="1" t="s">
        <v>112</v>
      </c>
    </row>
    <row r="121" spans="1:3" x14ac:dyDescent="0.3">
      <c r="A121" t="s">
        <v>261</v>
      </c>
    </row>
    <row r="122" spans="1:3" x14ac:dyDescent="0.3">
      <c r="A122" t="s">
        <v>113</v>
      </c>
    </row>
    <row r="123" spans="1:3" x14ac:dyDescent="0.3">
      <c r="A123" t="s">
        <v>114</v>
      </c>
    </row>
    <row r="124" spans="1:3" x14ac:dyDescent="0.3">
      <c r="A124" t="s">
        <v>115</v>
      </c>
    </row>
    <row r="126" spans="1:3" x14ac:dyDescent="0.3">
      <c r="A126" t="s">
        <v>262</v>
      </c>
    </row>
    <row r="127" spans="1:3" x14ac:dyDescent="0.3">
      <c r="A127" t="s">
        <v>116</v>
      </c>
    </row>
    <row r="128" spans="1:3" ht="15" thickBot="1" x14ac:dyDescent="0.35">
      <c r="A128" t="s">
        <v>10</v>
      </c>
    </row>
    <row r="129" spans="1:6" x14ac:dyDescent="0.3">
      <c r="A129" s="4"/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19</v>
      </c>
    </row>
    <row r="130" spans="1:6" x14ac:dyDescent="0.3">
      <c r="A130" t="s">
        <v>11</v>
      </c>
      <c r="B130" s="17">
        <v>4</v>
      </c>
      <c r="C130">
        <v>253047.99886714719</v>
      </c>
      <c r="D130">
        <v>63261.999716786799</v>
      </c>
      <c r="E130" s="17">
        <v>26.315198165821517</v>
      </c>
      <c r="F130" s="17">
        <v>2.7362192028908867E-5</v>
      </c>
    </row>
    <row r="131" spans="1:6" x14ac:dyDescent="0.3">
      <c r="A131" t="s">
        <v>12</v>
      </c>
      <c r="B131" s="17">
        <v>10</v>
      </c>
      <c r="C131">
        <v>24040.100066186169</v>
      </c>
      <c r="D131">
        <v>2404.0100066186169</v>
      </c>
    </row>
    <row r="132" spans="1:6" ht="15" thickBot="1" x14ac:dyDescent="0.35">
      <c r="A132" s="3" t="s">
        <v>13</v>
      </c>
      <c r="B132" s="18">
        <v>14</v>
      </c>
      <c r="C132" s="3">
        <v>277088.09893333336</v>
      </c>
      <c r="D132" s="3"/>
      <c r="E132" s="3"/>
      <c r="F132" s="3"/>
    </row>
    <row r="134" spans="1:6" x14ac:dyDescent="0.3">
      <c r="A134" t="s">
        <v>117</v>
      </c>
    </row>
    <row r="135" spans="1:6" x14ac:dyDescent="0.3">
      <c r="A135" s="16" t="s">
        <v>263</v>
      </c>
    </row>
    <row r="136" spans="1:6" x14ac:dyDescent="0.3">
      <c r="A136" t="s">
        <v>118</v>
      </c>
    </row>
    <row r="137" spans="1:6" x14ac:dyDescent="0.3">
      <c r="A137" t="s">
        <v>119</v>
      </c>
    </row>
    <row r="139" spans="1:6" x14ac:dyDescent="0.3">
      <c r="A139" t="s">
        <v>120</v>
      </c>
    </row>
    <row r="140" spans="1:6" x14ac:dyDescent="0.3">
      <c r="A140" t="s">
        <v>121</v>
      </c>
    </row>
    <row r="142" spans="1:6" x14ac:dyDescent="0.3">
      <c r="A142" t="s">
        <v>122</v>
      </c>
      <c r="C142" t="s">
        <v>265</v>
      </c>
    </row>
    <row r="143" spans="1:6" x14ac:dyDescent="0.3">
      <c r="A143" t="s">
        <v>123</v>
      </c>
    </row>
    <row r="144" spans="1:6" x14ac:dyDescent="0.3">
      <c r="A144" s="1" t="s">
        <v>124</v>
      </c>
    </row>
    <row r="146" spans="1:9" x14ac:dyDescent="0.3">
      <c r="A146" s="16" t="s">
        <v>264</v>
      </c>
    </row>
    <row r="147" spans="1:9" x14ac:dyDescent="0.3">
      <c r="A147" t="s">
        <v>125</v>
      </c>
    </row>
    <row r="148" spans="1:9" x14ac:dyDescent="0.3">
      <c r="A148" s="1" t="s">
        <v>129</v>
      </c>
    </row>
    <row r="150" spans="1:9" x14ac:dyDescent="0.3">
      <c r="A150" s="1" t="s">
        <v>126</v>
      </c>
    </row>
    <row r="151" spans="1:9" x14ac:dyDescent="0.3">
      <c r="A151" s="1" t="s">
        <v>127</v>
      </c>
    </row>
    <row r="153" spans="1:9" x14ac:dyDescent="0.3">
      <c r="A153" s="1" t="s">
        <v>128</v>
      </c>
    </row>
    <row r="154" spans="1:9" x14ac:dyDescent="0.3">
      <c r="A154" t="s">
        <v>266</v>
      </c>
    </row>
    <row r="155" spans="1:9" ht="15" thickBot="1" x14ac:dyDescent="0.35"/>
    <row r="156" spans="1:9" x14ac:dyDescent="0.3">
      <c r="A156" s="4"/>
      <c r="B156" s="4" t="s">
        <v>20</v>
      </c>
      <c r="C156" s="4" t="s">
        <v>8</v>
      </c>
      <c r="D156" s="4" t="s">
        <v>21</v>
      </c>
      <c r="E156" s="4" t="s">
        <v>22</v>
      </c>
      <c r="F156" s="4" t="s">
        <v>23</v>
      </c>
      <c r="G156" s="4" t="s">
        <v>24</v>
      </c>
      <c r="H156" s="4" t="s">
        <v>25</v>
      </c>
      <c r="I156" s="4" t="s">
        <v>26</v>
      </c>
    </row>
    <row r="157" spans="1:9" x14ac:dyDescent="0.3">
      <c r="A157" t="s">
        <v>14</v>
      </c>
      <c r="B157">
        <v>116.29460311410833</v>
      </c>
      <c r="C157">
        <v>91.590450603774869</v>
      </c>
      <c r="D157">
        <v>1.269724107125588</v>
      </c>
      <c r="E157">
        <v>0.23293391389388432</v>
      </c>
      <c r="F157">
        <v>-87.781638347092183</v>
      </c>
      <c r="G157">
        <v>320.37084457530887</v>
      </c>
      <c r="H157">
        <v>-87.781638347092183</v>
      </c>
      <c r="I157">
        <v>320.37084457530887</v>
      </c>
    </row>
    <row r="158" spans="1:9" x14ac:dyDescent="0.3">
      <c r="A158" t="s">
        <v>27</v>
      </c>
      <c r="B158">
        <v>0.79865157338903836</v>
      </c>
      <c r="C158">
        <v>0.11955098695195944</v>
      </c>
      <c r="D158">
        <v>6.6804264335347545</v>
      </c>
      <c r="E158">
        <v>5.4967873277878657E-5</v>
      </c>
      <c r="F158">
        <v>0.53227537456807339</v>
      </c>
      <c r="G158">
        <v>1.0650277722100032</v>
      </c>
      <c r="H158">
        <v>0.53227537456807339</v>
      </c>
      <c r="I158">
        <v>1.0650277722100032</v>
      </c>
    </row>
    <row r="159" spans="1:9" x14ac:dyDescent="0.3">
      <c r="A159" s="20" t="s">
        <v>55</v>
      </c>
      <c r="B159" s="20">
        <v>0.45056087937667572</v>
      </c>
      <c r="C159" s="20">
        <v>0.1072269276560998</v>
      </c>
      <c r="D159" s="20">
        <v>4.2019377895608736</v>
      </c>
      <c r="E159" s="20">
        <v>1.8230828363172613E-3</v>
      </c>
      <c r="F159" s="20">
        <v>0.21164439588699821</v>
      </c>
      <c r="G159" s="20">
        <v>0.68947736286635319</v>
      </c>
      <c r="H159" s="20">
        <v>0.21164439588699821</v>
      </c>
      <c r="I159" s="20">
        <v>0.68947736286635319</v>
      </c>
    </row>
    <row r="160" spans="1:9" x14ac:dyDescent="0.3">
      <c r="A160" t="s">
        <v>56</v>
      </c>
      <c r="B160">
        <v>179.84027597240612</v>
      </c>
      <c r="C160">
        <v>127.02116053554704</v>
      </c>
      <c r="D160">
        <v>1.4158292619447259</v>
      </c>
      <c r="E160">
        <v>0.18720907403950882</v>
      </c>
      <c r="F160">
        <v>-103.18050684123193</v>
      </c>
      <c r="G160">
        <v>462.86105878604417</v>
      </c>
      <c r="H160">
        <v>-103.18050684123193</v>
      </c>
      <c r="I160">
        <v>462.86105878604417</v>
      </c>
    </row>
    <row r="161" spans="1:9" ht="15" thickBot="1" x14ac:dyDescent="0.35">
      <c r="A161" s="3" t="s">
        <v>57</v>
      </c>
      <c r="B161" s="3">
        <v>135.36255103918921</v>
      </c>
      <c r="C161" s="3">
        <v>32.492407271146732</v>
      </c>
      <c r="D161" s="3">
        <v>4.1659748355853958</v>
      </c>
      <c r="E161" s="3">
        <v>1.93028840807392E-3</v>
      </c>
      <c r="F161" s="3">
        <v>62.964956003785858</v>
      </c>
      <c r="G161" s="3">
        <v>207.76014607459257</v>
      </c>
      <c r="H161" s="3">
        <v>62.964956003785858</v>
      </c>
      <c r="I161" s="3">
        <v>207.76014607459257</v>
      </c>
    </row>
    <row r="163" spans="1:9" x14ac:dyDescent="0.3">
      <c r="A163" t="s">
        <v>130</v>
      </c>
    </row>
    <row r="164" spans="1:9" x14ac:dyDescent="0.3">
      <c r="A164" s="21" t="s">
        <v>267</v>
      </c>
    </row>
    <row r="165" spans="1:9" x14ac:dyDescent="0.3">
      <c r="A165" t="s">
        <v>131</v>
      </c>
    </row>
    <row r="166" spans="1:9" x14ac:dyDescent="0.3">
      <c r="A166" t="s">
        <v>132</v>
      </c>
    </row>
    <row r="167" spans="1:9" x14ac:dyDescent="0.3">
      <c r="A167" t="s">
        <v>133</v>
      </c>
    </row>
    <row r="168" spans="1:9" x14ac:dyDescent="0.3">
      <c r="A168" t="s">
        <v>134</v>
      </c>
    </row>
    <row r="170" spans="1:9" x14ac:dyDescent="0.3">
      <c r="A170" t="s">
        <v>268</v>
      </c>
    </row>
    <row r="171" spans="1:9" x14ac:dyDescent="0.3">
      <c r="A171" t="s">
        <v>135</v>
      </c>
    </row>
    <row r="172" spans="1:9" x14ac:dyDescent="0.3">
      <c r="A172" t="s">
        <v>136</v>
      </c>
    </row>
    <row r="174" spans="1:9" x14ac:dyDescent="0.3">
      <c r="A174" t="s">
        <v>269</v>
      </c>
    </row>
    <row r="175" spans="1:9" x14ac:dyDescent="0.3">
      <c r="A175" t="s">
        <v>134</v>
      </c>
    </row>
    <row r="177" spans="1:1" x14ac:dyDescent="0.3">
      <c r="A177" t="s">
        <v>270</v>
      </c>
    </row>
    <row r="178" spans="1:1" x14ac:dyDescent="0.3">
      <c r="A178" t="s">
        <v>137</v>
      </c>
    </row>
    <row r="179" spans="1:1" x14ac:dyDescent="0.3">
      <c r="A179" t="s">
        <v>138</v>
      </c>
    </row>
    <row r="180" spans="1:1" x14ac:dyDescent="0.3">
      <c r="A180" s="1" t="s">
        <v>139</v>
      </c>
    </row>
    <row r="182" spans="1:1" x14ac:dyDescent="0.3">
      <c r="A182" t="s">
        <v>271</v>
      </c>
    </row>
    <row r="183" spans="1:1" x14ac:dyDescent="0.3">
      <c r="A183" s="1" t="s">
        <v>140</v>
      </c>
    </row>
    <row r="184" spans="1:1" x14ac:dyDescent="0.3">
      <c r="A184" t="s">
        <v>141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A1A8-6D73-484E-B3A6-7E0B7CA6859C}">
  <dimension ref="A1:I39"/>
  <sheetViews>
    <sheetView zoomScale="95" workbookViewId="0">
      <selection activeCell="B32" sqref="B32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9" width="12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0.72604572405261836</v>
      </c>
    </row>
    <row r="5" spans="1:9" x14ac:dyDescent="0.3">
      <c r="A5" t="s">
        <v>6</v>
      </c>
      <c r="B5">
        <v>0.52714239341509084</v>
      </c>
    </row>
    <row r="6" spans="1:9" x14ac:dyDescent="0.3">
      <c r="A6" t="s">
        <v>7</v>
      </c>
      <c r="B6">
        <v>0.49076873137009785</v>
      </c>
    </row>
    <row r="7" spans="1:9" x14ac:dyDescent="0.3">
      <c r="A7" t="s">
        <v>8</v>
      </c>
      <c r="B7">
        <v>100.39277298337095</v>
      </c>
    </row>
    <row r="8" spans="1:9" ht="15" thickBot="1" x14ac:dyDescent="0.35">
      <c r="A8" s="3" t="s">
        <v>9</v>
      </c>
      <c r="B8" s="3">
        <v>15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1</v>
      </c>
      <c r="C12">
        <v>146064.88365855481</v>
      </c>
      <c r="D12">
        <v>146064.88365855481</v>
      </c>
      <c r="E12">
        <v>14.492420168280917</v>
      </c>
      <c r="F12">
        <v>2.1786332173413126E-3</v>
      </c>
    </row>
    <row r="13" spans="1:9" x14ac:dyDescent="0.3">
      <c r="A13" t="s">
        <v>12</v>
      </c>
      <c r="B13">
        <v>13</v>
      </c>
      <c r="C13">
        <v>131023.21527477853</v>
      </c>
      <c r="D13">
        <v>10078.708867290656</v>
      </c>
    </row>
    <row r="14" spans="1:9" ht="15" thickBot="1" x14ac:dyDescent="0.35">
      <c r="A14" s="3" t="s">
        <v>13</v>
      </c>
      <c r="B14" s="3">
        <v>14</v>
      </c>
      <c r="C14" s="3">
        <v>277088.09893333336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564.82547540395331</v>
      </c>
      <c r="C17">
        <v>122.31952490137283</v>
      </c>
      <c r="D17">
        <v>4.6176231951471065</v>
      </c>
      <c r="E17">
        <v>4.8201313595726096E-4</v>
      </c>
      <c r="F17">
        <v>300.57020773360739</v>
      </c>
      <c r="G17">
        <v>829.08074307429922</v>
      </c>
      <c r="H17">
        <v>300.57020773360739</v>
      </c>
      <c r="I17">
        <v>829.08074307429922</v>
      </c>
    </row>
    <row r="18" spans="1:9" ht="15" thickBot="1" x14ac:dyDescent="0.35">
      <c r="A18" s="3" t="s">
        <v>27</v>
      </c>
      <c r="B18" s="3">
        <v>0.89292967323305694</v>
      </c>
      <c r="C18" s="3">
        <v>0.2345561351474989</v>
      </c>
      <c r="D18" s="3">
        <v>3.8068911421632383</v>
      </c>
      <c r="E18" s="3">
        <v>2.1786332173413104E-3</v>
      </c>
      <c r="F18" s="3">
        <v>0.38620195067934948</v>
      </c>
      <c r="G18" s="3">
        <v>1.3996573957867644</v>
      </c>
      <c r="H18" s="3">
        <v>0.38620195067934948</v>
      </c>
      <c r="I18" s="3">
        <v>1.3996573957867644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4" t="s">
        <v>29</v>
      </c>
      <c r="B24" s="4" t="s">
        <v>30</v>
      </c>
      <c r="C24" s="4" t="s">
        <v>31</v>
      </c>
    </row>
    <row r="25" spans="1:9" x14ac:dyDescent="0.3">
      <c r="A25">
        <v>1</v>
      </c>
      <c r="B25">
        <v>1136.166526822125</v>
      </c>
      <c r="C25">
        <v>79.693473177874921</v>
      </c>
    </row>
    <row r="26" spans="1:9" x14ac:dyDescent="0.3">
      <c r="A26">
        <v>2</v>
      </c>
      <c r="B26">
        <v>986.21416800707789</v>
      </c>
      <c r="C26">
        <v>-68.544168007077928</v>
      </c>
    </row>
    <row r="27" spans="1:9" x14ac:dyDescent="0.3">
      <c r="A27">
        <v>3</v>
      </c>
      <c r="B27">
        <v>1023.4145111236402</v>
      </c>
      <c r="C27">
        <v>177.7454888763599</v>
      </c>
    </row>
    <row r="28" spans="1:9" x14ac:dyDescent="0.3">
      <c r="A28">
        <v>4</v>
      </c>
      <c r="B28">
        <v>1106.8864699071396</v>
      </c>
      <c r="C28">
        <v>-7.1564699071395808</v>
      </c>
    </row>
    <row r="29" spans="1:9" x14ac:dyDescent="0.3">
      <c r="A29">
        <v>5</v>
      </c>
      <c r="B29">
        <v>1103.4022583221843</v>
      </c>
      <c r="C29">
        <v>-26.152258322184252</v>
      </c>
    </row>
    <row r="30" spans="1:9" x14ac:dyDescent="0.3">
      <c r="A30">
        <v>6</v>
      </c>
      <c r="B30">
        <v>934.00367708346778</v>
      </c>
      <c r="C30">
        <v>39.276322916532195</v>
      </c>
    </row>
    <row r="31" spans="1:9" x14ac:dyDescent="0.3">
      <c r="A31">
        <v>7</v>
      </c>
      <c r="B31">
        <v>1157.8816835454795</v>
      </c>
      <c r="C31">
        <v>48.128316454520473</v>
      </c>
    </row>
    <row r="32" spans="1:9" x14ac:dyDescent="0.3">
      <c r="A32">
        <v>8</v>
      </c>
      <c r="B32">
        <v>1185.5526811892987</v>
      </c>
      <c r="C32">
        <v>-114.52268118929874</v>
      </c>
    </row>
    <row r="33" spans="1:3" x14ac:dyDescent="0.3">
      <c r="A33">
        <v>9</v>
      </c>
      <c r="B33">
        <v>873.12819661080414</v>
      </c>
      <c r="C33">
        <v>-38.528196610804116</v>
      </c>
    </row>
    <row r="34" spans="1:3" x14ac:dyDescent="0.3">
      <c r="A34">
        <v>10</v>
      </c>
      <c r="B34">
        <v>1023.7440021730632</v>
      </c>
      <c r="C34">
        <v>78.365997826936677</v>
      </c>
    </row>
    <row r="35" spans="1:3" x14ac:dyDescent="0.3">
      <c r="A35">
        <v>11</v>
      </c>
      <c r="B35">
        <v>912.64747808875268</v>
      </c>
      <c r="C35">
        <v>-138.52747808875267</v>
      </c>
    </row>
    <row r="36" spans="1:3" x14ac:dyDescent="0.3">
      <c r="A36">
        <v>12</v>
      </c>
      <c r="B36">
        <v>1000.3510305937036</v>
      </c>
      <c r="C36">
        <v>-171.71103059370364</v>
      </c>
    </row>
    <row r="37" spans="1:3" x14ac:dyDescent="0.3">
      <c r="A37">
        <v>13</v>
      </c>
      <c r="B37">
        <v>906.66574220776442</v>
      </c>
      <c r="C37">
        <v>113.4342577922356</v>
      </c>
    </row>
    <row r="38" spans="1:3" x14ac:dyDescent="0.3">
      <c r="A38">
        <v>14</v>
      </c>
      <c r="B38">
        <v>1053.5633886106812</v>
      </c>
      <c r="C38">
        <v>-9.1733886106810587</v>
      </c>
    </row>
    <row r="39" spans="1:3" ht="15" thickBot="1" x14ac:dyDescent="0.35">
      <c r="A39" s="3">
        <v>15</v>
      </c>
      <c r="B39" s="3">
        <v>894.97818571481707</v>
      </c>
      <c r="C39" s="3">
        <v>37.671814285182904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E607-BEC3-425F-9EEB-D8403FA44AB1}">
  <dimension ref="A1:I42"/>
  <sheetViews>
    <sheetView zoomScale="95" workbookViewId="0">
      <selection activeCell="C20" sqref="C20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0.95563603364368888</v>
      </c>
    </row>
    <row r="5" spans="1:9" x14ac:dyDescent="0.3">
      <c r="A5" t="s">
        <v>6</v>
      </c>
      <c r="B5">
        <v>0.91324022879824174</v>
      </c>
    </row>
    <row r="6" spans="1:9" x14ac:dyDescent="0.3">
      <c r="A6" t="s">
        <v>7</v>
      </c>
      <c r="B6">
        <v>0.87853632031753848</v>
      </c>
    </row>
    <row r="7" spans="1:9" x14ac:dyDescent="0.3">
      <c r="A7" t="s">
        <v>8</v>
      </c>
      <c r="B7">
        <v>49.030704733040672</v>
      </c>
    </row>
    <row r="8" spans="1:9" ht="15" thickBot="1" x14ac:dyDescent="0.35">
      <c r="A8" s="3" t="s">
        <v>9</v>
      </c>
      <c r="B8" s="3">
        <v>15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4</v>
      </c>
      <c r="C12">
        <v>253047.99886714719</v>
      </c>
      <c r="D12">
        <v>63261.999716786799</v>
      </c>
      <c r="E12">
        <v>26.315198165821517</v>
      </c>
      <c r="F12">
        <v>2.7362192028908867E-5</v>
      </c>
    </row>
    <row r="13" spans="1:9" x14ac:dyDescent="0.3">
      <c r="A13" t="s">
        <v>12</v>
      </c>
      <c r="B13">
        <v>10</v>
      </c>
      <c r="C13">
        <v>24040.100066186169</v>
      </c>
      <c r="D13">
        <v>2404.0100066186169</v>
      </c>
    </row>
    <row r="14" spans="1:9" ht="15" thickBot="1" x14ac:dyDescent="0.35">
      <c r="A14" s="3" t="s">
        <v>13</v>
      </c>
      <c r="B14" s="3">
        <v>14</v>
      </c>
      <c r="C14" s="3">
        <v>277088.09893333336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116.29460311410833</v>
      </c>
      <c r="C17">
        <v>91.590450603774869</v>
      </c>
      <c r="D17">
        <v>1.269724107125588</v>
      </c>
      <c r="E17">
        <v>0.23293391389388432</v>
      </c>
      <c r="F17">
        <v>-87.781638347092183</v>
      </c>
      <c r="G17">
        <v>320.37084457530887</v>
      </c>
      <c r="H17">
        <v>-87.781638347092183</v>
      </c>
      <c r="I17">
        <v>320.37084457530887</v>
      </c>
    </row>
    <row r="18" spans="1:9" x14ac:dyDescent="0.3">
      <c r="A18" t="s">
        <v>27</v>
      </c>
      <c r="B18">
        <v>0.79865157338903836</v>
      </c>
      <c r="C18">
        <v>0.11955098695195944</v>
      </c>
      <c r="D18">
        <v>6.6804264335347545</v>
      </c>
      <c r="E18">
        <v>5.4967873277878657E-5</v>
      </c>
      <c r="F18">
        <v>0.53227537456807339</v>
      </c>
      <c r="G18">
        <v>1.0650277722100032</v>
      </c>
      <c r="H18">
        <v>0.53227537456807339</v>
      </c>
      <c r="I18">
        <v>1.0650277722100032</v>
      </c>
    </row>
    <row r="19" spans="1:9" x14ac:dyDescent="0.3">
      <c r="A19" t="s">
        <v>55</v>
      </c>
      <c r="B19">
        <v>0.45056087937667572</v>
      </c>
      <c r="C19">
        <v>0.1072269276560998</v>
      </c>
      <c r="D19">
        <v>4.2019377895608736</v>
      </c>
      <c r="E19">
        <v>1.8230828363172613E-3</v>
      </c>
      <c r="F19">
        <v>0.21164439588699821</v>
      </c>
      <c r="G19">
        <v>0.68947736286635319</v>
      </c>
      <c r="H19">
        <v>0.21164439588699821</v>
      </c>
      <c r="I19">
        <v>0.68947736286635319</v>
      </c>
    </row>
    <row r="20" spans="1:9" x14ac:dyDescent="0.3">
      <c r="A20" t="s">
        <v>56</v>
      </c>
      <c r="B20">
        <v>179.84027597240612</v>
      </c>
      <c r="C20">
        <v>127.02116053554704</v>
      </c>
      <c r="D20">
        <v>1.4158292619447259</v>
      </c>
      <c r="E20">
        <v>0.18720907403950882</v>
      </c>
      <c r="F20">
        <v>-103.18050684123193</v>
      </c>
      <c r="G20">
        <v>462.86105878604417</v>
      </c>
      <c r="H20">
        <v>-103.18050684123193</v>
      </c>
      <c r="I20">
        <v>462.86105878604417</v>
      </c>
    </row>
    <row r="21" spans="1:9" ht="15" thickBot="1" x14ac:dyDescent="0.35">
      <c r="A21" s="3" t="s">
        <v>57</v>
      </c>
      <c r="B21" s="3">
        <v>135.36255103918921</v>
      </c>
      <c r="C21" s="3">
        <v>32.492407271146732</v>
      </c>
      <c r="D21" s="3">
        <v>4.1659748355853958</v>
      </c>
      <c r="E21" s="3">
        <v>1.93028840807392E-3</v>
      </c>
      <c r="F21" s="3">
        <v>62.964956003785858</v>
      </c>
      <c r="G21" s="3">
        <v>207.76014607459257</v>
      </c>
      <c r="H21" s="3">
        <v>62.964956003785858</v>
      </c>
      <c r="I21" s="3">
        <v>207.76014607459257</v>
      </c>
    </row>
    <row r="25" spans="1:9" x14ac:dyDescent="0.3">
      <c r="A25" t="s">
        <v>28</v>
      </c>
    </row>
    <row r="26" spans="1:9" ht="15" thickBot="1" x14ac:dyDescent="0.35"/>
    <row r="27" spans="1:9" x14ac:dyDescent="0.3">
      <c r="A27" s="4" t="s">
        <v>29</v>
      </c>
      <c r="B27" s="4" t="s">
        <v>30</v>
      </c>
      <c r="C27" s="4" t="s">
        <v>31</v>
      </c>
    </row>
    <row r="28" spans="1:9" x14ac:dyDescent="0.3">
      <c r="A28">
        <v>1</v>
      </c>
      <c r="B28">
        <v>1185.8128283392177</v>
      </c>
      <c r="C28">
        <v>30.047171660782169</v>
      </c>
    </row>
    <row r="29" spans="1:9" x14ac:dyDescent="0.3">
      <c r="A29">
        <v>2</v>
      </c>
      <c r="B29">
        <v>911.90260390446599</v>
      </c>
      <c r="C29">
        <v>5.767396095533968</v>
      </c>
    </row>
    <row r="30" spans="1:9" x14ac:dyDescent="0.3">
      <c r="A30">
        <v>3</v>
      </c>
      <c r="B30">
        <v>1181.6896714898328</v>
      </c>
      <c r="C30">
        <v>19.470328510167292</v>
      </c>
    </row>
    <row r="31" spans="1:9" x14ac:dyDescent="0.3">
      <c r="A31">
        <v>4</v>
      </c>
      <c r="B31">
        <v>1168.83710826723</v>
      </c>
      <c r="C31">
        <v>-69.107108267229933</v>
      </c>
    </row>
    <row r="32" spans="1:9" x14ac:dyDescent="0.3">
      <c r="A32">
        <v>5</v>
      </c>
      <c r="B32">
        <v>1041.6743189610129</v>
      </c>
      <c r="C32">
        <v>35.575681038987113</v>
      </c>
    </row>
    <row r="33" spans="1:3" x14ac:dyDescent="0.3">
      <c r="A33">
        <v>6</v>
      </c>
      <c r="B33">
        <v>919.37843059380793</v>
      </c>
      <c r="C33">
        <v>53.901569406192039</v>
      </c>
    </row>
    <row r="34" spans="1:3" x14ac:dyDescent="0.3">
      <c r="A34">
        <v>7</v>
      </c>
      <c r="B34">
        <v>1196.9625359827471</v>
      </c>
      <c r="C34">
        <v>9.047464017252878</v>
      </c>
    </row>
    <row r="35" spans="1:3" x14ac:dyDescent="0.3">
      <c r="A35">
        <v>8</v>
      </c>
      <c r="B35">
        <v>1062.6879317575442</v>
      </c>
      <c r="C35">
        <v>8.3420682424557526</v>
      </c>
    </row>
    <row r="36" spans="1:3" x14ac:dyDescent="0.3">
      <c r="A36">
        <v>9</v>
      </c>
      <c r="B36">
        <v>833.77470515026118</v>
      </c>
      <c r="C36">
        <v>0.82529484973883882</v>
      </c>
    </row>
    <row r="37" spans="1:3" x14ac:dyDescent="0.3">
      <c r="A37">
        <v>10</v>
      </c>
      <c r="B37">
        <v>1146.9394950739681</v>
      </c>
      <c r="C37">
        <v>-44.829495073968246</v>
      </c>
    </row>
    <row r="38" spans="1:3" x14ac:dyDescent="0.3">
      <c r="A38">
        <v>11</v>
      </c>
      <c r="B38">
        <v>858.17920090818961</v>
      </c>
      <c r="C38">
        <v>-84.059200908189609</v>
      </c>
    </row>
    <row r="39" spans="1:3" x14ac:dyDescent="0.3">
      <c r="A39">
        <v>12</v>
      </c>
      <c r="B39">
        <v>840.27597566620523</v>
      </c>
      <c r="C39">
        <v>-11.63597566620524</v>
      </c>
    </row>
    <row r="40" spans="1:3" x14ac:dyDescent="0.3">
      <c r="A40">
        <v>13</v>
      </c>
      <c r="B40">
        <v>955.267860113442</v>
      </c>
      <c r="C40">
        <v>64.832139886558025</v>
      </c>
    </row>
    <row r="41" spans="1:3" x14ac:dyDescent="0.3">
      <c r="A41">
        <v>14</v>
      </c>
      <c r="B41">
        <v>1058.3025441429465</v>
      </c>
      <c r="C41">
        <v>-13.912544142946444</v>
      </c>
    </row>
    <row r="42" spans="1:3" ht="15" thickBot="1" x14ac:dyDescent="0.35">
      <c r="A42" s="3">
        <v>15</v>
      </c>
      <c r="B42" s="3">
        <v>936.91478964912972</v>
      </c>
      <c r="C42" s="3">
        <v>-4.2647896491297388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63D0-2F1F-47D9-A38E-20DAA1472685}">
  <dimension ref="A1:Z468"/>
  <sheetViews>
    <sheetView tabSelected="1" topLeftCell="J64" zoomScale="93" zoomScaleNormal="70" workbookViewId="0">
      <selection activeCell="U78" sqref="U78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5.6640625" bestFit="1" customWidth="1"/>
    <col min="5" max="7" width="5.6640625" bestFit="1" customWidth="1"/>
    <col min="8" max="8" width="7.77734375" bestFit="1" customWidth="1"/>
    <col min="9" max="9" width="6.6640625" bestFit="1" customWidth="1"/>
    <col min="10" max="10" width="6.77734375" bestFit="1" customWidth="1"/>
    <col min="11" max="11" width="4.5546875" bestFit="1" customWidth="1"/>
    <col min="12" max="12" width="13.88671875" bestFit="1" customWidth="1"/>
    <col min="13" max="14" width="13.33203125" bestFit="1" customWidth="1"/>
    <col min="15" max="15" width="15.44140625" bestFit="1" customWidth="1"/>
    <col min="18" max="18" width="14.21875" customWidth="1"/>
    <col min="19" max="19" width="14.88671875" customWidth="1"/>
    <col min="20" max="20" width="36" bestFit="1" customWidth="1"/>
  </cols>
  <sheetData>
    <row r="1" spans="1:19" x14ac:dyDescent="0.3">
      <c r="A1" s="2" t="s">
        <v>142</v>
      </c>
      <c r="B1" s="2" t="s">
        <v>143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152</v>
      </c>
      <c r="L1" s="2" t="s">
        <v>153</v>
      </c>
      <c r="M1" s="2" t="s">
        <v>154</v>
      </c>
      <c r="N1" s="2" t="s">
        <v>155</v>
      </c>
      <c r="O1" s="2" t="s">
        <v>156</v>
      </c>
      <c r="Q1" s="1" t="s">
        <v>157</v>
      </c>
      <c r="R1" t="s">
        <v>170</v>
      </c>
      <c r="S1" t="s">
        <v>168</v>
      </c>
    </row>
    <row r="2" spans="1:19" x14ac:dyDescent="0.3">
      <c r="A2" s="2">
        <v>0</v>
      </c>
      <c r="B2" s="2">
        <v>0.60499999999999998</v>
      </c>
      <c r="C2" s="2">
        <v>96.2</v>
      </c>
      <c r="D2" s="2">
        <v>2.0459000000000001</v>
      </c>
      <c r="E2" s="2">
        <v>5</v>
      </c>
      <c r="F2" s="2">
        <v>403</v>
      </c>
      <c r="G2" s="2">
        <v>14.7</v>
      </c>
      <c r="H2" s="2">
        <v>369.3</v>
      </c>
      <c r="I2" s="2">
        <v>3.7</v>
      </c>
      <c r="J2" s="2">
        <v>50</v>
      </c>
      <c r="K2" s="2">
        <v>1</v>
      </c>
      <c r="L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4.0395276507167761</v>
      </c>
      <c r="M2" s="2">
        <f>EXP(Table5[[#This Row],[logit]])</f>
        <v>56.799507261550538</v>
      </c>
      <c r="N2" s="2">
        <f>IF(Table5[[#This Row],[y]]=1,Table5[[#This Row],[e^logit]]/(1+Table5[[#This Row],[e^logit]]),1-(Table5[[#This Row],[e^logit]]/(1+Table5[[#This Row],[e^logit]])))</f>
        <v>0.98269881444707019</v>
      </c>
      <c r="O2" s="2">
        <f>LN(Table5[[#This Row],[probability]])</f>
        <v>-1.7452600038549759E-2</v>
      </c>
      <c r="R2" t="s">
        <v>158</v>
      </c>
      <c r="S2">
        <v>-34.815368502239053</v>
      </c>
    </row>
    <row r="3" spans="1:19" x14ac:dyDescent="0.3">
      <c r="A3" s="2">
        <v>0</v>
      </c>
      <c r="B3" s="2">
        <v>0.871</v>
      </c>
      <c r="C3" s="2">
        <v>100</v>
      </c>
      <c r="D3" s="2">
        <v>1.3216000000000001</v>
      </c>
      <c r="E3" s="2">
        <v>5</v>
      </c>
      <c r="F3" s="2">
        <v>403</v>
      </c>
      <c r="G3" s="2">
        <v>14.7</v>
      </c>
      <c r="H3" s="2">
        <v>396.9</v>
      </c>
      <c r="I3" s="2">
        <v>26.82</v>
      </c>
      <c r="J3" s="2">
        <v>13.4</v>
      </c>
      <c r="K3" s="2">
        <v>1</v>
      </c>
      <c r="L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11.011941765103835</v>
      </c>
      <c r="M3" s="2">
        <f>EXP(Table5[[#This Row],[logit]])</f>
        <v>60593.430894688368</v>
      </c>
      <c r="N3" s="2">
        <f>IF(Table5[[#This Row],[y]]=1,Table5[[#This Row],[e^logit]]/(1+Table5[[#This Row],[e^logit]]),1-(Table5[[#This Row],[e^logit]]/(1+Table5[[#This Row],[e^logit]])))</f>
        <v>0.99998349683320342</v>
      </c>
      <c r="O3" s="2">
        <f>LN(Table5[[#This Row],[probability]])</f>
        <v>-1.6503302975333008E-5</v>
      </c>
      <c r="R3" t="s">
        <v>159</v>
      </c>
      <c r="S3">
        <v>-7.0312596545551401E-2</v>
      </c>
    </row>
    <row r="4" spans="1:19" x14ac:dyDescent="0.3">
      <c r="A4" s="2">
        <v>0</v>
      </c>
      <c r="B4" s="2">
        <v>0.74</v>
      </c>
      <c r="C4" s="2">
        <v>100</v>
      </c>
      <c r="D4" s="2">
        <v>1.9783999999999999</v>
      </c>
      <c r="E4" s="2">
        <v>24</v>
      </c>
      <c r="F4" s="2">
        <v>666</v>
      </c>
      <c r="G4" s="2">
        <v>20.2</v>
      </c>
      <c r="H4" s="2">
        <v>386.73</v>
      </c>
      <c r="I4" s="2">
        <v>18.850000000000001</v>
      </c>
      <c r="J4" s="2">
        <v>15.4</v>
      </c>
      <c r="K4" s="2">
        <v>1</v>
      </c>
      <c r="L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19.460759159786267</v>
      </c>
      <c r="M4" s="2">
        <f>EXP(Table5[[#This Row],[logit]])</f>
        <v>282943887.84617448</v>
      </c>
      <c r="N4" s="2">
        <f>IF(Table5[[#This Row],[y]]=1,Table5[[#This Row],[e^logit]]/(1+Table5[[#This Row],[e^logit]]),1-(Table5[[#This Row],[e^logit]]/(1+Table5[[#This Row],[e^logit]])))</f>
        <v>0.99999999646573035</v>
      </c>
      <c r="O4" s="2">
        <f>LN(Table5[[#This Row],[probability]])</f>
        <v>-3.5342696609602365E-9</v>
      </c>
      <c r="R4" t="s">
        <v>160</v>
      </c>
      <c r="S4">
        <v>43.209945416965503</v>
      </c>
    </row>
    <row r="5" spans="1:19" x14ac:dyDescent="0.3">
      <c r="A5" s="2">
        <v>30</v>
      </c>
      <c r="B5" s="2">
        <v>0.42799999999999999</v>
      </c>
      <c r="C5" s="2">
        <v>7.8</v>
      </c>
      <c r="D5" s="2">
        <v>7.0354999999999999</v>
      </c>
      <c r="E5" s="2">
        <v>6</v>
      </c>
      <c r="F5" s="2">
        <v>300</v>
      </c>
      <c r="G5" s="2">
        <v>16.600000000000001</v>
      </c>
      <c r="H5" s="2">
        <v>374.71</v>
      </c>
      <c r="I5" s="2">
        <v>5.19</v>
      </c>
      <c r="J5" s="2">
        <v>23.7</v>
      </c>
      <c r="K5" s="2">
        <v>0</v>
      </c>
      <c r="L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-6.33365241564276</v>
      </c>
      <c r="M5" s="2">
        <f>EXP(Table5[[#This Row],[logit]])</f>
        <v>1.7755369129192858E-3</v>
      </c>
      <c r="N5" s="2">
        <f>IF(Table5[[#This Row],[y]]=1,Table5[[#This Row],[e^logit]]/(1+Table5[[#This Row],[e^logit]]),1-(Table5[[#This Row],[e^logit]]/(1+Table5[[#This Row],[e^logit]])))</f>
        <v>0.998227610030895</v>
      </c>
      <c r="O5" s="2">
        <f>LN(Table5[[#This Row],[probability]])</f>
        <v>-1.7739625105854934E-3</v>
      </c>
      <c r="R5" t="s">
        <v>161</v>
      </c>
      <c r="S5">
        <v>2.7471302979067323E-2</v>
      </c>
    </row>
    <row r="6" spans="1:19" x14ac:dyDescent="0.3">
      <c r="A6" s="2">
        <v>0</v>
      </c>
      <c r="B6" s="2">
        <v>0.48799999999999999</v>
      </c>
      <c r="C6" s="2">
        <v>92.2</v>
      </c>
      <c r="D6" s="2">
        <v>2.7006000000000001</v>
      </c>
      <c r="E6" s="2">
        <v>3</v>
      </c>
      <c r="F6" s="2">
        <v>193</v>
      </c>
      <c r="G6" s="2">
        <v>17.8</v>
      </c>
      <c r="H6" s="2">
        <v>394.12</v>
      </c>
      <c r="I6" s="2">
        <v>4.82</v>
      </c>
      <c r="J6" s="2">
        <v>37.9</v>
      </c>
      <c r="K6" s="2">
        <v>0</v>
      </c>
      <c r="L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-1.2631881536640597</v>
      </c>
      <c r="M6" s="2">
        <f>EXP(Table5[[#This Row],[logit]])</f>
        <v>0.28275113392077611</v>
      </c>
      <c r="N6" s="2">
        <f>IF(Table5[[#This Row],[y]]=1,Table5[[#This Row],[e^logit]]/(1+Table5[[#This Row],[e^logit]]),1-(Table5[[#This Row],[e^logit]]/(1+Table5[[#This Row],[e^logit]])))</f>
        <v>0.77957444242786456</v>
      </c>
      <c r="O6" s="2">
        <f>LN(Table5[[#This Row],[probability]])</f>
        <v>-0.24900709481598457</v>
      </c>
      <c r="R6" t="s">
        <v>162</v>
      </c>
      <c r="S6">
        <v>0.67174025402174631</v>
      </c>
    </row>
    <row r="7" spans="1:19" x14ac:dyDescent="0.3">
      <c r="A7" s="2">
        <v>0</v>
      </c>
      <c r="B7" s="2">
        <v>0.52</v>
      </c>
      <c r="C7" s="2">
        <v>71.3</v>
      </c>
      <c r="D7" s="2">
        <v>2.8561000000000001</v>
      </c>
      <c r="E7" s="2">
        <v>5</v>
      </c>
      <c r="F7" s="2">
        <v>384</v>
      </c>
      <c r="G7" s="2">
        <v>20.9</v>
      </c>
      <c r="H7" s="2">
        <v>395.58</v>
      </c>
      <c r="I7" s="2">
        <v>7.67</v>
      </c>
      <c r="J7" s="2">
        <v>26.5</v>
      </c>
      <c r="K7" s="2">
        <v>0</v>
      </c>
      <c r="L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-0.92330434338444567</v>
      </c>
      <c r="M7" s="2">
        <f>EXP(Table5[[#This Row],[logit]])</f>
        <v>0.39720437058512054</v>
      </c>
      <c r="N7" s="2">
        <f>IF(Table5[[#This Row],[y]]=1,Table5[[#This Row],[e^logit]]/(1+Table5[[#This Row],[e^logit]]),1-(Table5[[#This Row],[e^logit]]/(1+Table5[[#This Row],[e^logit]])))</f>
        <v>0.71571490975312402</v>
      </c>
      <c r="O7" s="2">
        <f>LN(Table5[[#This Row],[probability]])</f>
        <v>-0.33447336204836747</v>
      </c>
      <c r="R7" t="s">
        <v>163</v>
      </c>
      <c r="S7">
        <v>0.74375065966887743</v>
      </c>
    </row>
    <row r="8" spans="1:19" x14ac:dyDescent="0.3">
      <c r="A8" s="2">
        <v>0</v>
      </c>
      <c r="B8" s="2">
        <v>0.69299999999999995</v>
      </c>
      <c r="C8" s="2">
        <v>100</v>
      </c>
      <c r="D8" s="2">
        <v>1.4896</v>
      </c>
      <c r="E8" s="2">
        <v>24</v>
      </c>
      <c r="F8" s="2">
        <v>666</v>
      </c>
      <c r="G8" s="2">
        <v>20.2</v>
      </c>
      <c r="H8" s="2">
        <v>396.9</v>
      </c>
      <c r="I8" s="2">
        <v>30.59</v>
      </c>
      <c r="J8" s="2">
        <v>5</v>
      </c>
      <c r="K8" s="2">
        <v>1</v>
      </c>
      <c r="L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16.254512916469491</v>
      </c>
      <c r="M8" s="2">
        <f>EXP(Table5[[#This Row],[logit]])</f>
        <v>11461600.468873331</v>
      </c>
      <c r="N8" s="2">
        <f>IF(Table5[[#This Row],[y]]=1,Table5[[#This Row],[e^logit]]/(1+Table5[[#This Row],[e^logit]]),1-(Table5[[#This Row],[e^logit]]/(1+Table5[[#This Row],[e^logit]])))</f>
        <v>0.99999991275215749</v>
      </c>
      <c r="O8" s="2">
        <f>LN(Table5[[#This Row],[probability]])</f>
        <v>-8.7247846312337191E-8</v>
      </c>
      <c r="R8" t="s">
        <v>164</v>
      </c>
      <c r="S8">
        <v>-8.6558586781909554E-3</v>
      </c>
    </row>
    <row r="9" spans="1:19" x14ac:dyDescent="0.3">
      <c r="A9" s="2">
        <v>0</v>
      </c>
      <c r="B9" s="2">
        <v>0.69299999999999995</v>
      </c>
      <c r="C9" s="2">
        <v>100</v>
      </c>
      <c r="D9" s="2">
        <v>1.6581999999999999</v>
      </c>
      <c r="E9" s="2">
        <v>24</v>
      </c>
      <c r="F9" s="2">
        <v>666</v>
      </c>
      <c r="G9" s="2">
        <v>20.2</v>
      </c>
      <c r="H9" s="2">
        <v>88.27</v>
      </c>
      <c r="I9" s="2">
        <v>36.979999999999997</v>
      </c>
      <c r="J9" s="2">
        <v>7</v>
      </c>
      <c r="K9" s="2">
        <v>1</v>
      </c>
      <c r="L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20.765481740125693</v>
      </c>
      <c r="M9" s="2">
        <f>EXP(Table5[[#This Row],[logit]])</f>
        <v>1043119667.2929679</v>
      </c>
      <c r="N9" s="2">
        <f>IF(Table5[[#This Row],[y]]=1,Table5[[#This Row],[e^logit]]/(1+Table5[[#This Row],[e^logit]]),1-(Table5[[#This Row],[e^logit]]/(1+Table5[[#This Row],[e^logit]])))</f>
        <v>0.99999999904133718</v>
      </c>
      <c r="O9" s="2">
        <f>LN(Table5[[#This Row],[probability]])</f>
        <v>-9.5866281625711239E-10</v>
      </c>
      <c r="R9" t="s">
        <v>165</v>
      </c>
      <c r="S9">
        <v>0.35403147768841675</v>
      </c>
    </row>
    <row r="10" spans="1:19" x14ac:dyDescent="0.3">
      <c r="A10" s="2">
        <v>0</v>
      </c>
      <c r="B10" s="2">
        <v>0.51500000000000001</v>
      </c>
      <c r="C10" s="2">
        <v>38.1</v>
      </c>
      <c r="D10" s="2">
        <v>6.4584000000000001</v>
      </c>
      <c r="E10" s="2">
        <v>5</v>
      </c>
      <c r="F10" s="2">
        <v>224</v>
      </c>
      <c r="G10" s="2">
        <v>20.2</v>
      </c>
      <c r="H10" s="2">
        <v>389.71</v>
      </c>
      <c r="I10" s="2">
        <v>5.68</v>
      </c>
      <c r="J10" s="2">
        <v>22.2</v>
      </c>
      <c r="K10" s="2">
        <v>0</v>
      </c>
      <c r="L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0.80257600648575877</v>
      </c>
      <c r="M10" s="2">
        <f>EXP(Table5[[#This Row],[logit]])</f>
        <v>2.2312813268359188</v>
      </c>
      <c r="N10" s="2">
        <f>IF(Table5[[#This Row],[y]]=1,Table5[[#This Row],[e^logit]]/(1+Table5[[#This Row],[e^logit]]),1-(Table5[[#This Row],[e^logit]]/(1+Table5[[#This Row],[e^logit]])))</f>
        <v>0.30947475594123008</v>
      </c>
      <c r="O10" s="2">
        <f>LN(Table5[[#This Row],[probability]])</f>
        <v>-1.172878754186498</v>
      </c>
      <c r="R10" t="s">
        <v>166</v>
      </c>
      <c r="S10">
        <v>-1.1863123585339589E-2</v>
      </c>
    </row>
    <row r="11" spans="1:19" x14ac:dyDescent="0.3">
      <c r="A11" s="2">
        <v>80</v>
      </c>
      <c r="B11" s="2">
        <v>0.39200000000000002</v>
      </c>
      <c r="C11" s="2">
        <v>19.100000000000001</v>
      </c>
      <c r="D11" s="2">
        <v>9.2202999999999999</v>
      </c>
      <c r="E11" s="2">
        <v>1</v>
      </c>
      <c r="F11" s="2">
        <v>315</v>
      </c>
      <c r="G11" s="2">
        <v>16.399999999999999</v>
      </c>
      <c r="H11" s="2">
        <v>395.18</v>
      </c>
      <c r="I11" s="2">
        <v>9.25</v>
      </c>
      <c r="J11" s="2">
        <v>20.9</v>
      </c>
      <c r="K11" s="2">
        <v>0</v>
      </c>
      <c r="L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-13.922548292074806</v>
      </c>
      <c r="M11" s="2">
        <f>EXP(Table5[[#This Row],[logit]])</f>
        <v>8.9849176856292587E-7</v>
      </c>
      <c r="N11" s="2">
        <f>IF(Table5[[#This Row],[y]]=1,Table5[[#This Row],[e^logit]]/(1+Table5[[#This Row],[e^logit]]),1-(Table5[[#This Row],[e^logit]]/(1+Table5[[#This Row],[e^logit]])))</f>
        <v>0.9999991015090387</v>
      </c>
      <c r="O11" s="2">
        <f>LN(Table5[[#This Row],[probability]])</f>
        <v>-8.984913649418159E-7</v>
      </c>
      <c r="R11" t="s">
        <v>167</v>
      </c>
      <c r="S11">
        <v>6.900202887987425E-2</v>
      </c>
    </row>
    <row r="12" spans="1:19" x14ac:dyDescent="0.3">
      <c r="A12" s="2">
        <v>22</v>
      </c>
      <c r="B12" s="2">
        <v>0.43099999999999999</v>
      </c>
      <c r="C12" s="2">
        <v>8.9</v>
      </c>
      <c r="D12" s="2">
        <v>7.3967000000000001</v>
      </c>
      <c r="E12" s="2">
        <v>7</v>
      </c>
      <c r="F12" s="2">
        <v>330</v>
      </c>
      <c r="G12" s="2">
        <v>19.100000000000001</v>
      </c>
      <c r="H12" s="2">
        <v>377.07</v>
      </c>
      <c r="I12" s="2">
        <v>3.59</v>
      </c>
      <c r="J12" s="2">
        <v>24.8</v>
      </c>
      <c r="K12" s="2">
        <v>0</v>
      </c>
      <c r="L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-3.9754063772445241</v>
      </c>
      <c r="M12" s="2">
        <f>EXP(Table5[[#This Row],[logit]])</f>
        <v>1.8771671564308947E-2</v>
      </c>
      <c r="N12" s="2">
        <f>IF(Table5[[#This Row],[y]]=1,Table5[[#This Row],[e^logit]]/(1+Table5[[#This Row],[e^logit]]),1-(Table5[[#This Row],[e^logit]]/(1+Table5[[#This Row],[e^logit]])))</f>
        <v>0.98157421128967459</v>
      </c>
      <c r="O12" s="2">
        <f>LN(Table5[[#This Row],[probability]])</f>
        <v>-1.8597658047836911E-2</v>
      </c>
      <c r="R12" t="s">
        <v>169</v>
      </c>
      <c r="S12">
        <v>0.14773731007119106</v>
      </c>
    </row>
    <row r="13" spans="1:19" x14ac:dyDescent="0.3">
      <c r="A13" s="2">
        <v>0</v>
      </c>
      <c r="B13" s="2">
        <v>0.437</v>
      </c>
      <c r="C13" s="2">
        <v>45</v>
      </c>
      <c r="D13" s="2">
        <v>4.5026000000000002</v>
      </c>
      <c r="E13" s="2">
        <v>5</v>
      </c>
      <c r="F13" s="2">
        <v>398</v>
      </c>
      <c r="G13" s="2">
        <v>18.7</v>
      </c>
      <c r="H13" s="2">
        <v>383.23</v>
      </c>
      <c r="I13" s="2">
        <v>8.94</v>
      </c>
      <c r="J13" s="2">
        <v>21.4</v>
      </c>
      <c r="K13" s="2">
        <v>0</v>
      </c>
      <c r="L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-5.5455741539111312</v>
      </c>
      <c r="M13" s="2">
        <f>EXP(Table5[[#This Row],[logit]])</f>
        <v>3.9047006611219268E-3</v>
      </c>
      <c r="N13" s="2">
        <f>IF(Table5[[#This Row],[y]]=1,Table5[[#This Row],[e^logit]]/(1+Table5[[#This Row],[e^logit]]),1-(Table5[[#This Row],[e^logit]]/(1+Table5[[#This Row],[e^logit]])))</f>
        <v>0.99611048672393854</v>
      </c>
      <c r="O13" s="2">
        <f>LN(Table5[[#This Row],[probability]])</f>
        <v>-3.8970971041443064E-3</v>
      </c>
    </row>
    <row r="14" spans="1:19" x14ac:dyDescent="0.3">
      <c r="A14" s="2">
        <v>0</v>
      </c>
      <c r="B14" s="2">
        <v>0.53200000000000003</v>
      </c>
      <c r="C14" s="2">
        <v>77</v>
      </c>
      <c r="D14" s="2">
        <v>3.4106000000000001</v>
      </c>
      <c r="E14" s="2">
        <v>24</v>
      </c>
      <c r="F14" s="2">
        <v>666</v>
      </c>
      <c r="G14" s="2">
        <v>20.2</v>
      </c>
      <c r="H14" s="2">
        <v>395.28</v>
      </c>
      <c r="I14" s="2">
        <v>7.01</v>
      </c>
      <c r="J14" s="2">
        <v>25</v>
      </c>
      <c r="K14" s="2">
        <v>1</v>
      </c>
      <c r="L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11.303181384439913</v>
      </c>
      <c r="M14" s="2">
        <f>EXP(Table5[[#This Row],[logit]])</f>
        <v>81079.171680733154</v>
      </c>
      <c r="N14" s="2">
        <f>IF(Table5[[#This Row],[y]]=1,Table5[[#This Row],[e^logit]]/(1+Table5[[#This Row],[e^logit]]),1-(Table5[[#This Row],[e^logit]]/(1+Table5[[#This Row],[e^logit]])))</f>
        <v>0.99998766652833526</v>
      </c>
      <c r="O14" s="2">
        <f>LN(Table5[[#This Row],[probability]])</f>
        <v>-1.233354772262533E-5</v>
      </c>
      <c r="R14" s="1" t="s">
        <v>171</v>
      </c>
    </row>
    <row r="15" spans="1:19" x14ac:dyDescent="0.3">
      <c r="A15" s="2">
        <v>22</v>
      </c>
      <c r="B15" s="2">
        <v>0.43099999999999999</v>
      </c>
      <c r="C15" s="2">
        <v>8.4</v>
      </c>
      <c r="D15" s="2">
        <v>8.9067000000000007</v>
      </c>
      <c r="E15" s="2">
        <v>7</v>
      </c>
      <c r="F15" s="2">
        <v>330</v>
      </c>
      <c r="G15" s="2">
        <v>19.100000000000001</v>
      </c>
      <c r="H15" s="2">
        <v>396.9</v>
      </c>
      <c r="I15" s="2">
        <v>3.54</v>
      </c>
      <c r="J15" s="2">
        <v>42.8</v>
      </c>
      <c r="K15" s="2">
        <v>1</v>
      </c>
      <c r="L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-0.5542385060210604</v>
      </c>
      <c r="M15" s="2">
        <f>EXP(Table5[[#This Row],[logit]])</f>
        <v>0.57450958025359533</v>
      </c>
      <c r="N15" s="2">
        <f>IF(Table5[[#This Row],[y]]=1,Table5[[#This Row],[e^logit]]/(1+Table5[[#This Row],[e^logit]]),1-(Table5[[#This Row],[e^logit]]/(1+Table5[[#This Row],[e^logit]])))</f>
        <v>0.36488160342667653</v>
      </c>
      <c r="O15" s="2">
        <f>LN(Table5[[#This Row],[probability]])</f>
        <v>-1.0081823521938162</v>
      </c>
      <c r="R15" t="s">
        <v>172</v>
      </c>
    </row>
    <row r="16" spans="1:19" x14ac:dyDescent="0.3">
      <c r="A16" s="2">
        <v>0</v>
      </c>
      <c r="B16" s="2">
        <v>0.48799999999999999</v>
      </c>
      <c r="C16" s="2">
        <v>68.8</v>
      </c>
      <c r="D16" s="2">
        <v>3.2797000000000001</v>
      </c>
      <c r="E16" s="2">
        <v>3</v>
      </c>
      <c r="F16" s="2">
        <v>193</v>
      </c>
      <c r="G16" s="2">
        <v>17.8</v>
      </c>
      <c r="H16" s="2">
        <v>387.11</v>
      </c>
      <c r="I16" s="2">
        <v>13.15</v>
      </c>
      <c r="J16" s="2">
        <v>29.6</v>
      </c>
      <c r="K16" s="2">
        <v>0</v>
      </c>
      <c r="L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-2.0852841389585448</v>
      </c>
      <c r="M16" s="2">
        <f>EXP(Table5[[#This Row],[logit]])</f>
        <v>0.12427180468760497</v>
      </c>
      <c r="N16" s="2">
        <f>IF(Table5[[#This Row],[y]]=1,Table5[[#This Row],[e^logit]]/(1+Table5[[#This Row],[e^logit]]),1-(Table5[[#This Row],[e^logit]]/(1+Table5[[#This Row],[e^logit]])))</f>
        <v>0.88946462575201224</v>
      </c>
      <c r="O16" s="2">
        <f>LN(Table5[[#This Row],[probability]])</f>
        <v>-0.11713554135505568</v>
      </c>
      <c r="R16" t="s">
        <v>173</v>
      </c>
    </row>
    <row r="17" spans="1:20" x14ac:dyDescent="0.3">
      <c r="A17" s="2">
        <v>0</v>
      </c>
      <c r="B17" s="2">
        <v>0.45800000000000002</v>
      </c>
      <c r="C17" s="2">
        <v>58.7</v>
      </c>
      <c r="D17" s="2">
        <v>6.0621999999999998</v>
      </c>
      <c r="E17" s="2">
        <v>3</v>
      </c>
      <c r="F17" s="2">
        <v>222</v>
      </c>
      <c r="G17" s="2">
        <v>18.7</v>
      </c>
      <c r="H17" s="2">
        <v>394.12</v>
      </c>
      <c r="I17" s="2">
        <v>5.21</v>
      </c>
      <c r="J17" s="2">
        <v>28.7</v>
      </c>
      <c r="K17" s="2">
        <v>0</v>
      </c>
      <c r="L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-2.486317161192046</v>
      </c>
      <c r="M17" s="2">
        <f>EXP(Table5[[#This Row],[logit]])</f>
        <v>8.3215873574968124E-2</v>
      </c>
      <c r="N17" s="2">
        <f>IF(Table5[[#This Row],[y]]=1,Table5[[#This Row],[e^logit]]/(1+Table5[[#This Row],[e^logit]]),1-(Table5[[#This Row],[e^logit]]/(1+Table5[[#This Row],[e^logit]])))</f>
        <v>0.92317701798411755</v>
      </c>
      <c r="O17" s="2">
        <f>LN(Table5[[#This Row],[probability]])</f>
        <v>-7.9934277402850015E-2</v>
      </c>
      <c r="R17" t="s">
        <v>174</v>
      </c>
    </row>
    <row r="18" spans="1:20" x14ac:dyDescent="0.3">
      <c r="A18" s="2">
        <v>100</v>
      </c>
      <c r="B18" s="2">
        <v>0.41099999999999998</v>
      </c>
      <c r="C18" s="2">
        <v>40.5</v>
      </c>
      <c r="D18" s="2">
        <v>8.3247999999999998</v>
      </c>
      <c r="E18" s="2">
        <v>5</v>
      </c>
      <c r="F18" s="2">
        <v>256</v>
      </c>
      <c r="G18" s="2">
        <v>15.1</v>
      </c>
      <c r="H18" s="2">
        <v>392.9</v>
      </c>
      <c r="I18" s="2">
        <v>3.95</v>
      </c>
      <c r="J18" s="2">
        <v>31.6</v>
      </c>
      <c r="K18" s="2">
        <v>0</v>
      </c>
      <c r="L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-10.253885007621104</v>
      </c>
      <c r="M18" s="2">
        <f>EXP(Table5[[#This Row],[logit]])</f>
        <v>3.5220403175336993E-5</v>
      </c>
      <c r="N18" s="2">
        <f>IF(Table5[[#This Row],[y]]=1,Table5[[#This Row],[e^logit]]/(1+Table5[[#This Row],[e^logit]]),1-(Table5[[#This Row],[e^logit]]/(1+Table5[[#This Row],[e^logit]])))</f>
        <v>0.99996478083725782</v>
      </c>
      <c r="O18" s="2">
        <f>LN(Table5[[#This Row],[probability]])</f>
        <v>-3.521978295145818E-5</v>
      </c>
    </row>
    <row r="19" spans="1:20" x14ac:dyDescent="0.3">
      <c r="A19" s="2">
        <v>20</v>
      </c>
      <c r="B19" s="2">
        <v>0.64700000000000002</v>
      </c>
      <c r="C19" s="2">
        <v>62.8</v>
      </c>
      <c r="D19" s="2">
        <v>1.9864999999999999</v>
      </c>
      <c r="E19" s="2">
        <v>5</v>
      </c>
      <c r="F19" s="2">
        <v>264</v>
      </c>
      <c r="G19" s="2">
        <v>13</v>
      </c>
      <c r="H19" s="2">
        <v>392.4</v>
      </c>
      <c r="I19" s="2">
        <v>10.45</v>
      </c>
      <c r="J19" s="2">
        <v>22.8</v>
      </c>
      <c r="K19" s="2">
        <v>1</v>
      </c>
      <c r="L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0.26523208710820745</v>
      </c>
      <c r="M19" s="2">
        <f>EXP(Table5[[#This Row],[logit]])</f>
        <v>1.3037335204112817</v>
      </c>
      <c r="N19" s="2">
        <f>IF(Table5[[#This Row],[y]]=1,Table5[[#This Row],[e^logit]]/(1+Table5[[#This Row],[e^logit]]),1-(Table5[[#This Row],[e^logit]]/(1+Table5[[#This Row],[e^logit]])))</f>
        <v>0.56592201696076738</v>
      </c>
      <c r="O19" s="2">
        <f>LN(Table5[[#This Row],[probability]])</f>
        <v>-0.56929898949264202</v>
      </c>
      <c r="R19" s="1" t="s">
        <v>175</v>
      </c>
    </row>
    <row r="20" spans="1:20" x14ac:dyDescent="0.3">
      <c r="A20" s="2">
        <v>0</v>
      </c>
      <c r="B20" s="2">
        <v>0.67900000000000005</v>
      </c>
      <c r="C20" s="2">
        <v>95.4</v>
      </c>
      <c r="D20" s="2">
        <v>1.9096</v>
      </c>
      <c r="E20" s="2">
        <v>24</v>
      </c>
      <c r="F20" s="2">
        <v>666</v>
      </c>
      <c r="G20" s="2">
        <v>20.2</v>
      </c>
      <c r="H20" s="2">
        <v>7.68</v>
      </c>
      <c r="I20" s="2">
        <v>24.39</v>
      </c>
      <c r="J20" s="2">
        <v>8.3000000000000007</v>
      </c>
      <c r="K20" s="2">
        <v>1</v>
      </c>
      <c r="L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20.482422099682992</v>
      </c>
      <c r="M20" s="2">
        <f>EXP(Table5[[#This Row],[logit]])</f>
        <v>785964433.74626124</v>
      </c>
      <c r="N20" s="2">
        <f>IF(Table5[[#This Row],[y]]=1,Table5[[#This Row],[e^logit]]/(1+Table5[[#This Row],[e^logit]]),1-(Table5[[#This Row],[e^logit]]/(1+Table5[[#This Row],[e^logit]])))</f>
        <v>0.99999999872767775</v>
      </c>
      <c r="O20" s="2">
        <f>LN(Table5[[#This Row],[probability]])</f>
        <v>-1.2723222483679792E-9</v>
      </c>
      <c r="R20" t="s">
        <v>176</v>
      </c>
    </row>
    <row r="21" spans="1:20" x14ac:dyDescent="0.3">
      <c r="A21" s="2">
        <v>0</v>
      </c>
      <c r="B21" s="2">
        <v>0.67100000000000004</v>
      </c>
      <c r="C21" s="2">
        <v>99.1</v>
      </c>
      <c r="D21" s="2">
        <v>1.5192000000000001</v>
      </c>
      <c r="E21" s="2">
        <v>24</v>
      </c>
      <c r="F21" s="2">
        <v>666</v>
      </c>
      <c r="G21" s="2">
        <v>20.2</v>
      </c>
      <c r="H21" s="2">
        <v>396.9</v>
      </c>
      <c r="I21" s="2">
        <v>21.08</v>
      </c>
      <c r="J21" s="2">
        <v>10.9</v>
      </c>
      <c r="K21" s="2">
        <v>1</v>
      </c>
      <c r="L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15.514494290906564</v>
      </c>
      <c r="M21" s="2">
        <f>EXP(Table5[[#This Row],[logit]])</f>
        <v>5468387.2251029797</v>
      </c>
      <c r="N21" s="2">
        <f>IF(Table5[[#This Row],[y]]=1,Table5[[#This Row],[e^logit]]/(1+Table5[[#This Row],[e^logit]]),1-(Table5[[#This Row],[e^logit]]/(1+Table5[[#This Row],[e^logit]])))</f>
        <v>0.9999998171307598</v>
      </c>
      <c r="O21" s="2">
        <f>LN(Table5[[#This Row],[probability]])</f>
        <v>-1.82869256915642E-7</v>
      </c>
      <c r="R21" t="s">
        <v>177</v>
      </c>
      <c r="S21" t="s">
        <v>179</v>
      </c>
      <c r="T21" t="s">
        <v>178</v>
      </c>
    </row>
    <row r="22" spans="1:20" x14ac:dyDescent="0.3">
      <c r="A22" s="2">
        <v>0</v>
      </c>
      <c r="B22" s="2">
        <v>0.46</v>
      </c>
      <c r="C22" s="2">
        <v>32.200000000000003</v>
      </c>
      <c r="D22" s="2">
        <v>5.8735999999999997</v>
      </c>
      <c r="E22" s="2">
        <v>4</v>
      </c>
      <c r="F22" s="2">
        <v>430</v>
      </c>
      <c r="G22" s="2">
        <v>16.899999999999999</v>
      </c>
      <c r="H22" s="2">
        <v>368.57</v>
      </c>
      <c r="I22" s="2">
        <v>9.09</v>
      </c>
      <c r="J22" s="2">
        <v>19.8</v>
      </c>
      <c r="K22" s="2">
        <v>0</v>
      </c>
      <c r="L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-5.6925329964201543</v>
      </c>
      <c r="M22" s="2">
        <f>EXP(Table5[[#This Row],[logit]])</f>
        <v>3.3710433051893644E-3</v>
      </c>
      <c r="N22" s="2">
        <f>IF(Table5[[#This Row],[y]]=1,Table5[[#This Row],[e^logit]]/(1+Table5[[#This Row],[e^logit]]),1-(Table5[[#This Row],[e^logit]]/(1+Table5[[#This Row],[e^logit]])))</f>
        <v>0.99664028244817104</v>
      </c>
      <c r="O22" s="2">
        <f>LN(Table5[[#This Row],[probability]])</f>
        <v>-3.3653740759454391E-3</v>
      </c>
      <c r="R22" t="s">
        <v>64</v>
      </c>
      <c r="S22">
        <v>-34.815368502239053</v>
      </c>
      <c r="T22" t="s">
        <v>180</v>
      </c>
    </row>
    <row r="23" spans="1:20" x14ac:dyDescent="0.3">
      <c r="A23" s="2">
        <v>0</v>
      </c>
      <c r="B23" s="2">
        <v>0.50700000000000001</v>
      </c>
      <c r="C23" s="2">
        <v>66.5</v>
      </c>
      <c r="D23" s="2">
        <v>3.6518999999999999</v>
      </c>
      <c r="E23" s="2">
        <v>8</v>
      </c>
      <c r="F23" s="2">
        <v>307</v>
      </c>
      <c r="G23" s="2">
        <v>17.399999999999999</v>
      </c>
      <c r="H23" s="2">
        <v>360.2</v>
      </c>
      <c r="I23" s="2">
        <v>8.0500000000000007</v>
      </c>
      <c r="J23" s="2">
        <v>29</v>
      </c>
      <c r="K23" s="2">
        <v>1</v>
      </c>
      <c r="L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1.3915992899655043</v>
      </c>
      <c r="M23" s="2">
        <f>EXP(Table5[[#This Row],[logit]])</f>
        <v>4.0212760995832006</v>
      </c>
      <c r="N23" s="2">
        <f>IF(Table5[[#This Row],[y]]=1,Table5[[#This Row],[e^logit]]/(1+Table5[[#This Row],[e^logit]]),1-(Table5[[#This Row],[e^logit]]/(1+Table5[[#This Row],[e^logit]])))</f>
        <v>0.80084743794849145</v>
      </c>
      <c r="O23" s="2">
        <f>LN(Table5[[#This Row],[probability]])</f>
        <v>-0.22208481453822207</v>
      </c>
      <c r="R23" t="s">
        <v>200</v>
      </c>
      <c r="S23">
        <v>-7.0312596545551401E-2</v>
      </c>
      <c r="T23" t="s">
        <v>181</v>
      </c>
    </row>
    <row r="24" spans="1:20" x14ac:dyDescent="0.3">
      <c r="A24" s="2">
        <v>0</v>
      </c>
      <c r="B24" s="2">
        <v>0.44500000000000001</v>
      </c>
      <c r="C24" s="2">
        <v>62.5</v>
      </c>
      <c r="D24" s="2">
        <v>3.4952000000000001</v>
      </c>
      <c r="E24" s="2">
        <v>2</v>
      </c>
      <c r="F24" s="2">
        <v>276</v>
      </c>
      <c r="G24" s="2">
        <v>18</v>
      </c>
      <c r="H24" s="2">
        <v>396.9</v>
      </c>
      <c r="I24" s="2">
        <v>6.19</v>
      </c>
      <c r="J24" s="2">
        <v>33.200000000000003</v>
      </c>
      <c r="K24" s="2">
        <v>0</v>
      </c>
      <c r="L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-5.42754139498365</v>
      </c>
      <c r="M24" s="2">
        <f>EXP(Table5[[#This Row],[logit]])</f>
        <v>4.3938853621939399E-3</v>
      </c>
      <c r="N24" s="2">
        <f>IF(Table5[[#This Row],[y]]=1,Table5[[#This Row],[e^logit]]/(1+Table5[[#This Row],[e^logit]]),1-(Table5[[#This Row],[e^logit]]/(1+Table5[[#This Row],[e^logit]])))</f>
        <v>0.99562533640812689</v>
      </c>
      <c r="O24" s="2">
        <f>LN(Table5[[#This Row],[probability]])</f>
        <v>-4.3842604315013599E-3</v>
      </c>
      <c r="R24" t="s">
        <v>201</v>
      </c>
      <c r="S24">
        <v>43.209945416965503</v>
      </c>
      <c r="T24" t="s">
        <v>182</v>
      </c>
    </row>
    <row r="25" spans="1:20" x14ac:dyDescent="0.3">
      <c r="A25" s="2">
        <v>18</v>
      </c>
      <c r="B25" s="2">
        <v>0.53800000000000003</v>
      </c>
      <c r="C25" s="2">
        <v>65.2</v>
      </c>
      <c r="D25" s="2">
        <v>4.09</v>
      </c>
      <c r="E25" s="2">
        <v>1</v>
      </c>
      <c r="F25" s="2">
        <v>296</v>
      </c>
      <c r="G25" s="2">
        <v>15.3</v>
      </c>
      <c r="H25" s="2">
        <v>396.9</v>
      </c>
      <c r="I25" s="2">
        <v>4.9800000000000004</v>
      </c>
      <c r="J25" s="2">
        <v>24</v>
      </c>
      <c r="K25" s="2">
        <v>0</v>
      </c>
      <c r="L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-5.5163481184811998</v>
      </c>
      <c r="M25" s="2">
        <f>EXP(Table5[[#This Row],[logit]])</f>
        <v>4.0205035681747103E-3</v>
      </c>
      <c r="N25" s="2">
        <f>IF(Table5[[#This Row],[y]]=1,Table5[[#This Row],[e^logit]]/(1+Table5[[#This Row],[e^logit]]),1-(Table5[[#This Row],[e^logit]]/(1+Table5[[#This Row],[e^logit]])))</f>
        <v>0.99599559615178546</v>
      </c>
      <c r="O25" s="2">
        <f>LN(Table5[[#This Row],[probability]])</f>
        <v>-4.0124429416657816E-3</v>
      </c>
      <c r="R25" t="s">
        <v>202</v>
      </c>
      <c r="S25">
        <v>2.7471302979067323E-2</v>
      </c>
      <c r="T25" t="s">
        <v>183</v>
      </c>
    </row>
    <row r="26" spans="1:20" x14ac:dyDescent="0.3">
      <c r="A26" s="2">
        <v>0</v>
      </c>
      <c r="B26" s="2">
        <v>0.54400000000000004</v>
      </c>
      <c r="C26" s="2">
        <v>67.2</v>
      </c>
      <c r="D26" s="2">
        <v>3.5325000000000002</v>
      </c>
      <c r="E26" s="2">
        <v>4</v>
      </c>
      <c r="F26" s="2">
        <v>304</v>
      </c>
      <c r="G26" s="2">
        <v>18.399999999999999</v>
      </c>
      <c r="H26" s="2">
        <v>395.21</v>
      </c>
      <c r="I26" s="2">
        <v>10.36</v>
      </c>
      <c r="J26" s="2">
        <v>23.1</v>
      </c>
      <c r="K26" s="2">
        <v>1</v>
      </c>
      <c r="L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-0.79319558823439662</v>
      </c>
      <c r="M26" s="2">
        <f>EXP(Table5[[#This Row],[logit]])</f>
        <v>0.45239680901046647</v>
      </c>
      <c r="N26" s="2">
        <f>IF(Table5[[#This Row],[y]]=1,Table5[[#This Row],[e^logit]]/(1+Table5[[#This Row],[e^logit]]),1-(Table5[[#This Row],[e^logit]]/(1+Table5[[#This Row],[e^logit]])))</f>
        <v>0.31148292684468876</v>
      </c>
      <c r="O26" s="2">
        <f>LN(Table5[[#This Row],[probability]])</f>
        <v>-1.1664107517440796</v>
      </c>
      <c r="R26" t="s">
        <v>203</v>
      </c>
      <c r="S26">
        <v>0.67174025402174631</v>
      </c>
      <c r="T26" t="s">
        <v>184</v>
      </c>
    </row>
    <row r="27" spans="1:20" x14ac:dyDescent="0.3">
      <c r="A27" s="2">
        <v>60</v>
      </c>
      <c r="B27" s="2">
        <v>0.40100000000000002</v>
      </c>
      <c r="C27" s="2">
        <v>18.8</v>
      </c>
      <c r="D27" s="2">
        <v>6.2195999999999998</v>
      </c>
      <c r="E27" s="2">
        <v>1</v>
      </c>
      <c r="F27" s="2">
        <v>265</v>
      </c>
      <c r="G27" s="2">
        <v>15.6</v>
      </c>
      <c r="H27" s="2">
        <v>376.7</v>
      </c>
      <c r="I27" s="2">
        <v>4.38</v>
      </c>
      <c r="J27" s="2">
        <v>29.1</v>
      </c>
      <c r="K27" s="2">
        <v>0</v>
      </c>
      <c r="L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-12.907134885993191</v>
      </c>
      <c r="M27" s="2">
        <f>EXP(Table5[[#This Row],[logit]])</f>
        <v>2.4802904542570746E-6</v>
      </c>
      <c r="N27" s="2">
        <f>IF(Table5[[#This Row],[y]]=1,Table5[[#This Row],[e^logit]]/(1+Table5[[#This Row],[e^logit]]),1-(Table5[[#This Row],[e^logit]]/(1+Table5[[#This Row],[e^logit]])))</f>
        <v>0.99999751971569761</v>
      </c>
      <c r="O27" s="2">
        <f>LN(Table5[[#This Row],[probability]])</f>
        <v>-2.4802873782965339E-6</v>
      </c>
      <c r="R27" t="s">
        <v>204</v>
      </c>
      <c r="S27">
        <v>0.74375065966887743</v>
      </c>
      <c r="T27" t="s">
        <v>184</v>
      </c>
    </row>
    <row r="28" spans="1:20" x14ac:dyDescent="0.3">
      <c r="A28" s="2">
        <v>0</v>
      </c>
      <c r="B28" s="2">
        <v>0.51500000000000001</v>
      </c>
      <c r="C28" s="2">
        <v>45.4</v>
      </c>
      <c r="D28" s="2">
        <v>4.8121999999999998</v>
      </c>
      <c r="E28" s="2">
        <v>5</v>
      </c>
      <c r="F28" s="2">
        <v>224</v>
      </c>
      <c r="G28" s="2">
        <v>20.2</v>
      </c>
      <c r="H28" s="2">
        <v>396.9</v>
      </c>
      <c r="I28" s="2">
        <v>9.74</v>
      </c>
      <c r="J28" s="2">
        <v>19</v>
      </c>
      <c r="K28" s="2">
        <v>0</v>
      </c>
      <c r="L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-0.38060930149176242</v>
      </c>
      <c r="M28" s="2">
        <f>EXP(Table5[[#This Row],[logit]])</f>
        <v>0.68344485835098157</v>
      </c>
      <c r="N28" s="2">
        <f>IF(Table5[[#This Row],[y]]=1,Table5[[#This Row],[e^logit]]/(1+Table5[[#This Row],[e^logit]]),1-(Table5[[#This Row],[e^logit]]/(1+Table5[[#This Row],[e^logit]])))</f>
        <v>0.59402005063566499</v>
      </c>
      <c r="O28" s="2">
        <f>LN(Table5[[#This Row],[probability]])</f>
        <v>-0.52084220491029143</v>
      </c>
      <c r="R28" t="s">
        <v>205</v>
      </c>
      <c r="S28">
        <v>-8.6558586781909554E-3</v>
      </c>
      <c r="T28" t="s">
        <v>185</v>
      </c>
    </row>
    <row r="29" spans="1:20" x14ac:dyDescent="0.3">
      <c r="A29" s="2">
        <v>0</v>
      </c>
      <c r="B29" s="2">
        <v>0.7</v>
      </c>
      <c r="C29" s="2">
        <v>98.9</v>
      </c>
      <c r="D29" s="2">
        <v>1.7281</v>
      </c>
      <c r="E29" s="2">
        <v>24</v>
      </c>
      <c r="F29" s="2">
        <v>666</v>
      </c>
      <c r="G29" s="2">
        <v>20.2</v>
      </c>
      <c r="H29" s="2">
        <v>396.9</v>
      </c>
      <c r="I29" s="2">
        <v>20.85</v>
      </c>
      <c r="J29" s="2">
        <v>11.5</v>
      </c>
      <c r="K29" s="2">
        <v>1</v>
      </c>
      <c r="L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16.975186905868235</v>
      </c>
      <c r="M29" s="2">
        <f>EXP(Table5[[#This Row],[logit]])</f>
        <v>23562968.490675572</v>
      </c>
      <c r="N29" s="2">
        <f>IF(Table5[[#This Row],[y]]=1,Table5[[#This Row],[e^logit]]/(1+Table5[[#This Row],[e^logit]]),1-(Table5[[#This Row],[e^logit]]/(1+Table5[[#This Row],[e^logit]])))</f>
        <v>0.99999995756052729</v>
      </c>
      <c r="O29" s="2">
        <f>LN(Table5[[#This Row],[probability]])</f>
        <v>-4.2439473614427716E-8</v>
      </c>
      <c r="R29" t="s">
        <v>206</v>
      </c>
      <c r="S29">
        <v>0.35403147768841675</v>
      </c>
      <c r="T29" t="s">
        <v>186</v>
      </c>
    </row>
    <row r="30" spans="1:20" x14ac:dyDescent="0.3">
      <c r="A30" s="2">
        <v>25</v>
      </c>
      <c r="B30" s="2">
        <v>0.42599999999999999</v>
      </c>
      <c r="C30" s="2">
        <v>46.7</v>
      </c>
      <c r="D30" s="2">
        <v>5.4006999999999996</v>
      </c>
      <c r="E30" s="2">
        <v>4</v>
      </c>
      <c r="F30" s="2">
        <v>281</v>
      </c>
      <c r="G30" s="2">
        <v>19</v>
      </c>
      <c r="H30" s="2">
        <v>390.64</v>
      </c>
      <c r="I30" s="2">
        <v>7.51</v>
      </c>
      <c r="J30" s="2">
        <v>22.9</v>
      </c>
      <c r="K30" s="2">
        <v>0</v>
      </c>
      <c r="L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-6.7184857629079975</v>
      </c>
      <c r="M30" s="2">
        <f>EXP(Table5[[#This Row],[logit]])</f>
        <v>1.2083665828171483E-3</v>
      </c>
      <c r="N30" s="2">
        <f>IF(Table5[[#This Row],[y]]=1,Table5[[#This Row],[e^logit]]/(1+Table5[[#This Row],[e^logit]]),1-(Table5[[#This Row],[e^logit]]/(1+Table5[[#This Row],[e^logit]])))</f>
        <v>0.99879309180471454</v>
      </c>
      <c r="O30" s="2">
        <f>LN(Table5[[#This Row],[probability]])</f>
        <v>-1.207637095517517E-3</v>
      </c>
      <c r="R30" t="s">
        <v>207</v>
      </c>
      <c r="S30">
        <v>-1.1863123585339589E-2</v>
      </c>
      <c r="T30" t="s">
        <v>187</v>
      </c>
    </row>
    <row r="31" spans="1:20" x14ac:dyDescent="0.3">
      <c r="A31" s="2">
        <v>25</v>
      </c>
      <c r="B31" s="2">
        <v>0.45300000000000001</v>
      </c>
      <c r="C31" s="2">
        <v>67.8</v>
      </c>
      <c r="D31" s="2">
        <v>7.2255000000000003</v>
      </c>
      <c r="E31" s="2">
        <v>8</v>
      </c>
      <c r="F31" s="2">
        <v>284</v>
      </c>
      <c r="G31" s="2">
        <v>19.7</v>
      </c>
      <c r="H31" s="2">
        <v>396.9</v>
      </c>
      <c r="I31" s="2">
        <v>6.73</v>
      </c>
      <c r="J31" s="2">
        <v>22.2</v>
      </c>
      <c r="K31" s="2">
        <v>0</v>
      </c>
      <c r="L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-0.78102488445025919</v>
      </c>
      <c r="M31" s="2">
        <f>EXP(Table5[[#This Row],[logit]])</f>
        <v>0.45793643878222279</v>
      </c>
      <c r="N31" s="2">
        <f>IF(Table5[[#This Row],[y]]=1,Table5[[#This Row],[e^logit]]/(1+Table5[[#This Row],[e^logit]]),1-(Table5[[#This Row],[e^logit]]/(1+Table5[[#This Row],[e^logit]])))</f>
        <v>0.68590095795621553</v>
      </c>
      <c r="O31" s="2">
        <f>LN(Table5[[#This Row],[probability]])</f>
        <v>-0.3770220378366127</v>
      </c>
      <c r="R31" t="s">
        <v>208</v>
      </c>
      <c r="S31">
        <v>6.900202887987425E-2</v>
      </c>
      <c r="T31" t="s">
        <v>188</v>
      </c>
    </row>
    <row r="32" spans="1:20" x14ac:dyDescent="0.3">
      <c r="A32" s="2">
        <v>0</v>
      </c>
      <c r="B32" s="2">
        <v>0.504</v>
      </c>
      <c r="C32" s="2">
        <v>68.099999999999994</v>
      </c>
      <c r="D32" s="2">
        <v>3.6715</v>
      </c>
      <c r="E32" s="2">
        <v>8</v>
      </c>
      <c r="F32" s="2">
        <v>307</v>
      </c>
      <c r="G32" s="2">
        <v>17.399999999999999</v>
      </c>
      <c r="H32" s="2">
        <v>378.35</v>
      </c>
      <c r="I32" s="2">
        <v>11.65</v>
      </c>
      <c r="J32" s="2">
        <v>24.3</v>
      </c>
      <c r="K32" s="2">
        <v>1</v>
      </c>
      <c r="L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0.65781590101897569</v>
      </c>
      <c r="M32" s="2">
        <f>EXP(Table5[[#This Row],[logit]])</f>
        <v>1.9305711678367823</v>
      </c>
      <c r="N32" s="2">
        <f>IF(Table5[[#This Row],[y]]=1,Table5[[#This Row],[e^logit]]/(1+Table5[[#This Row],[e^logit]]),1-(Table5[[#This Row],[e^logit]]/(1+Table5[[#This Row],[e^logit]])))</f>
        <v>0.65876959038733884</v>
      </c>
      <c r="O32" s="2">
        <f>LN(Table5[[#This Row],[probability]])</f>
        <v>-0.41738144084034406</v>
      </c>
      <c r="R32" t="s">
        <v>209</v>
      </c>
      <c r="S32">
        <v>0.14773731007119106</v>
      </c>
      <c r="T32" t="s">
        <v>189</v>
      </c>
    </row>
    <row r="33" spans="1:20" x14ac:dyDescent="0.3">
      <c r="A33" s="2">
        <v>0</v>
      </c>
      <c r="B33" s="2">
        <v>0.52</v>
      </c>
      <c r="C33" s="2">
        <v>97.1</v>
      </c>
      <c r="D33" s="2">
        <v>2.4329000000000001</v>
      </c>
      <c r="E33" s="2">
        <v>5</v>
      </c>
      <c r="F33" s="2">
        <v>384</v>
      </c>
      <c r="G33" s="2">
        <v>20.9</v>
      </c>
      <c r="H33" s="2">
        <v>395.24</v>
      </c>
      <c r="I33" s="2">
        <v>12.27</v>
      </c>
      <c r="J33" s="2">
        <v>19.8</v>
      </c>
      <c r="K33" s="2">
        <v>0</v>
      </c>
      <c r="L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-1.1672223846370562</v>
      </c>
      <c r="M33" s="2">
        <f>EXP(Table5[[#This Row],[logit]])</f>
        <v>0.31123021962228054</v>
      </c>
      <c r="N33" s="2">
        <f>IF(Table5[[#This Row],[y]]=1,Table5[[#This Row],[e^logit]]/(1+Table5[[#This Row],[e^logit]]),1-(Table5[[#This Row],[e^logit]]/(1+Table5[[#This Row],[e^logit]])))</f>
        <v>0.76264258177947186</v>
      </c>
      <c r="O33" s="2">
        <f>LN(Table5[[#This Row],[probability]])</f>
        <v>-0.27096579548382027</v>
      </c>
      <c r="R33" t="s">
        <v>190</v>
      </c>
      <c r="S33" s="2">
        <f>Table5[[#Totals],[log likelihood]]</f>
        <v>-95.257177555034971</v>
      </c>
      <c r="T33" t="s">
        <v>191</v>
      </c>
    </row>
    <row r="34" spans="1:20" x14ac:dyDescent="0.3">
      <c r="A34" s="2">
        <v>0</v>
      </c>
      <c r="B34" s="2">
        <v>0.44500000000000001</v>
      </c>
      <c r="C34" s="2">
        <v>36.9</v>
      </c>
      <c r="D34" s="2">
        <v>3.4952000000000001</v>
      </c>
      <c r="E34" s="2">
        <v>2</v>
      </c>
      <c r="F34" s="2">
        <v>276</v>
      </c>
      <c r="G34" s="2">
        <v>18</v>
      </c>
      <c r="H34" s="2">
        <v>393.53</v>
      </c>
      <c r="I34" s="2">
        <v>3.57</v>
      </c>
      <c r="J34" s="2">
        <v>43.8</v>
      </c>
      <c r="K34" s="2">
        <v>0</v>
      </c>
      <c r="L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-4.7055978536758287</v>
      </c>
      <c r="M34" s="2">
        <f>EXP(Table5[[#This Row],[logit]])</f>
        <v>9.0445053104503906E-3</v>
      </c>
      <c r="N34" s="2">
        <f>IF(Table5[[#This Row],[y]]=1,Table5[[#This Row],[e^logit]]/(1+Table5[[#This Row],[e^logit]]),1-(Table5[[#This Row],[e^logit]]/(1+Table5[[#This Row],[e^logit]])))</f>
        <v>0.99103656452926459</v>
      </c>
      <c r="O34" s="2">
        <f>LN(Table5[[#This Row],[probability]])</f>
        <v>-9.0038487341593584E-3</v>
      </c>
    </row>
    <row r="35" spans="1:20" x14ac:dyDescent="0.3">
      <c r="A35" s="2">
        <v>0</v>
      </c>
      <c r="B35" s="2">
        <v>0.67900000000000005</v>
      </c>
      <c r="C35" s="2">
        <v>95.6</v>
      </c>
      <c r="D35" s="2">
        <v>1.9681999999999999</v>
      </c>
      <c r="E35" s="2">
        <v>24</v>
      </c>
      <c r="F35" s="2">
        <v>666</v>
      </c>
      <c r="G35" s="2">
        <v>20.2</v>
      </c>
      <c r="H35" s="2">
        <v>60.72</v>
      </c>
      <c r="I35" s="2">
        <v>24.08</v>
      </c>
      <c r="J35" s="2">
        <v>9.5</v>
      </c>
      <c r="K35" s="2">
        <v>1</v>
      </c>
      <c r="L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20.053954407330732</v>
      </c>
      <c r="M35" s="2">
        <f>EXP(Table5[[#This Row],[logit]])</f>
        <v>512061046.49443966</v>
      </c>
      <c r="N35" s="2">
        <f>IF(Table5[[#This Row],[y]]=1,Table5[[#This Row],[e^logit]]/(1+Table5[[#This Row],[e^logit]]),1-(Table5[[#This Row],[e^logit]]/(1+Table5[[#This Row],[e^logit]])))</f>
        <v>0.99999999804710782</v>
      </c>
      <c r="O35" s="2">
        <f>LN(Table5[[#This Row],[probability]])</f>
        <v>-1.9528921832074636E-9</v>
      </c>
      <c r="R35" s="1" t="s">
        <v>277</v>
      </c>
    </row>
    <row r="36" spans="1:20" x14ac:dyDescent="0.3">
      <c r="A36" s="2">
        <v>0</v>
      </c>
      <c r="B36" s="2">
        <v>0.51500000000000001</v>
      </c>
      <c r="C36" s="2">
        <v>37.299999999999997</v>
      </c>
      <c r="D36" s="2">
        <v>4.8121999999999998</v>
      </c>
      <c r="E36" s="2">
        <v>5</v>
      </c>
      <c r="F36" s="2">
        <v>224</v>
      </c>
      <c r="G36" s="2">
        <v>20.2</v>
      </c>
      <c r="H36" s="2">
        <v>396.14</v>
      </c>
      <c r="I36" s="2">
        <v>8.51</v>
      </c>
      <c r="J36" s="2">
        <v>20.6</v>
      </c>
      <c r="K36" s="2">
        <v>0</v>
      </c>
      <c r="L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-0.44260368110569015</v>
      </c>
      <c r="M36" s="2">
        <f>EXP(Table5[[#This Row],[logit]])</f>
        <v>0.64236173674026031</v>
      </c>
      <c r="N36" s="2">
        <f>IF(Table5[[#This Row],[y]]=1,Table5[[#This Row],[e^logit]]/(1+Table5[[#This Row],[e^logit]]),1-(Table5[[#This Row],[e^logit]]/(1+Table5[[#This Row],[e^logit]])))</f>
        <v>0.60887926065836617</v>
      </c>
      <c r="O36" s="2">
        <f>LN(Table5[[#This Row],[probability]])</f>
        <v>-0.49613528928867351</v>
      </c>
      <c r="R36" s="22" t="s">
        <v>192</v>
      </c>
    </row>
    <row r="37" spans="1:20" x14ac:dyDescent="0.3">
      <c r="A37" s="2">
        <v>80</v>
      </c>
      <c r="B37" s="2">
        <v>0.41099999999999998</v>
      </c>
      <c r="C37" s="2">
        <v>23.4</v>
      </c>
      <c r="D37" s="2">
        <v>5.1166999999999998</v>
      </c>
      <c r="E37" s="2">
        <v>4</v>
      </c>
      <c r="F37" s="2">
        <v>245</v>
      </c>
      <c r="G37" s="2">
        <v>19.2</v>
      </c>
      <c r="H37" s="2">
        <v>396.9</v>
      </c>
      <c r="I37" s="2">
        <v>4.7</v>
      </c>
      <c r="J37" s="2">
        <v>27.9</v>
      </c>
      <c r="K37" s="2">
        <v>0</v>
      </c>
      <c r="L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-11.211738442210411</v>
      </c>
      <c r="M37" s="2">
        <f>EXP(Table5[[#This Row],[logit]])</f>
        <v>1.3514620720706054E-5</v>
      </c>
      <c r="N37" s="2">
        <f>IF(Table5[[#This Row],[y]]=1,Table5[[#This Row],[e^logit]]/(1+Table5[[#This Row],[e^logit]]),1-(Table5[[#This Row],[e^logit]]/(1+Table5[[#This Row],[e^logit]])))</f>
        <v>0.99998648556192182</v>
      </c>
      <c r="O37" s="2">
        <f>LN(Table5[[#This Row],[probability]])</f>
        <v>-1.3514529399018145E-5</v>
      </c>
      <c r="R37" t="s">
        <v>193</v>
      </c>
    </row>
    <row r="38" spans="1:20" x14ac:dyDescent="0.3">
      <c r="A38" s="2">
        <v>0</v>
      </c>
      <c r="B38" s="2">
        <v>0.48799999999999999</v>
      </c>
      <c r="C38" s="2">
        <v>53.6</v>
      </c>
      <c r="D38" s="2">
        <v>3.1991999999999998</v>
      </c>
      <c r="E38" s="2">
        <v>3</v>
      </c>
      <c r="F38" s="2">
        <v>193</v>
      </c>
      <c r="G38" s="2">
        <v>17.8</v>
      </c>
      <c r="H38" s="2">
        <v>392.63</v>
      </c>
      <c r="I38" s="2">
        <v>4.45</v>
      </c>
      <c r="J38" s="2">
        <v>50</v>
      </c>
      <c r="K38" s="2">
        <v>0</v>
      </c>
      <c r="L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-0.20888400268280183</v>
      </c>
      <c r="M38" s="2">
        <f>EXP(Table5[[#This Row],[logit]])</f>
        <v>0.81148936077295919</v>
      </c>
      <c r="N38" s="2">
        <f>IF(Table5[[#This Row],[y]]=1,Table5[[#This Row],[e^logit]]/(1+Table5[[#This Row],[e^logit]]),1-(Table5[[#This Row],[e^logit]]/(1+Table5[[#This Row],[e^logit]])))</f>
        <v>0.5520319476639387</v>
      </c>
      <c r="O38" s="2">
        <f>LN(Table5[[#This Row],[probability]])</f>
        <v>-0.59414935817701708</v>
      </c>
      <c r="R38" t="s">
        <v>194</v>
      </c>
    </row>
    <row r="39" spans="1:20" x14ac:dyDescent="0.3">
      <c r="A39" s="2">
        <v>0</v>
      </c>
      <c r="B39" s="2">
        <v>0.61399999999999999</v>
      </c>
      <c r="C39" s="2">
        <v>96.7</v>
      </c>
      <c r="D39" s="2">
        <v>2.1705000000000001</v>
      </c>
      <c r="E39" s="2">
        <v>24</v>
      </c>
      <c r="F39" s="2">
        <v>666</v>
      </c>
      <c r="G39" s="2">
        <v>20.2</v>
      </c>
      <c r="H39" s="2">
        <v>379.7</v>
      </c>
      <c r="I39" s="2">
        <v>18.03</v>
      </c>
      <c r="J39" s="2">
        <v>14.6</v>
      </c>
      <c r="K39" s="2">
        <v>1</v>
      </c>
      <c r="L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13.963318287281755</v>
      </c>
      <c r="M39" s="2">
        <f>EXP(Table5[[#This Row],[logit]])</f>
        <v>1159289.9774580721</v>
      </c>
      <c r="N39" s="2">
        <f>IF(Table5[[#This Row],[y]]=1,Table5[[#This Row],[e^logit]]/(1+Table5[[#This Row],[e^logit]]),1-(Table5[[#This Row],[e^logit]]/(1+Table5[[#This Row],[e^logit]])))</f>
        <v>0.99999913740379298</v>
      </c>
      <c r="O39" s="2">
        <f>LN(Table5[[#This Row],[probability]])</f>
        <v>-8.6259657905488433E-7</v>
      </c>
      <c r="R39" t="s">
        <v>274</v>
      </c>
    </row>
    <row r="40" spans="1:20" x14ac:dyDescent="0.3">
      <c r="A40" s="2">
        <v>0</v>
      </c>
      <c r="B40" s="2">
        <v>0.442</v>
      </c>
      <c r="C40" s="2">
        <v>52.3</v>
      </c>
      <c r="D40" s="2">
        <v>8.0136000000000003</v>
      </c>
      <c r="E40" s="2">
        <v>3</v>
      </c>
      <c r="F40" s="2">
        <v>352</v>
      </c>
      <c r="G40" s="2">
        <v>18.8</v>
      </c>
      <c r="H40" s="2">
        <v>364.61</v>
      </c>
      <c r="I40" s="2">
        <v>12.67</v>
      </c>
      <c r="J40" s="2">
        <v>17.2</v>
      </c>
      <c r="K40" s="2">
        <v>0</v>
      </c>
      <c r="L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-3.9666603289989371</v>
      </c>
      <c r="M40" s="2">
        <f>EXP(Table5[[#This Row],[logit]])</f>
        <v>1.8936569561246973E-2</v>
      </c>
      <c r="N40" s="2">
        <f>IF(Table5[[#This Row],[y]]=1,Table5[[#This Row],[e^logit]]/(1+Table5[[#This Row],[e^logit]]),1-(Table5[[#This Row],[e^logit]]/(1+Table5[[#This Row],[e^logit]])))</f>
        <v>0.98141535977121619</v>
      </c>
      <c r="O40" s="2">
        <f>LN(Table5[[#This Row],[probability]])</f>
        <v>-1.8759504571269334E-2</v>
      </c>
      <c r="R40" t="s">
        <v>275</v>
      </c>
    </row>
    <row r="41" spans="1:20" x14ac:dyDescent="0.3">
      <c r="A41" s="2">
        <v>0</v>
      </c>
      <c r="B41" s="2">
        <v>0.60499999999999998</v>
      </c>
      <c r="C41" s="2">
        <v>95.2</v>
      </c>
      <c r="D41" s="2">
        <v>2.2625000000000002</v>
      </c>
      <c r="E41" s="2">
        <v>5</v>
      </c>
      <c r="F41" s="2">
        <v>403</v>
      </c>
      <c r="G41" s="2">
        <v>14.7</v>
      </c>
      <c r="H41" s="2">
        <v>330.04</v>
      </c>
      <c r="I41" s="2">
        <v>11.32</v>
      </c>
      <c r="J41" s="2">
        <v>22.3</v>
      </c>
      <c r="K41" s="2">
        <v>1</v>
      </c>
      <c r="L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1.0567734898119014</v>
      </c>
      <c r="M41" s="2">
        <f>EXP(Table5[[#This Row],[logit]])</f>
        <v>2.8770730918110989</v>
      </c>
      <c r="N41" s="2">
        <f>IF(Table5[[#This Row],[y]]=1,Table5[[#This Row],[e^logit]]/(1+Table5[[#This Row],[e^logit]]),1-(Table5[[#This Row],[e^logit]]/(1+Table5[[#This Row],[e^logit]])))</f>
        <v>0.74207347235414911</v>
      </c>
      <c r="O41" s="2">
        <f>LN(Table5[[#This Row],[probability]])</f>
        <v>-0.29830702137163395</v>
      </c>
    </row>
    <row r="42" spans="1:20" x14ac:dyDescent="0.3">
      <c r="A42" s="2">
        <v>0</v>
      </c>
      <c r="B42" s="2">
        <v>0.46</v>
      </c>
      <c r="C42" s="2">
        <v>25.8</v>
      </c>
      <c r="D42" s="2">
        <v>5.2145999999999999</v>
      </c>
      <c r="E42" s="2">
        <v>4</v>
      </c>
      <c r="F42" s="2">
        <v>430</v>
      </c>
      <c r="G42" s="2">
        <v>16.899999999999999</v>
      </c>
      <c r="H42" s="2">
        <v>382.44</v>
      </c>
      <c r="I42" s="2">
        <v>9.9700000000000006</v>
      </c>
      <c r="J42" s="2">
        <v>19.3</v>
      </c>
      <c r="K42" s="2">
        <v>0</v>
      </c>
      <c r="L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-6.4887145566364826</v>
      </c>
      <c r="M42" s="2">
        <f>EXP(Table5[[#This Row],[logit]])</f>
        <v>1.5205022719485682E-3</v>
      </c>
      <c r="N42" s="2">
        <f>IF(Table5[[#This Row],[y]]=1,Table5[[#This Row],[e^logit]]/(1+Table5[[#This Row],[e^logit]]),1-(Table5[[#This Row],[e^logit]]/(1+Table5[[#This Row],[e^logit]])))</f>
        <v>0.99848180614525683</v>
      </c>
      <c r="O42" s="2">
        <f>LN(Table5[[#This Row],[probability]])</f>
        <v>-1.519347478797932E-3</v>
      </c>
      <c r="R42" t="s">
        <v>195</v>
      </c>
    </row>
    <row r="43" spans="1:20" x14ac:dyDescent="0.3">
      <c r="A43" s="2">
        <v>0</v>
      </c>
      <c r="B43" s="2">
        <v>0.67100000000000004</v>
      </c>
      <c r="C43" s="2">
        <v>93.3</v>
      </c>
      <c r="D43" s="2">
        <v>1.3449</v>
      </c>
      <c r="E43" s="2">
        <v>24</v>
      </c>
      <c r="F43" s="2">
        <v>666</v>
      </c>
      <c r="G43" s="2">
        <v>20.2</v>
      </c>
      <c r="H43" s="2">
        <v>363.02</v>
      </c>
      <c r="I43" s="2">
        <v>23.24</v>
      </c>
      <c r="J43" s="2">
        <v>13.9</v>
      </c>
      <c r="K43" s="2">
        <v>1</v>
      </c>
      <c r="L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16.232255347017393</v>
      </c>
      <c r="M43" s="2">
        <f>EXP(Table5[[#This Row],[logit]])</f>
        <v>11209311.188736318</v>
      </c>
      <c r="N43" s="2">
        <f>IF(Table5[[#This Row],[y]]=1,Table5[[#This Row],[e^logit]]/(1+Table5[[#This Row],[e^logit]]),1-(Table5[[#This Row],[e^logit]]/(1+Table5[[#This Row],[e^logit]])))</f>
        <v>0.99999991078846029</v>
      </c>
      <c r="O43" s="2">
        <f>LN(Table5[[#This Row],[probability]])</f>
        <v>-8.9211543690436727E-8</v>
      </c>
      <c r="R43" t="s">
        <v>196</v>
      </c>
    </row>
    <row r="44" spans="1:20" x14ac:dyDescent="0.3">
      <c r="A44" s="2">
        <v>0</v>
      </c>
      <c r="B44" s="2">
        <v>0.51</v>
      </c>
      <c r="C44" s="2">
        <v>68.7</v>
      </c>
      <c r="D44" s="2">
        <v>2.7019000000000002</v>
      </c>
      <c r="E44" s="2">
        <v>5</v>
      </c>
      <c r="F44" s="2">
        <v>296</v>
      </c>
      <c r="G44" s="2">
        <v>16.600000000000001</v>
      </c>
      <c r="H44" s="2">
        <v>393.23</v>
      </c>
      <c r="I44" s="2">
        <v>9.64</v>
      </c>
      <c r="J44" s="2">
        <v>22.6</v>
      </c>
      <c r="K44" s="2">
        <v>0</v>
      </c>
      <c r="L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-2.7033944948079602</v>
      </c>
      <c r="M44" s="2">
        <f>EXP(Table5[[#This Row],[logit]])</f>
        <v>6.6977770728906594E-2</v>
      </c>
      <c r="N44" s="2">
        <f>IF(Table5[[#This Row],[y]]=1,Table5[[#This Row],[e^logit]]/(1+Table5[[#This Row],[e^logit]]),1-(Table5[[#This Row],[e^logit]]/(1+Table5[[#This Row],[e^logit]])))</f>
        <v>0.93722664842103443</v>
      </c>
      <c r="O44" s="2">
        <f>LN(Table5[[#This Row],[probability]])</f>
        <v>-6.4830138671394533E-2</v>
      </c>
    </row>
    <row r="45" spans="1:20" ht="15" x14ac:dyDescent="0.3">
      <c r="A45" s="2">
        <v>80</v>
      </c>
      <c r="B45" s="2">
        <v>0.41299999999999998</v>
      </c>
      <c r="C45" s="2">
        <v>21.9</v>
      </c>
      <c r="D45" s="2">
        <v>10.585699999999999</v>
      </c>
      <c r="E45" s="2">
        <v>4</v>
      </c>
      <c r="F45" s="2">
        <v>334</v>
      </c>
      <c r="G45" s="2">
        <v>22</v>
      </c>
      <c r="H45" s="2">
        <v>382.8</v>
      </c>
      <c r="I45" s="2">
        <v>8.0500000000000007</v>
      </c>
      <c r="J45" s="2">
        <v>18.2</v>
      </c>
      <c r="K45" s="2">
        <v>0</v>
      </c>
      <c r="L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-8.3064864098212698</v>
      </c>
      <c r="M45" s="2">
        <f>EXP(Table5[[#This Row],[logit]])</f>
        <v>2.4691006182243008E-4</v>
      </c>
      <c r="N45" s="2">
        <f>IF(Table5[[#This Row],[y]]=1,Table5[[#This Row],[e^logit]]/(1+Table5[[#This Row],[e^logit]]),1-(Table5[[#This Row],[e^logit]]/(1+Table5[[#This Row],[e^logit]])))</f>
        <v>0.99975315088770711</v>
      </c>
      <c r="O45" s="2">
        <f>LN(Table5[[#This Row],[probability]])</f>
        <v>-2.4687958454981343E-4</v>
      </c>
      <c r="R45" s="23" t="s">
        <v>197</v>
      </c>
    </row>
    <row r="46" spans="1:20" x14ac:dyDescent="0.3">
      <c r="A46" s="2">
        <v>12.5</v>
      </c>
      <c r="B46" s="2">
        <v>0.52400000000000002</v>
      </c>
      <c r="C46" s="2">
        <v>82.9</v>
      </c>
      <c r="D46" s="2">
        <v>6.2267000000000001</v>
      </c>
      <c r="E46" s="2">
        <v>5</v>
      </c>
      <c r="F46" s="2">
        <v>311</v>
      </c>
      <c r="G46" s="2">
        <v>15.2</v>
      </c>
      <c r="H46" s="2">
        <v>396.9</v>
      </c>
      <c r="I46" s="2">
        <v>13.27</v>
      </c>
      <c r="J46" s="2">
        <v>18.899999999999999</v>
      </c>
      <c r="K46" s="2">
        <v>0</v>
      </c>
      <c r="L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-1.1846904610355375</v>
      </c>
      <c r="M46" s="2">
        <f>EXP(Table5[[#This Row],[logit]])</f>
        <v>0.30584083450345245</v>
      </c>
      <c r="N46" s="2">
        <f>IF(Table5[[#This Row],[y]]=1,Table5[[#This Row],[e^logit]]/(1+Table5[[#This Row],[e^logit]]),1-(Table5[[#This Row],[e^logit]]/(1+Table5[[#This Row],[e^logit]])))</f>
        <v>0.76579011283580456</v>
      </c>
      <c r="O46" s="2">
        <f>LN(Table5[[#This Row],[probability]])</f>
        <v>-0.26684715091833972</v>
      </c>
      <c r="R46" t="s">
        <v>198</v>
      </c>
    </row>
    <row r="47" spans="1:20" x14ac:dyDescent="0.3">
      <c r="A47" s="2">
        <v>0</v>
      </c>
      <c r="B47" s="2">
        <v>0.44800000000000001</v>
      </c>
      <c r="C47" s="2">
        <v>85.5</v>
      </c>
      <c r="D47" s="2">
        <v>5.6894</v>
      </c>
      <c r="E47" s="2">
        <v>3</v>
      </c>
      <c r="F47" s="2">
        <v>233</v>
      </c>
      <c r="G47" s="2">
        <v>17.899999999999999</v>
      </c>
      <c r="H47" s="2">
        <v>392.74</v>
      </c>
      <c r="I47" s="2">
        <v>18.8</v>
      </c>
      <c r="J47" s="2">
        <v>16.600000000000001</v>
      </c>
      <c r="K47" s="2">
        <v>0</v>
      </c>
      <c r="L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-3.6445628586689902</v>
      </c>
      <c r="M47" s="2">
        <f>EXP(Table5[[#This Row],[logit]])</f>
        <v>2.6132831097956662E-2</v>
      </c>
      <c r="N47" s="2">
        <f>IF(Table5[[#This Row],[y]]=1,Table5[[#This Row],[e^logit]]/(1+Table5[[#This Row],[e^logit]]),1-(Table5[[#This Row],[e^logit]]/(1+Table5[[#This Row],[e^logit]])))</f>
        <v>0.9745327015119527</v>
      </c>
      <c r="O47" s="2">
        <f>LN(Table5[[#This Row],[probability]])</f>
        <v>-2.5797203376461988E-2</v>
      </c>
      <c r="R47" t="s">
        <v>199</v>
      </c>
    </row>
    <row r="48" spans="1:20" x14ac:dyDescent="0.3">
      <c r="A48" s="2">
        <v>0</v>
      </c>
      <c r="B48" s="2">
        <v>0.58299999999999996</v>
      </c>
      <c r="C48" s="2">
        <v>51.9</v>
      </c>
      <c r="D48" s="2">
        <v>3.9916999999999998</v>
      </c>
      <c r="E48" s="2">
        <v>24</v>
      </c>
      <c r="F48" s="2">
        <v>666</v>
      </c>
      <c r="G48" s="2">
        <v>20.2</v>
      </c>
      <c r="H48" s="2">
        <v>388.62</v>
      </c>
      <c r="I48" s="2">
        <v>10.58</v>
      </c>
      <c r="J48" s="2">
        <v>21.2</v>
      </c>
      <c r="K48" s="2">
        <v>1</v>
      </c>
      <c r="L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12.971651025451582</v>
      </c>
      <c r="M48" s="2">
        <f>EXP(Table5[[#This Row],[logit]])</f>
        <v>430047.53387328581</v>
      </c>
      <c r="N48" s="2">
        <f>IF(Table5[[#This Row],[y]]=1,Table5[[#This Row],[e^logit]]/(1+Table5[[#This Row],[e^logit]]),1-(Table5[[#This Row],[e^logit]]/(1+Table5[[#This Row],[e^logit]])))</f>
        <v>0.99999767468106215</v>
      </c>
      <c r="O48" s="2">
        <f>LN(Table5[[#This Row],[probability]])</f>
        <v>-2.3253216414040941E-6</v>
      </c>
    </row>
    <row r="49" spans="1:18" x14ac:dyDescent="0.3">
      <c r="A49" s="2">
        <v>0</v>
      </c>
      <c r="B49" s="2">
        <v>0.54400000000000004</v>
      </c>
      <c r="C49" s="2">
        <v>71.7</v>
      </c>
      <c r="D49" s="2">
        <v>4.0316999999999998</v>
      </c>
      <c r="E49" s="2">
        <v>4</v>
      </c>
      <c r="F49" s="2">
        <v>304</v>
      </c>
      <c r="G49" s="2">
        <v>18.399999999999999</v>
      </c>
      <c r="H49" s="2">
        <v>396.9</v>
      </c>
      <c r="I49" s="2">
        <v>15.94</v>
      </c>
      <c r="J49" s="2">
        <v>19.8</v>
      </c>
      <c r="K49" s="2">
        <v>0</v>
      </c>
      <c r="L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-0.45679247096539299</v>
      </c>
      <c r="M49" s="2">
        <f>EXP(Table5[[#This Row],[logit]])</f>
        <v>0.63331175700340891</v>
      </c>
      <c r="N49" s="2">
        <f>IF(Table5[[#This Row],[y]]=1,Table5[[#This Row],[e^logit]]/(1+Table5[[#This Row],[e^logit]]),1-(Table5[[#This Row],[e^logit]]/(1+Table5[[#This Row],[e^logit]])))</f>
        <v>0.61225298581984844</v>
      </c>
      <c r="O49" s="2">
        <f>LN(Table5[[#This Row],[probability]])</f>
        <v>-0.4906097063633057</v>
      </c>
      <c r="R49" t="s">
        <v>210</v>
      </c>
    </row>
    <row r="50" spans="1:18" x14ac:dyDescent="0.3">
      <c r="A50" s="2">
        <v>0</v>
      </c>
      <c r="B50" s="2">
        <v>0.53200000000000003</v>
      </c>
      <c r="C50" s="2">
        <v>90.7</v>
      </c>
      <c r="D50" s="2">
        <v>3.0992999999999999</v>
      </c>
      <c r="E50" s="2">
        <v>24</v>
      </c>
      <c r="F50" s="2">
        <v>666</v>
      </c>
      <c r="G50" s="2">
        <v>20.2</v>
      </c>
      <c r="H50" s="2">
        <v>395.33</v>
      </c>
      <c r="I50" s="2">
        <v>12.87</v>
      </c>
      <c r="J50" s="2">
        <v>19.600000000000001</v>
      </c>
      <c r="K50" s="2">
        <v>1</v>
      </c>
      <c r="L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11.07640275284853</v>
      </c>
      <c r="M50" s="2">
        <f>EXP(Table5[[#This Row],[logit]])</f>
        <v>64627.981933362033</v>
      </c>
      <c r="N50" s="2">
        <f>IF(Table5[[#This Row],[y]]=1,Table5[[#This Row],[e^logit]]/(1+Table5[[#This Row],[e^logit]]),1-(Table5[[#This Row],[e^logit]]/(1+Table5[[#This Row],[e^logit]])))</f>
        <v>0.99998452706556584</v>
      </c>
      <c r="O50" s="2">
        <f>LN(Table5[[#This Row],[probability]])</f>
        <v>-1.5473054141242354E-5</v>
      </c>
      <c r="R50" t="s">
        <v>211</v>
      </c>
    </row>
    <row r="51" spans="1:18" x14ac:dyDescent="0.3">
      <c r="A51" s="2">
        <v>0</v>
      </c>
      <c r="B51" s="2">
        <v>0.53800000000000003</v>
      </c>
      <c r="C51" s="2">
        <v>87.3</v>
      </c>
      <c r="D51" s="2">
        <v>4.2389999999999999</v>
      </c>
      <c r="E51" s="2">
        <v>4</v>
      </c>
      <c r="F51" s="2">
        <v>307</v>
      </c>
      <c r="G51" s="2">
        <v>21</v>
      </c>
      <c r="H51" s="2">
        <v>380.23</v>
      </c>
      <c r="I51" s="2">
        <v>11.98</v>
      </c>
      <c r="J51" s="2">
        <v>21</v>
      </c>
      <c r="K51" s="2">
        <v>1</v>
      </c>
      <c r="L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0.84806121150902491</v>
      </c>
      <c r="M51" s="2">
        <f>EXP(Table5[[#This Row],[logit]])</f>
        <v>2.3351151659463549</v>
      </c>
      <c r="N51" s="2">
        <f>IF(Table5[[#This Row],[y]]=1,Table5[[#This Row],[e^logit]]/(1+Table5[[#This Row],[e^logit]]),1-(Table5[[#This Row],[e^logit]]/(1+Table5[[#This Row],[e^logit]])))</f>
        <v>0.70016027925792923</v>
      </c>
      <c r="O51" s="2">
        <f>LN(Table5[[#This Row],[probability]])</f>
        <v>-0.3564459997799761</v>
      </c>
    </row>
    <row r="52" spans="1:18" x14ac:dyDescent="0.3">
      <c r="A52" s="2">
        <v>55</v>
      </c>
      <c r="B52" s="2">
        <v>0.38900000000000001</v>
      </c>
      <c r="C52" s="2">
        <v>31.9</v>
      </c>
      <c r="D52" s="2">
        <v>7.3072999999999997</v>
      </c>
      <c r="E52" s="2">
        <v>1</v>
      </c>
      <c r="F52" s="2">
        <v>300</v>
      </c>
      <c r="G52" s="2">
        <v>15.3</v>
      </c>
      <c r="H52" s="2">
        <v>394.72</v>
      </c>
      <c r="I52" s="2">
        <v>8.23</v>
      </c>
      <c r="J52" s="2">
        <v>22</v>
      </c>
      <c r="K52" s="2">
        <v>0</v>
      </c>
      <c r="L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-13.38978037931275</v>
      </c>
      <c r="M52" s="2">
        <f>EXP(Table5[[#This Row],[logit]])</f>
        <v>1.5307077017915304E-6</v>
      </c>
      <c r="N52" s="2">
        <f>IF(Table5[[#This Row],[y]]=1,Table5[[#This Row],[e^logit]]/(1+Table5[[#This Row],[e^logit]]),1-(Table5[[#This Row],[e^logit]]/(1+Table5[[#This Row],[e^logit]])))</f>
        <v>0.99999846929464131</v>
      </c>
      <c r="O52" s="2">
        <f>LN(Table5[[#This Row],[probability]])</f>
        <v>-1.5307065302183547E-6</v>
      </c>
      <c r="R52" s="1" t="s">
        <v>212</v>
      </c>
    </row>
    <row r="53" spans="1:18" x14ac:dyDescent="0.3">
      <c r="A53" s="2">
        <v>12.5</v>
      </c>
      <c r="B53" s="2">
        <v>0.52400000000000002</v>
      </c>
      <c r="C53" s="2">
        <v>85.9</v>
      </c>
      <c r="D53" s="2">
        <v>6.5921000000000003</v>
      </c>
      <c r="E53" s="2">
        <v>5</v>
      </c>
      <c r="F53" s="2">
        <v>311</v>
      </c>
      <c r="G53" s="2">
        <v>15.2</v>
      </c>
      <c r="H53" s="2">
        <v>386.71</v>
      </c>
      <c r="I53" s="2">
        <v>17.100000000000001</v>
      </c>
      <c r="J53" s="2">
        <v>18.899999999999999</v>
      </c>
      <c r="K53" s="2">
        <v>0</v>
      </c>
      <c r="L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-0.47165966333426113</v>
      </c>
      <c r="M53" s="2">
        <f>EXP(Table5[[#This Row],[logit]])</f>
        <v>0.62396583523706717</v>
      </c>
      <c r="N53" s="2">
        <f>IF(Table5[[#This Row],[y]]=1,Table5[[#This Row],[e^logit]]/(1+Table5[[#This Row],[e^logit]]),1-(Table5[[#This Row],[e^logit]]/(1+Table5[[#This Row],[e^logit]])))</f>
        <v>0.61577650114420024</v>
      </c>
      <c r="O53" s="2">
        <f>LN(Table5[[#This Row],[probability]])</f>
        <v>-0.48487120410259765</v>
      </c>
      <c r="R53" s="22" t="s">
        <v>213</v>
      </c>
    </row>
    <row r="54" spans="1:18" x14ac:dyDescent="0.3">
      <c r="A54" s="2">
        <v>0</v>
      </c>
      <c r="B54" s="2">
        <v>0.499</v>
      </c>
      <c r="C54" s="2">
        <v>68.2</v>
      </c>
      <c r="D54" s="2">
        <v>3.3603000000000001</v>
      </c>
      <c r="E54" s="2">
        <v>5</v>
      </c>
      <c r="F54" s="2">
        <v>279</v>
      </c>
      <c r="G54" s="2">
        <v>19.2</v>
      </c>
      <c r="H54" s="2">
        <v>396.9</v>
      </c>
      <c r="I54" s="2">
        <v>9.68</v>
      </c>
      <c r="J54" s="2">
        <v>18.899999999999999</v>
      </c>
      <c r="K54" s="2">
        <v>0</v>
      </c>
      <c r="L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-2.2699399527834787</v>
      </c>
      <c r="M54" s="2">
        <f>EXP(Table5[[#This Row],[logit]])</f>
        <v>0.10331838387820538</v>
      </c>
      <c r="N54" s="2">
        <f>IF(Table5[[#This Row],[y]]=1,Table5[[#This Row],[e^logit]]/(1+Table5[[#This Row],[e^logit]]),1-(Table5[[#This Row],[e^logit]]/(1+Table5[[#This Row],[e^logit]])))</f>
        <v>0.90635669142479314</v>
      </c>
      <c r="O54" s="2">
        <f>LN(Table5[[#This Row],[probability]])</f>
        <v>-9.8322351273967587E-2</v>
      </c>
      <c r="R54" t="s">
        <v>214</v>
      </c>
    </row>
    <row r="55" spans="1:18" x14ac:dyDescent="0.3">
      <c r="A55" s="2">
        <v>0</v>
      </c>
      <c r="B55" s="2">
        <v>0.51800000000000002</v>
      </c>
      <c r="C55" s="2">
        <v>59.7</v>
      </c>
      <c r="D55" s="2">
        <v>6.2668999999999997</v>
      </c>
      <c r="E55" s="2">
        <v>1</v>
      </c>
      <c r="F55" s="2">
        <v>422</v>
      </c>
      <c r="G55" s="2">
        <v>15.9</v>
      </c>
      <c r="H55" s="2">
        <v>389.96</v>
      </c>
      <c r="I55" s="2">
        <v>8.65</v>
      </c>
      <c r="J55" s="2">
        <v>16.5</v>
      </c>
      <c r="K55" s="2">
        <v>0</v>
      </c>
      <c r="L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-5.4543827051070615</v>
      </c>
      <c r="M55" s="2">
        <f>EXP(Table5[[#This Row],[logit]])</f>
        <v>4.2775164559628251E-3</v>
      </c>
      <c r="N55" s="2">
        <f>IF(Table5[[#This Row],[y]]=1,Table5[[#This Row],[e^logit]]/(1+Table5[[#This Row],[e^logit]]),1-(Table5[[#This Row],[e^logit]]/(1+Table5[[#This Row],[e^logit]])))</f>
        <v>0.99574070275808035</v>
      </c>
      <c r="O55" s="2">
        <f>LN(Table5[[#This Row],[probability]])</f>
        <v>-4.2683938878187808E-3</v>
      </c>
      <c r="R55" t="s">
        <v>215</v>
      </c>
    </row>
    <row r="56" spans="1:18" x14ac:dyDescent="0.3">
      <c r="A56" s="2">
        <v>0</v>
      </c>
      <c r="B56" s="2">
        <v>0.624</v>
      </c>
      <c r="C56" s="2">
        <v>96</v>
      </c>
      <c r="D56" s="2">
        <v>1.7883</v>
      </c>
      <c r="E56" s="2">
        <v>4</v>
      </c>
      <c r="F56" s="2">
        <v>437</v>
      </c>
      <c r="G56" s="2">
        <v>21.2</v>
      </c>
      <c r="H56" s="2">
        <v>392.11</v>
      </c>
      <c r="I56" s="2">
        <v>17.190000000000001</v>
      </c>
      <c r="J56" s="2">
        <v>16.2</v>
      </c>
      <c r="K56" s="2">
        <v>1</v>
      </c>
      <c r="L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1.6118552540562954</v>
      </c>
      <c r="M56" s="2">
        <f>EXP(Table5[[#This Row],[logit]])</f>
        <v>5.0121013287409166</v>
      </c>
      <c r="N56" s="2">
        <f>IF(Table5[[#This Row],[y]]=1,Table5[[#This Row],[e^logit]]/(1+Table5[[#This Row],[e^logit]]),1-(Table5[[#This Row],[e^logit]]/(1+Table5[[#This Row],[e^logit]])))</f>
        <v>0.83366880474560712</v>
      </c>
      <c r="O56" s="2">
        <f>LN(Table5[[#This Row],[probability]])</f>
        <v>-0.18191907210705546</v>
      </c>
    </row>
    <row r="57" spans="1:18" x14ac:dyDescent="0.3">
      <c r="A57" s="2">
        <v>0</v>
      </c>
      <c r="B57" s="2">
        <v>0.48899999999999999</v>
      </c>
      <c r="C57" s="2">
        <v>100</v>
      </c>
      <c r="D57" s="2">
        <v>3.875</v>
      </c>
      <c r="E57" s="2">
        <v>4</v>
      </c>
      <c r="F57" s="2">
        <v>277</v>
      </c>
      <c r="G57" s="2">
        <v>18.600000000000001</v>
      </c>
      <c r="H57" s="2">
        <v>396.9</v>
      </c>
      <c r="I57" s="2">
        <v>23.09</v>
      </c>
      <c r="J57" s="2">
        <v>20</v>
      </c>
      <c r="K57" s="2">
        <v>1</v>
      </c>
      <c r="L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-1.3337368440419213</v>
      </c>
      <c r="M57" s="2">
        <f>EXP(Table5[[#This Row],[logit]])</f>
        <v>0.26349079530441843</v>
      </c>
      <c r="N57" s="2">
        <f>IF(Table5[[#This Row],[y]]=1,Table5[[#This Row],[e^logit]]/(1+Table5[[#This Row],[e^logit]]),1-(Table5[[#This Row],[e^logit]]/(1+Table5[[#This Row],[e^logit]])))</f>
        <v>0.20854191916842138</v>
      </c>
      <c r="O57" s="2">
        <f>LN(Table5[[#This Row],[probability]])</f>
        <v>-1.5676152067838698</v>
      </c>
      <c r="R57" s="24" t="s">
        <v>216</v>
      </c>
    </row>
    <row r="58" spans="1:18" x14ac:dyDescent="0.3">
      <c r="A58" s="2">
        <v>20</v>
      </c>
      <c r="B58" s="2">
        <v>0.44290000000000002</v>
      </c>
      <c r="C58" s="2">
        <v>64.5</v>
      </c>
      <c r="D58" s="2">
        <v>4.6947000000000001</v>
      </c>
      <c r="E58" s="2">
        <v>5</v>
      </c>
      <c r="F58" s="2">
        <v>216</v>
      </c>
      <c r="G58" s="2">
        <v>14.9</v>
      </c>
      <c r="H58" s="2">
        <v>387.31</v>
      </c>
      <c r="I58" s="2">
        <v>3.76</v>
      </c>
      <c r="J58" s="2">
        <v>45.4</v>
      </c>
      <c r="K58" s="2">
        <v>0</v>
      </c>
      <c r="L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-2.6622456438752469</v>
      </c>
      <c r="M58" s="2">
        <f>EXP(Table5[[#This Row],[logit]])</f>
        <v>6.9791319188479417E-2</v>
      </c>
      <c r="N58" s="2">
        <f>IF(Table5[[#This Row],[y]]=1,Table5[[#This Row],[e^logit]]/(1+Table5[[#This Row],[e^logit]]),1-(Table5[[#This Row],[e^logit]]/(1+Table5[[#This Row],[e^logit]])))</f>
        <v>0.9347617447097798</v>
      </c>
      <c r="O58" s="2">
        <f>LN(Table5[[#This Row],[probability]])</f>
        <v>-6.7463600657412554E-2</v>
      </c>
      <c r="R58" t="s">
        <v>276</v>
      </c>
    </row>
    <row r="59" spans="1:18" x14ac:dyDescent="0.3">
      <c r="A59" s="2">
        <v>20</v>
      </c>
      <c r="B59" s="2">
        <v>0.44290000000000002</v>
      </c>
      <c r="C59" s="2">
        <v>49.7</v>
      </c>
      <c r="D59" s="2">
        <v>5.2119</v>
      </c>
      <c r="E59" s="2">
        <v>5</v>
      </c>
      <c r="F59" s="2">
        <v>216</v>
      </c>
      <c r="G59" s="2">
        <v>14.9</v>
      </c>
      <c r="H59" s="2">
        <v>377.07</v>
      </c>
      <c r="I59" s="2">
        <v>3.01</v>
      </c>
      <c r="J59" s="2">
        <v>46</v>
      </c>
      <c r="K59" s="2">
        <v>0</v>
      </c>
      <c r="L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-2.5630276186887109</v>
      </c>
      <c r="M59" s="2">
        <f>EXP(Table5[[#This Row],[logit]])</f>
        <v>7.7071045115092746E-2</v>
      </c>
      <c r="N59" s="2">
        <f>IF(Table5[[#This Row],[y]]=1,Table5[[#This Row],[e^logit]]/(1+Table5[[#This Row],[e^logit]]),1-(Table5[[#This Row],[e^logit]]/(1+Table5[[#This Row],[e^logit]])))</f>
        <v>0.92844386128042544</v>
      </c>
      <c r="O59" s="2">
        <f>LN(Table5[[#This Row],[probability]])</f>
        <v>-7.4245361750782196E-2</v>
      </c>
    </row>
    <row r="60" spans="1:18" x14ac:dyDescent="0.3">
      <c r="A60" s="2">
        <v>0</v>
      </c>
      <c r="B60" s="2">
        <v>0.46899999999999997</v>
      </c>
      <c r="C60" s="2">
        <v>78.900000000000006</v>
      </c>
      <c r="D60" s="2">
        <v>4.9671000000000003</v>
      </c>
      <c r="E60" s="2">
        <v>2</v>
      </c>
      <c r="F60" s="2">
        <v>242</v>
      </c>
      <c r="G60" s="2">
        <v>17.8</v>
      </c>
      <c r="H60" s="2">
        <v>396.9</v>
      </c>
      <c r="I60" s="2">
        <v>9.14</v>
      </c>
      <c r="J60" s="2">
        <v>21.6</v>
      </c>
      <c r="K60" s="2">
        <v>0</v>
      </c>
      <c r="L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-4.2379427683345492</v>
      </c>
      <c r="M60" s="2">
        <f>EXP(Table5[[#This Row],[logit]])</f>
        <v>1.4437262106112967E-2</v>
      </c>
      <c r="N60" s="2">
        <f>IF(Table5[[#This Row],[y]]=1,Table5[[#This Row],[e^logit]]/(1+Table5[[#This Row],[e^logit]]),1-(Table5[[#This Row],[e^logit]]/(1+Table5[[#This Row],[e^logit]])))</f>
        <v>0.98576820603361981</v>
      </c>
      <c r="O60" s="2">
        <f>LN(Table5[[#This Row],[probability]])</f>
        <v>-1.4334037174949557E-2</v>
      </c>
      <c r="R60" s="1" t="s">
        <v>217</v>
      </c>
    </row>
    <row r="61" spans="1:18" x14ac:dyDescent="0.3">
      <c r="A61" s="2">
        <v>0</v>
      </c>
      <c r="B61" s="2">
        <v>0.7</v>
      </c>
      <c r="C61" s="2">
        <v>89.5</v>
      </c>
      <c r="D61" s="2">
        <v>1.5184</v>
      </c>
      <c r="E61" s="2">
        <v>24</v>
      </c>
      <c r="F61" s="2">
        <v>666</v>
      </c>
      <c r="G61" s="2">
        <v>20.2</v>
      </c>
      <c r="H61" s="2">
        <v>396.9</v>
      </c>
      <c r="I61" s="2">
        <v>31.99</v>
      </c>
      <c r="J61" s="2">
        <v>7.4</v>
      </c>
      <c r="K61" s="2">
        <v>1</v>
      </c>
      <c r="L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16.739052357026555</v>
      </c>
      <c r="M61" s="2">
        <f>EXP(Table5[[#This Row],[logit]])</f>
        <v>18607073.405816238</v>
      </c>
      <c r="N61" s="2">
        <f>IF(Table5[[#This Row],[y]]=1,Table5[[#This Row],[e^logit]]/(1+Table5[[#This Row],[e^logit]]),1-(Table5[[#This Row],[e^logit]]/(1+Table5[[#This Row],[e^logit]])))</f>
        <v>0.99999994625699995</v>
      </c>
      <c r="O61" s="2">
        <f>LN(Table5[[#This Row],[probability]])</f>
        <v>-5.3743001494387658E-8</v>
      </c>
      <c r="R61" t="s">
        <v>218</v>
      </c>
    </row>
    <row r="62" spans="1:18" x14ac:dyDescent="0.3">
      <c r="A62" s="2">
        <v>0</v>
      </c>
      <c r="B62" s="2">
        <v>0.60499999999999998</v>
      </c>
      <c r="C62" s="2">
        <v>79.2</v>
      </c>
      <c r="D62" s="2">
        <v>2.4258999999999999</v>
      </c>
      <c r="E62" s="2">
        <v>5</v>
      </c>
      <c r="F62" s="2">
        <v>403</v>
      </c>
      <c r="G62" s="2">
        <v>14.7</v>
      </c>
      <c r="H62" s="2">
        <v>227.61</v>
      </c>
      <c r="I62" s="2">
        <v>12.14</v>
      </c>
      <c r="J62" s="2">
        <v>23.8</v>
      </c>
      <c r="K62" s="2">
        <v>1</v>
      </c>
      <c r="L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2.2203223772885949</v>
      </c>
      <c r="M62" s="2">
        <f>EXP(Table5[[#This Row],[logit]])</f>
        <v>9.2102995787390807</v>
      </c>
      <c r="N62" s="2">
        <f>IF(Table5[[#This Row],[y]]=1,Table5[[#This Row],[e^logit]]/(1+Table5[[#This Row],[e^logit]]),1-(Table5[[#This Row],[e^logit]]/(1+Table5[[#This Row],[e^logit]])))</f>
        <v>0.90205968078720222</v>
      </c>
      <c r="O62" s="2">
        <f>LN(Table5[[#This Row],[probability]])</f>
        <v>-0.10307459615576496</v>
      </c>
      <c r="R62" t="s">
        <v>219</v>
      </c>
    </row>
    <row r="63" spans="1:18" x14ac:dyDescent="0.3">
      <c r="A63" s="2">
        <v>0</v>
      </c>
      <c r="B63" s="2">
        <v>0.54400000000000004</v>
      </c>
      <c r="C63" s="2">
        <v>37.799999999999997</v>
      </c>
      <c r="D63" s="2">
        <v>2.5194000000000001</v>
      </c>
      <c r="E63" s="2">
        <v>4</v>
      </c>
      <c r="F63" s="2">
        <v>304</v>
      </c>
      <c r="G63" s="2">
        <v>18.399999999999999</v>
      </c>
      <c r="H63" s="2">
        <v>350.45</v>
      </c>
      <c r="I63" s="2">
        <v>12.64</v>
      </c>
      <c r="J63" s="2">
        <v>16.100000000000001</v>
      </c>
      <c r="K63" s="2">
        <v>1</v>
      </c>
      <c r="L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-2.627235080140832</v>
      </c>
      <c r="M63" s="2">
        <f>EXP(Table5[[#This Row],[logit]])</f>
        <v>7.2278029176586031E-2</v>
      </c>
      <c r="N63" s="2">
        <f>IF(Table5[[#This Row],[y]]=1,Table5[[#This Row],[e^logit]]/(1+Table5[[#This Row],[e^logit]]),1-(Table5[[#This Row],[e^logit]]/(1+Table5[[#This Row],[e^logit]])))</f>
        <v>6.7406052544123379E-2</v>
      </c>
      <c r="O63" s="2">
        <f>LN(Table5[[#This Row],[probability]])</f>
        <v>-2.6970204647377729</v>
      </c>
      <c r="R63" t="s">
        <v>220</v>
      </c>
    </row>
    <row r="64" spans="1:18" x14ac:dyDescent="0.3">
      <c r="A64" s="2">
        <v>0</v>
      </c>
      <c r="B64" s="2">
        <v>0.74</v>
      </c>
      <c r="C64" s="2">
        <v>94.8</v>
      </c>
      <c r="D64" s="2">
        <v>1.9879</v>
      </c>
      <c r="E64" s="2">
        <v>24</v>
      </c>
      <c r="F64" s="2">
        <v>666</v>
      </c>
      <c r="G64" s="2">
        <v>20.2</v>
      </c>
      <c r="H64" s="2">
        <v>43.06</v>
      </c>
      <c r="I64" s="2">
        <v>23.98</v>
      </c>
      <c r="J64" s="2">
        <v>11.8</v>
      </c>
      <c r="K64" s="2">
        <v>1</v>
      </c>
      <c r="L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23.223415691179454</v>
      </c>
      <c r="M64" s="2">
        <f>EXP(Table5[[#This Row],[logit]])</f>
        <v>12184319695.786156</v>
      </c>
      <c r="N64" s="2">
        <f>IF(Table5[[#This Row],[y]]=1,Table5[[#This Row],[e^logit]]/(1+Table5[[#This Row],[e^logit]]),1-(Table5[[#This Row],[e^logit]]/(1+Table5[[#This Row],[e^logit]])))</f>
        <v>0.99999999991792732</v>
      </c>
      <c r="O64" s="2">
        <f>LN(Table5[[#This Row],[probability]])</f>
        <v>-8.2072681987270341E-11</v>
      </c>
    </row>
    <row r="65" spans="1:26" x14ac:dyDescent="0.3">
      <c r="A65" s="2">
        <v>45</v>
      </c>
      <c r="B65" s="2">
        <v>0.437</v>
      </c>
      <c r="C65" s="2">
        <v>41.1</v>
      </c>
      <c r="D65" s="2">
        <v>3.7886000000000002</v>
      </c>
      <c r="E65" s="2">
        <v>5</v>
      </c>
      <c r="F65" s="2">
        <v>398</v>
      </c>
      <c r="G65" s="2">
        <v>15.2</v>
      </c>
      <c r="H65" s="2">
        <v>393.87</v>
      </c>
      <c r="I65" s="2">
        <v>6.68</v>
      </c>
      <c r="J65" s="2">
        <v>32</v>
      </c>
      <c r="K65" s="2">
        <v>0</v>
      </c>
      <c r="L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-9.2516645268221946</v>
      </c>
      <c r="M65" s="2">
        <f>EXP(Table5[[#This Row],[logit]])</f>
        <v>9.5951804710621221E-5</v>
      </c>
      <c r="N65" s="2">
        <f>IF(Table5[[#This Row],[y]]=1,Table5[[#This Row],[e^logit]]/(1+Table5[[#This Row],[e^logit]]),1-(Table5[[#This Row],[e^logit]]/(1+Table5[[#This Row],[e^logit]])))</f>
        <v>0.99990405740115484</v>
      </c>
      <c r="O65" s="2">
        <f>LN(Table5[[#This Row],[probability]])</f>
        <v>-9.5947201630696726E-5</v>
      </c>
      <c r="Q65" s="1" t="s">
        <v>221</v>
      </c>
      <c r="R65" t="s">
        <v>222</v>
      </c>
    </row>
    <row r="66" spans="1:26" x14ac:dyDescent="0.3">
      <c r="A66" s="2">
        <v>35</v>
      </c>
      <c r="B66" s="2">
        <v>0.43790000000000001</v>
      </c>
      <c r="C66" s="2">
        <v>28.4</v>
      </c>
      <c r="D66" s="2">
        <v>6.6406999999999998</v>
      </c>
      <c r="E66" s="2">
        <v>1</v>
      </c>
      <c r="F66" s="2">
        <v>304</v>
      </c>
      <c r="G66" s="2">
        <v>16.899999999999999</v>
      </c>
      <c r="H66" s="2">
        <v>394.02</v>
      </c>
      <c r="I66" s="2">
        <v>12.43</v>
      </c>
      <c r="J66" s="2">
        <v>17.100000000000001</v>
      </c>
      <c r="K66" s="2">
        <v>0</v>
      </c>
      <c r="L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-10.308466913224668</v>
      </c>
      <c r="M66" s="2">
        <f>EXP(Table5[[#This Row],[logit]])</f>
        <v>3.3349528847133541E-5</v>
      </c>
      <c r="N66" s="2">
        <f>IF(Table5[[#This Row],[y]]=1,Table5[[#This Row],[e^logit]]/(1+Table5[[#This Row],[e^logit]]),1-(Table5[[#This Row],[e^logit]]/(1+Table5[[#This Row],[e^logit]])))</f>
        <v>0.99996665158330689</v>
      </c>
      <c r="O66" s="2">
        <f>LN(Table5[[#This Row],[probability]])</f>
        <v>-3.3348972763923781E-5</v>
      </c>
    </row>
    <row r="67" spans="1:26" x14ac:dyDescent="0.3">
      <c r="A67" s="2">
        <v>0</v>
      </c>
      <c r="B67" s="2">
        <v>0.53800000000000003</v>
      </c>
      <c r="C67" s="2">
        <v>61.8</v>
      </c>
      <c r="D67" s="2">
        <v>4.7074999999999996</v>
      </c>
      <c r="E67" s="2">
        <v>4</v>
      </c>
      <c r="F67" s="2">
        <v>307</v>
      </c>
      <c r="G67" s="2">
        <v>21</v>
      </c>
      <c r="H67" s="2">
        <v>396.9</v>
      </c>
      <c r="I67" s="2">
        <v>8.26</v>
      </c>
      <c r="J67" s="2">
        <v>20.399999999999999</v>
      </c>
      <c r="K67" s="2">
        <v>1</v>
      </c>
      <c r="L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-8.0834909091461515E-2</v>
      </c>
      <c r="M67" s="2">
        <f>EXP(Table5[[#This Row],[logit]])</f>
        <v>0.92234594980686702</v>
      </c>
      <c r="N67" s="2">
        <f>IF(Table5[[#This Row],[y]]=1,Table5[[#This Row],[e^logit]]/(1+Table5[[#This Row],[e^logit]]),1-(Table5[[#This Row],[e^logit]]/(1+Table5[[#This Row],[e^logit]])))</f>
        <v>0.47980226966927192</v>
      </c>
      <c r="O67" s="2">
        <f>LN(Table5[[#This Row],[probability]])</f>
        <v>-0.73438119813906133</v>
      </c>
      <c r="R67" t="s">
        <v>223</v>
      </c>
      <c r="S67" t="s">
        <v>224</v>
      </c>
    </row>
    <row r="68" spans="1:26" x14ac:dyDescent="0.3">
      <c r="A68" s="2">
        <v>0</v>
      </c>
      <c r="B68" s="2">
        <v>0.60899999999999999</v>
      </c>
      <c r="C68" s="2">
        <v>98.3</v>
      </c>
      <c r="D68" s="2">
        <v>1.7554000000000001</v>
      </c>
      <c r="E68" s="2">
        <v>4</v>
      </c>
      <c r="F68" s="2">
        <v>711</v>
      </c>
      <c r="G68" s="2">
        <v>20.100000000000001</v>
      </c>
      <c r="H68" s="2">
        <v>344.05</v>
      </c>
      <c r="I68" s="2">
        <v>23.97</v>
      </c>
      <c r="J68" s="2">
        <v>7</v>
      </c>
      <c r="K68" s="2">
        <v>0</v>
      </c>
      <c r="L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-2.0775578653232154</v>
      </c>
      <c r="M68" s="2">
        <f>EXP(Table5[[#This Row],[logit]])</f>
        <v>0.12523568144867606</v>
      </c>
      <c r="N68" s="2">
        <f>IF(Table5[[#This Row],[y]]=1,Table5[[#This Row],[e^logit]]/(1+Table5[[#This Row],[e^logit]]),1-(Table5[[#This Row],[e^logit]]/(1+Table5[[#This Row],[e^logit]])))</f>
        <v>0.88870271045134086</v>
      </c>
      <c r="O68" s="2">
        <f>LN(Table5[[#This Row],[probability]])</f>
        <v>-0.11799250833649502</v>
      </c>
    </row>
    <row r="69" spans="1:26" x14ac:dyDescent="0.3">
      <c r="A69" s="2">
        <v>0</v>
      </c>
      <c r="B69" s="2">
        <v>0.71799999999999997</v>
      </c>
      <c r="C69" s="2">
        <v>100</v>
      </c>
      <c r="D69" s="2">
        <v>1.8589</v>
      </c>
      <c r="E69" s="2">
        <v>24</v>
      </c>
      <c r="F69" s="2">
        <v>666</v>
      </c>
      <c r="G69" s="2">
        <v>20.2</v>
      </c>
      <c r="H69" s="2">
        <v>318.75</v>
      </c>
      <c r="I69" s="2">
        <v>15.02</v>
      </c>
      <c r="J69" s="2">
        <v>16.7</v>
      </c>
      <c r="K69" s="2">
        <v>1</v>
      </c>
      <c r="L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19.164103274071447</v>
      </c>
      <c r="M69" s="2">
        <f>EXP(Table5[[#This Row],[logit]])</f>
        <v>210312120.65298241</v>
      </c>
      <c r="N69" s="2">
        <f>IF(Table5[[#This Row],[y]]=1,Table5[[#This Row],[e^logit]]/(1+Table5[[#This Row],[e^logit]]),1-(Table5[[#This Row],[e^logit]]/(1+Table5[[#This Row],[e^logit]])))</f>
        <v>0.99999999524516237</v>
      </c>
      <c r="O69" s="2">
        <f>LN(Table5[[#This Row],[probability]])</f>
        <v>-4.7548376460392944E-9</v>
      </c>
      <c r="R69" t="s">
        <v>225</v>
      </c>
    </row>
    <row r="70" spans="1:26" x14ac:dyDescent="0.3">
      <c r="A70" s="2">
        <v>0</v>
      </c>
      <c r="B70" s="2">
        <v>0.58499999999999996</v>
      </c>
      <c r="C70" s="2">
        <v>72.900000000000006</v>
      </c>
      <c r="D70" s="2">
        <v>2.7986</v>
      </c>
      <c r="E70" s="2">
        <v>6</v>
      </c>
      <c r="F70" s="2">
        <v>391</v>
      </c>
      <c r="G70" s="2">
        <v>19.2</v>
      </c>
      <c r="H70" s="2">
        <v>396.9</v>
      </c>
      <c r="I70" s="2">
        <v>21.14</v>
      </c>
      <c r="J70" s="2">
        <v>19.7</v>
      </c>
      <c r="K70" s="2">
        <v>1</v>
      </c>
      <c r="L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1.8811615631249599</v>
      </c>
      <c r="M70" s="2">
        <f>EXP(Table5[[#This Row],[logit]])</f>
        <v>6.5611215945796593</v>
      </c>
      <c r="N70" s="2">
        <f>IF(Table5[[#This Row],[y]]=1,Table5[[#This Row],[e^logit]]/(1+Table5[[#This Row],[e^logit]]),1-(Table5[[#This Row],[e^logit]]/(1+Table5[[#This Row],[e^logit]])))</f>
        <v>0.86774448902966062</v>
      </c>
      <c r="O70" s="2">
        <f>LN(Table5[[#This Row],[probability]])</f>
        <v>-0.14185797513374668</v>
      </c>
      <c r="R70" t="s">
        <v>226</v>
      </c>
      <c r="T70">
        <f>S11</f>
        <v>6.900202887987425E-2</v>
      </c>
    </row>
    <row r="71" spans="1:26" x14ac:dyDescent="0.3">
      <c r="A71" s="2">
        <v>0</v>
      </c>
      <c r="B71" s="2">
        <v>0.50700000000000001</v>
      </c>
      <c r="C71" s="2">
        <v>76.5</v>
      </c>
      <c r="D71" s="2">
        <v>4.1479999999999997</v>
      </c>
      <c r="E71" s="2">
        <v>8</v>
      </c>
      <c r="F71" s="2">
        <v>307</v>
      </c>
      <c r="G71" s="2">
        <v>17.399999999999999</v>
      </c>
      <c r="H71" s="2">
        <v>388.45</v>
      </c>
      <c r="I71" s="2">
        <v>9.5399999999999991</v>
      </c>
      <c r="J71" s="2">
        <v>25.1</v>
      </c>
      <c r="K71" s="2">
        <v>1</v>
      </c>
      <c r="L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1.191066932243892</v>
      </c>
      <c r="M71" s="2">
        <f>EXP(Table5[[#This Row],[logit]])</f>
        <v>3.2905901718923882</v>
      </c>
      <c r="N71" s="2">
        <f>IF(Table5[[#This Row],[y]]=1,Table5[[#This Row],[e^logit]]/(1+Table5[[#This Row],[e^logit]]),1-(Table5[[#This Row],[e^logit]]/(1+Table5[[#This Row],[e^logit]])))</f>
        <v>0.76693182990279762</v>
      </c>
      <c r="O71" s="2">
        <f>LN(Table5[[#This Row],[probability]])</f>
        <v>-0.26535736043994301</v>
      </c>
      <c r="R71" t="s">
        <v>227</v>
      </c>
      <c r="T71" t="s">
        <v>273</v>
      </c>
    </row>
    <row r="72" spans="1:26" x14ac:dyDescent="0.3">
      <c r="A72" s="2">
        <v>0</v>
      </c>
      <c r="B72" s="2">
        <v>0.63100000000000001</v>
      </c>
      <c r="C72" s="2">
        <v>100</v>
      </c>
      <c r="D72" s="2">
        <v>1.1691</v>
      </c>
      <c r="E72" s="2">
        <v>24</v>
      </c>
      <c r="F72" s="2">
        <v>666</v>
      </c>
      <c r="G72" s="2">
        <v>20.2</v>
      </c>
      <c r="H72" s="2">
        <v>366.15</v>
      </c>
      <c r="I72" s="2">
        <v>9.5299999999999994</v>
      </c>
      <c r="J72" s="2">
        <v>50</v>
      </c>
      <c r="K72" s="2">
        <v>1</v>
      </c>
      <c r="L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18.919990824446302</v>
      </c>
      <c r="M72" s="2">
        <f>EXP(Table5[[#This Row],[logit]])</f>
        <v>164758417.80317196</v>
      </c>
      <c r="N72" s="2">
        <f>IF(Table5[[#This Row],[y]]=1,Table5[[#This Row],[e^logit]]/(1+Table5[[#This Row],[e^logit]]),1-(Table5[[#This Row],[e^logit]]/(1+Table5[[#This Row],[e^logit]])))</f>
        <v>0.99999999393050742</v>
      </c>
      <c r="O72" s="2">
        <f>LN(Table5[[#This Row],[probability]])</f>
        <v>-6.069492593619656E-9</v>
      </c>
    </row>
    <row r="73" spans="1:26" x14ac:dyDescent="0.3">
      <c r="A73" s="2">
        <v>0</v>
      </c>
      <c r="B73" s="2">
        <v>0.52</v>
      </c>
      <c r="C73" s="2">
        <v>90</v>
      </c>
      <c r="D73" s="2">
        <v>2.4209999999999998</v>
      </c>
      <c r="E73" s="2">
        <v>5</v>
      </c>
      <c r="F73" s="2">
        <v>384</v>
      </c>
      <c r="G73" s="2">
        <v>20.9</v>
      </c>
      <c r="H73" s="2">
        <v>392.69</v>
      </c>
      <c r="I73" s="2">
        <v>12.33</v>
      </c>
      <c r="J73" s="2">
        <v>20.100000000000001</v>
      </c>
      <c r="K73" s="2">
        <v>0</v>
      </c>
      <c r="L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-1.2915500649145253</v>
      </c>
      <c r="M73" s="2">
        <f>EXP(Table5[[#This Row],[logit]])</f>
        <v>0.27484442603281589</v>
      </c>
      <c r="N73" s="2">
        <f>IF(Table5[[#This Row],[y]]=1,Table5[[#This Row],[e^logit]]/(1+Table5[[#This Row],[e^logit]]),1-(Table5[[#This Row],[e^logit]]/(1+Table5[[#This Row],[e^logit]])))</f>
        <v>0.78440943818681996</v>
      </c>
      <c r="O73" s="2">
        <f>LN(Table5[[#This Row],[probability]])</f>
        <v>-0.2428241523676988</v>
      </c>
      <c r="R73" t="s">
        <v>278</v>
      </c>
      <c r="U73" s="25" t="s">
        <v>310</v>
      </c>
      <c r="V73" s="25"/>
      <c r="W73" s="25"/>
      <c r="X73" s="25"/>
      <c r="Y73" s="25"/>
      <c r="Z73" s="25"/>
    </row>
    <row r="74" spans="1:26" x14ac:dyDescent="0.3">
      <c r="A74" s="2">
        <v>0</v>
      </c>
      <c r="B74" s="2">
        <v>0.60499999999999998</v>
      </c>
      <c r="C74" s="2">
        <v>94.6</v>
      </c>
      <c r="D74" s="2">
        <v>2.4258999999999999</v>
      </c>
      <c r="E74" s="2">
        <v>5</v>
      </c>
      <c r="F74" s="2">
        <v>403</v>
      </c>
      <c r="G74" s="2">
        <v>14.7</v>
      </c>
      <c r="H74" s="2">
        <v>292.29000000000002</v>
      </c>
      <c r="I74" s="2">
        <v>14.43</v>
      </c>
      <c r="J74" s="2">
        <v>17.399999999999999</v>
      </c>
      <c r="K74" s="2">
        <v>1</v>
      </c>
      <c r="L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1.0885694713457554</v>
      </c>
      <c r="M74" s="2">
        <f>EXP(Table5[[#This Row],[logit]])</f>
        <v>2.9700223301214517</v>
      </c>
      <c r="N74" s="2">
        <f>IF(Table5[[#This Row],[y]]=1,Table5[[#This Row],[e^logit]]/(1+Table5[[#This Row],[e^logit]]),1-(Table5[[#This Row],[e^logit]]/(1+Table5[[#This Row],[e^logit]])))</f>
        <v>0.74811224803125786</v>
      </c>
      <c r="O74" s="2">
        <f>LN(Table5[[#This Row],[probability]])</f>
        <v>-0.2902022480532559</v>
      </c>
      <c r="U74" s="25" t="s">
        <v>311</v>
      </c>
      <c r="V74" s="25"/>
      <c r="W74" s="25"/>
      <c r="X74" s="25"/>
      <c r="Y74" s="25"/>
      <c r="Z74" s="25"/>
    </row>
    <row r="75" spans="1:26" x14ac:dyDescent="0.3">
      <c r="A75" s="2">
        <v>0</v>
      </c>
      <c r="B75" s="2">
        <v>0.55000000000000004</v>
      </c>
      <c r="C75" s="2">
        <v>85.1</v>
      </c>
      <c r="D75" s="2">
        <v>3.4211</v>
      </c>
      <c r="E75" s="2">
        <v>5</v>
      </c>
      <c r="F75" s="2">
        <v>276</v>
      </c>
      <c r="G75" s="2">
        <v>16.399999999999999</v>
      </c>
      <c r="H75" s="2">
        <v>392.78</v>
      </c>
      <c r="I75" s="2">
        <v>9.69</v>
      </c>
      <c r="J75" s="2">
        <v>28.7</v>
      </c>
      <c r="K75" s="2">
        <v>0</v>
      </c>
      <c r="L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0.97094525793759967</v>
      </c>
      <c r="M75" s="2">
        <f>EXP(Table5[[#This Row],[logit]])</f>
        <v>2.6404391761829915</v>
      </c>
      <c r="N75" s="2">
        <f>IF(Table5[[#This Row],[y]]=1,Table5[[#This Row],[e^logit]]/(1+Table5[[#This Row],[e^logit]]),1-(Table5[[#This Row],[e^logit]]/(1+Table5[[#This Row],[e^logit]])))</f>
        <v>0.27469213235104839</v>
      </c>
      <c r="O75" s="2">
        <f>LN(Table5[[#This Row],[probability]])</f>
        <v>-1.2921043271682111</v>
      </c>
      <c r="R75" t="s">
        <v>279</v>
      </c>
    </row>
    <row r="76" spans="1:26" x14ac:dyDescent="0.3">
      <c r="A76" s="2">
        <v>0</v>
      </c>
      <c r="B76" s="2">
        <v>0.61399999999999999</v>
      </c>
      <c r="C76" s="2">
        <v>97.3</v>
      </c>
      <c r="D76" s="2">
        <v>2.1006999999999998</v>
      </c>
      <c r="E76" s="2">
        <v>24</v>
      </c>
      <c r="F76" s="2">
        <v>666</v>
      </c>
      <c r="G76" s="2">
        <v>20.2</v>
      </c>
      <c r="H76" s="2">
        <v>349.48</v>
      </c>
      <c r="I76" s="2">
        <v>24.91</v>
      </c>
      <c r="J76" s="2">
        <v>12</v>
      </c>
      <c r="K76" s="2">
        <v>1</v>
      </c>
      <c r="L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14.382034146595879</v>
      </c>
      <c r="M76" s="2">
        <f>EXP(Table5[[#This Row],[logit]])</f>
        <v>1762130.5005216897</v>
      </c>
      <c r="N76" s="2">
        <f>IF(Table5[[#This Row],[y]]=1,Table5[[#This Row],[e^logit]]/(1+Table5[[#This Row],[e^logit]]),1-(Table5[[#This Row],[e^logit]]/(1+Table5[[#This Row],[e^logit]])))</f>
        <v>0.99999943250546297</v>
      </c>
      <c r="O76" s="2">
        <f>LN(Table5[[#This Row],[probability]])</f>
        <v>-5.6749469805439731E-7</v>
      </c>
      <c r="R76" t="s">
        <v>280</v>
      </c>
    </row>
    <row r="77" spans="1:26" x14ac:dyDescent="0.3">
      <c r="A77" s="2">
        <v>0</v>
      </c>
      <c r="B77" s="2">
        <v>0.41299999999999998</v>
      </c>
      <c r="C77" s="2">
        <v>6.2</v>
      </c>
      <c r="D77" s="2">
        <v>5.2873000000000001</v>
      </c>
      <c r="E77" s="2">
        <v>4</v>
      </c>
      <c r="F77" s="2">
        <v>305</v>
      </c>
      <c r="G77" s="2">
        <v>19.2</v>
      </c>
      <c r="H77" s="2">
        <v>377.17</v>
      </c>
      <c r="I77" s="2">
        <v>7.54</v>
      </c>
      <c r="J77" s="2">
        <v>23.4</v>
      </c>
      <c r="K77" s="2">
        <v>0</v>
      </c>
      <c r="L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-6.6123625772904457</v>
      </c>
      <c r="M77" s="2">
        <f>EXP(Table5[[#This Row],[logit]])</f>
        <v>1.3436539102579057E-3</v>
      </c>
      <c r="N77" s="2">
        <f>IF(Table5[[#This Row],[y]]=1,Table5[[#This Row],[e^logit]]/(1+Table5[[#This Row],[e^logit]]),1-(Table5[[#This Row],[e^logit]]/(1+Table5[[#This Row],[e^logit]])))</f>
        <v>0.99865814907298711</v>
      </c>
      <c r="O77" s="2">
        <f>LN(Table5[[#This Row],[probability]])</f>
        <v>-1.3427520151422141E-3</v>
      </c>
      <c r="R77" s="1" t="s">
        <v>281</v>
      </c>
    </row>
    <row r="78" spans="1:26" x14ac:dyDescent="0.3">
      <c r="A78" s="2">
        <v>0</v>
      </c>
      <c r="B78" s="2">
        <v>0.871</v>
      </c>
      <c r="C78" s="2">
        <v>94.9</v>
      </c>
      <c r="D78" s="2">
        <v>1.5257000000000001</v>
      </c>
      <c r="E78" s="2">
        <v>5</v>
      </c>
      <c r="F78" s="2">
        <v>403</v>
      </c>
      <c r="G78" s="2">
        <v>14.7</v>
      </c>
      <c r="H78" s="2">
        <v>351.85</v>
      </c>
      <c r="I78" s="2">
        <v>21.45</v>
      </c>
      <c r="J78" s="2">
        <v>15.4</v>
      </c>
      <c r="K78" s="2">
        <v>1</v>
      </c>
      <c r="L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11.468307748333435</v>
      </c>
      <c r="M78" s="2">
        <f>EXP(Table5[[#This Row],[logit]])</f>
        <v>95636.301362958315</v>
      </c>
      <c r="N78" s="2">
        <f>IF(Table5[[#This Row],[y]]=1,Table5[[#This Row],[e^logit]]/(1+Table5[[#This Row],[e^logit]]),1-(Table5[[#This Row],[e^logit]]/(1+Table5[[#This Row],[e^logit]])))</f>
        <v>0.99998954382875982</v>
      </c>
      <c r="O78" s="2">
        <f>LN(Table5[[#This Row],[probability]])</f>
        <v>-1.045622590632029E-5</v>
      </c>
    </row>
    <row r="79" spans="1:26" x14ac:dyDescent="0.3">
      <c r="A79" s="2">
        <v>0</v>
      </c>
      <c r="B79" s="2">
        <v>0.55000000000000004</v>
      </c>
      <c r="C79" s="2">
        <v>56</v>
      </c>
      <c r="D79" s="2">
        <v>3.1120999999999999</v>
      </c>
      <c r="E79" s="2">
        <v>5</v>
      </c>
      <c r="F79" s="2">
        <v>276</v>
      </c>
      <c r="G79" s="2">
        <v>16.399999999999999</v>
      </c>
      <c r="H79" s="2">
        <v>392.8</v>
      </c>
      <c r="I79" s="2">
        <v>13.51</v>
      </c>
      <c r="J79" s="2">
        <v>23.3</v>
      </c>
      <c r="K79" s="2">
        <v>0</v>
      </c>
      <c r="L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-0.57046838378099762</v>
      </c>
      <c r="M79" s="2">
        <f>EXP(Table5[[#This Row],[logit]])</f>
        <v>0.56526061778006187</v>
      </c>
      <c r="N79" s="2">
        <f>IF(Table5[[#This Row],[y]]=1,Table5[[#This Row],[e^logit]]/(1+Table5[[#This Row],[e^logit]]),1-(Table5[[#This Row],[e^logit]]/(1+Table5[[#This Row],[e^logit]])))</f>
        <v>0.63887124523598793</v>
      </c>
      <c r="O79" s="2">
        <f>LN(Table5[[#This Row],[probability]])</f>
        <v>-0.44805233906066</v>
      </c>
      <c r="Q79" s="1" t="s">
        <v>282</v>
      </c>
      <c r="R79" t="s">
        <v>288</v>
      </c>
    </row>
    <row r="80" spans="1:26" x14ac:dyDescent="0.3">
      <c r="A80" s="2">
        <v>0</v>
      </c>
      <c r="B80" s="2">
        <v>0.45800000000000002</v>
      </c>
      <c r="C80" s="2">
        <v>45.8</v>
      </c>
      <c r="D80" s="2">
        <v>6.0621999999999998</v>
      </c>
      <c r="E80" s="2">
        <v>3</v>
      </c>
      <c r="F80" s="2">
        <v>222</v>
      </c>
      <c r="G80" s="2">
        <v>18.7</v>
      </c>
      <c r="H80" s="2">
        <v>394.63</v>
      </c>
      <c r="I80" s="2">
        <v>2.94</v>
      </c>
      <c r="J80" s="2">
        <v>33.4</v>
      </c>
      <c r="K80" s="2">
        <v>0</v>
      </c>
      <c r="L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-2.309016410873256</v>
      </c>
      <c r="M80" s="2">
        <f>EXP(Table5[[#This Row],[logit]])</f>
        <v>9.9358931878161263E-2</v>
      </c>
      <c r="N80" s="2">
        <f>IF(Table5[[#This Row],[y]]=1,Table5[[#This Row],[e^logit]]/(1+Table5[[#This Row],[e^logit]]),1-(Table5[[#This Row],[e^logit]]/(1+Table5[[#This Row],[e^logit]])))</f>
        <v>0.90962102640271003</v>
      </c>
      <c r="O80" s="2">
        <f>LN(Table5[[#This Row],[probability]])</f>
        <v>-9.4727220715017477E-2</v>
      </c>
      <c r="R80" t="s">
        <v>283</v>
      </c>
    </row>
    <row r="81" spans="1:18" x14ac:dyDescent="0.3">
      <c r="A81" s="2">
        <v>0</v>
      </c>
      <c r="B81" s="2">
        <v>0.49299999999999999</v>
      </c>
      <c r="C81" s="2">
        <v>54.3</v>
      </c>
      <c r="D81" s="2">
        <v>4.5404</v>
      </c>
      <c r="E81" s="2">
        <v>5</v>
      </c>
      <c r="F81" s="2">
        <v>287</v>
      </c>
      <c r="G81" s="2">
        <v>19.600000000000001</v>
      </c>
      <c r="H81" s="2">
        <v>396.9</v>
      </c>
      <c r="I81" s="2">
        <v>6.87</v>
      </c>
      <c r="J81" s="2">
        <v>23.1</v>
      </c>
      <c r="K81" s="2">
        <v>0</v>
      </c>
      <c r="L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-1.6193633401268515</v>
      </c>
      <c r="M81" s="2">
        <f>EXP(Table5[[#This Row],[logit]])</f>
        <v>0.1980247333604957</v>
      </c>
      <c r="N81" s="2">
        <f>IF(Table5[[#This Row],[y]]=1,Table5[[#This Row],[e^logit]]/(1+Table5[[#This Row],[e^logit]]),1-(Table5[[#This Row],[e^logit]]/(1+Table5[[#This Row],[e^logit]])))</f>
        <v>0.83470730791589731</v>
      </c>
      <c r="O81" s="2">
        <f>LN(Table5[[#This Row],[probability]])</f>
        <v>-0.18067414502312598</v>
      </c>
      <c r="R81" t="s">
        <v>284</v>
      </c>
    </row>
    <row r="82" spans="1:18" x14ac:dyDescent="0.3">
      <c r="A82" s="2">
        <v>0</v>
      </c>
      <c r="B82" s="2">
        <v>0.54700000000000004</v>
      </c>
      <c r="C82" s="2">
        <v>92.9</v>
      </c>
      <c r="D82" s="2">
        <v>2.3534000000000002</v>
      </c>
      <c r="E82" s="2">
        <v>6</v>
      </c>
      <c r="F82" s="2">
        <v>432</v>
      </c>
      <c r="G82" s="2">
        <v>17.8</v>
      </c>
      <c r="H82" s="2">
        <v>394.95</v>
      </c>
      <c r="I82" s="2">
        <v>16.21</v>
      </c>
      <c r="J82" s="2">
        <v>18.8</v>
      </c>
      <c r="K82" s="2">
        <v>0</v>
      </c>
      <c r="L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-0.81099382924891739</v>
      </c>
      <c r="M82" s="2">
        <f>EXP(Table5[[#This Row],[logit]])</f>
        <v>0.44441617288474555</v>
      </c>
      <c r="N82" s="2">
        <f>IF(Table5[[#This Row],[y]]=1,Table5[[#This Row],[e^logit]]/(1+Table5[[#This Row],[e^logit]]),1-(Table5[[#This Row],[e^logit]]/(1+Table5[[#This Row],[e^logit]])))</f>
        <v>0.69232124284708707</v>
      </c>
      <c r="O82" s="2">
        <f>LN(Table5[[#This Row],[probability]])</f>
        <v>-0.36770520731551803</v>
      </c>
    </row>
    <row r="83" spans="1:18" x14ac:dyDescent="0.3">
      <c r="A83" s="2">
        <v>0</v>
      </c>
      <c r="B83" s="2">
        <v>0.53200000000000003</v>
      </c>
      <c r="C83" s="2">
        <v>64.7</v>
      </c>
      <c r="D83" s="2">
        <v>3.4241999999999999</v>
      </c>
      <c r="E83" s="2">
        <v>24</v>
      </c>
      <c r="F83" s="2">
        <v>666</v>
      </c>
      <c r="G83" s="2">
        <v>20.2</v>
      </c>
      <c r="H83" s="2">
        <v>396.9</v>
      </c>
      <c r="I83" s="2">
        <v>10.74</v>
      </c>
      <c r="J83" s="2">
        <v>23</v>
      </c>
      <c r="K83" s="2">
        <v>1</v>
      </c>
      <c r="L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10.917104712623377</v>
      </c>
      <c r="M83" s="2">
        <f>EXP(Table5[[#This Row],[logit]])</f>
        <v>55111.005532240684</v>
      </c>
      <c r="N83" s="2">
        <f>IF(Table5[[#This Row],[y]]=1,Table5[[#This Row],[e^logit]]/(1+Table5[[#This Row],[e^logit]]),1-(Table5[[#This Row],[e^logit]]/(1+Table5[[#This Row],[e^logit]])))</f>
        <v>0.99998185513319027</v>
      </c>
      <c r="O83" s="2">
        <f>LN(Table5[[#This Row],[probability]])</f>
        <v>-1.8145031429819932E-5</v>
      </c>
      <c r="R83" t="s">
        <v>285</v>
      </c>
    </row>
    <row r="84" spans="1:18" x14ac:dyDescent="0.3">
      <c r="A84" s="2">
        <v>0</v>
      </c>
      <c r="B84" s="2">
        <v>0.69299999999999995</v>
      </c>
      <c r="C84" s="2">
        <v>98.8</v>
      </c>
      <c r="D84" s="2">
        <v>1.7257</v>
      </c>
      <c r="E84" s="2">
        <v>24</v>
      </c>
      <c r="F84" s="2">
        <v>666</v>
      </c>
      <c r="G84" s="2">
        <v>20.2</v>
      </c>
      <c r="H84" s="2">
        <v>391.98</v>
      </c>
      <c r="I84" s="2">
        <v>17.12</v>
      </c>
      <c r="J84" s="2">
        <v>13.1</v>
      </c>
      <c r="K84" s="2">
        <v>1</v>
      </c>
      <c r="L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16.705726677473759</v>
      </c>
      <c r="M84" s="2">
        <f>EXP(Table5[[#This Row],[logit]])</f>
        <v>17997198.727038223</v>
      </c>
      <c r="N84" s="2">
        <f>IF(Table5[[#This Row],[y]]=1,Table5[[#This Row],[e^logit]]/(1+Table5[[#This Row],[e^logit]]),1-(Table5[[#This Row],[e^logit]]/(1+Table5[[#This Row],[e^logit]])))</f>
        <v>0.99999994443580031</v>
      </c>
      <c r="O84" s="2">
        <f>LN(Table5[[#This Row],[probability]])</f>
        <v>-5.5564201229466064E-8</v>
      </c>
      <c r="R84" t="s">
        <v>286</v>
      </c>
    </row>
    <row r="85" spans="1:18" x14ac:dyDescent="0.3">
      <c r="A85" s="2">
        <v>80</v>
      </c>
      <c r="B85" s="2">
        <v>0.41099999999999998</v>
      </c>
      <c r="C85" s="2">
        <v>27.9</v>
      </c>
      <c r="D85" s="2">
        <v>5.1166999999999998</v>
      </c>
      <c r="E85" s="2">
        <v>4</v>
      </c>
      <c r="F85" s="2">
        <v>245</v>
      </c>
      <c r="G85" s="2">
        <v>19.2</v>
      </c>
      <c r="H85" s="2">
        <v>396.9</v>
      </c>
      <c r="I85" s="2">
        <v>3.33</v>
      </c>
      <c r="J85" s="2">
        <v>28.5</v>
      </c>
      <c r="K85" s="2">
        <v>0</v>
      </c>
      <c r="L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-11.094007972327326</v>
      </c>
      <c r="M85" s="2">
        <f>EXP(Table5[[#This Row],[logit]])</f>
        <v>1.5203149124499275E-5</v>
      </c>
      <c r="N85" s="2">
        <f>IF(Table5[[#This Row],[y]]=1,Table5[[#This Row],[e^logit]]/(1+Table5[[#This Row],[e^logit]]),1-(Table5[[#This Row],[e^logit]]/(1+Table5[[#This Row],[e^logit]])))</f>
        <v>0.99998479708200771</v>
      </c>
      <c r="O85" s="2">
        <f>LN(Table5[[#This Row],[probability]])</f>
        <v>-1.5203033557814268E-5</v>
      </c>
    </row>
    <row r="86" spans="1:18" x14ac:dyDescent="0.3">
      <c r="A86" s="2">
        <v>20</v>
      </c>
      <c r="B86" s="2">
        <v>0.57499999999999996</v>
      </c>
      <c r="C86" s="2">
        <v>67</v>
      </c>
      <c r="D86" s="2">
        <v>2.4216000000000002</v>
      </c>
      <c r="E86" s="2">
        <v>5</v>
      </c>
      <c r="F86" s="2">
        <v>264</v>
      </c>
      <c r="G86" s="2">
        <v>13</v>
      </c>
      <c r="H86" s="2">
        <v>384.54</v>
      </c>
      <c r="I86" s="2">
        <v>7.44</v>
      </c>
      <c r="J86" s="2">
        <v>50</v>
      </c>
      <c r="K86" s="2">
        <v>1</v>
      </c>
      <c r="L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1.4657725525123801</v>
      </c>
      <c r="M86" s="2">
        <f>EXP(Table5[[#This Row],[logit]])</f>
        <v>4.3308877864559232</v>
      </c>
      <c r="N86" s="2">
        <f>IF(Table5[[#This Row],[y]]=1,Table5[[#This Row],[e^logit]]/(1+Table5[[#This Row],[e^logit]]),1-(Table5[[#This Row],[e^logit]]/(1+Table5[[#This Row],[e^logit]])))</f>
        <v>0.81241398430094902</v>
      </c>
      <c r="O86" s="2">
        <f>LN(Table5[[#This Row],[probability]])</f>
        <v>-0.20774523585814456</v>
      </c>
      <c r="R86" s="1" t="s">
        <v>287</v>
      </c>
    </row>
    <row r="87" spans="1:18" x14ac:dyDescent="0.3">
      <c r="A87" s="2">
        <v>30</v>
      </c>
      <c r="B87" s="2">
        <v>0.42799999999999999</v>
      </c>
      <c r="C87" s="2">
        <v>18.5</v>
      </c>
      <c r="D87" s="2">
        <v>6.1898999999999997</v>
      </c>
      <c r="E87" s="2">
        <v>6</v>
      </c>
      <c r="F87" s="2">
        <v>300</v>
      </c>
      <c r="G87" s="2">
        <v>16.600000000000001</v>
      </c>
      <c r="H87" s="2">
        <v>379.41</v>
      </c>
      <c r="I87" s="2">
        <v>6.36</v>
      </c>
      <c r="J87" s="2">
        <v>23.7</v>
      </c>
      <c r="K87" s="2">
        <v>0</v>
      </c>
      <c r="L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-6.5827573396291719</v>
      </c>
      <c r="M87" s="2">
        <f>EXP(Table5[[#This Row],[logit]])</f>
        <v>1.3840277939850432E-3</v>
      </c>
      <c r="N87" s="2">
        <f>IF(Table5[[#This Row],[y]]=1,Table5[[#This Row],[e^logit]]/(1+Table5[[#This Row],[e^logit]]),1-(Table5[[#This Row],[e^logit]]/(1+Table5[[#This Row],[e^logit]])))</f>
        <v>0.99861788509146288</v>
      </c>
      <c r="O87" s="2">
        <f>LN(Table5[[#This Row],[probability]])</f>
        <v>-1.3830709103183976E-3</v>
      </c>
    </row>
    <row r="88" spans="1:18" x14ac:dyDescent="0.3">
      <c r="A88" s="2">
        <v>0</v>
      </c>
      <c r="B88" s="2">
        <v>0.60499999999999998</v>
      </c>
      <c r="C88" s="2">
        <v>97.4</v>
      </c>
      <c r="D88" s="2">
        <v>1.8773</v>
      </c>
      <c r="E88" s="2">
        <v>5</v>
      </c>
      <c r="F88" s="2">
        <v>403</v>
      </c>
      <c r="G88" s="2">
        <v>14.7</v>
      </c>
      <c r="H88" s="2">
        <v>363.43</v>
      </c>
      <c r="I88" s="2">
        <v>4.59</v>
      </c>
      <c r="J88" s="2">
        <v>41.3</v>
      </c>
      <c r="K88" s="2">
        <v>1</v>
      </c>
      <c r="L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2.8049715509932605</v>
      </c>
      <c r="M88" s="2">
        <f>EXP(Table5[[#This Row],[logit]])</f>
        <v>16.526605733856819</v>
      </c>
      <c r="N88" s="2">
        <f>IF(Table5[[#This Row],[y]]=1,Table5[[#This Row],[e^logit]]/(1+Table5[[#This Row],[e^logit]]),1-(Table5[[#This Row],[e^logit]]/(1+Table5[[#This Row],[e^logit]])))</f>
        <v>0.94294388684351693</v>
      </c>
      <c r="O88" s="2">
        <f>LN(Table5[[#This Row],[probability]])</f>
        <v>-5.8748503057114605E-2</v>
      </c>
    </row>
    <row r="89" spans="1:18" x14ac:dyDescent="0.3">
      <c r="A89" s="2">
        <v>0</v>
      </c>
      <c r="B89" s="2">
        <v>0.67100000000000004</v>
      </c>
      <c r="C89" s="2">
        <v>98.8</v>
      </c>
      <c r="D89" s="2">
        <v>1.3580000000000001</v>
      </c>
      <c r="E89" s="2">
        <v>24</v>
      </c>
      <c r="F89" s="2">
        <v>666</v>
      </c>
      <c r="G89" s="2">
        <v>20.2</v>
      </c>
      <c r="H89" s="2">
        <v>396.9</v>
      </c>
      <c r="I89" s="2">
        <v>21.24</v>
      </c>
      <c r="J89" s="2">
        <v>13.3</v>
      </c>
      <c r="K89" s="2">
        <v>1</v>
      </c>
      <c r="L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15.763578239856175</v>
      </c>
      <c r="M89" s="2">
        <f>EXP(Table5[[#This Row],[logit]])</f>
        <v>7015119.0338972984</v>
      </c>
      <c r="N89" s="2">
        <f>IF(Table5[[#This Row],[y]]=1,Table5[[#This Row],[e^logit]]/(1+Table5[[#This Row],[e^logit]]),1-(Table5[[#This Row],[e^logit]]/(1+Table5[[#This Row],[e^logit]])))</f>
        <v>0.99999985745076414</v>
      </c>
      <c r="O89" s="2">
        <f>LN(Table5[[#This Row],[probability]])</f>
        <v>-1.4254924601991126E-7</v>
      </c>
    </row>
    <row r="90" spans="1:18" x14ac:dyDescent="0.3">
      <c r="A90" s="2">
        <v>0</v>
      </c>
      <c r="B90" s="2">
        <v>0.54700000000000004</v>
      </c>
      <c r="C90" s="2">
        <v>72.5</v>
      </c>
      <c r="D90" s="2">
        <v>2.7301000000000002</v>
      </c>
      <c r="E90" s="2">
        <v>6</v>
      </c>
      <c r="F90" s="2">
        <v>432</v>
      </c>
      <c r="G90" s="2">
        <v>17.8</v>
      </c>
      <c r="H90" s="2">
        <v>393.3</v>
      </c>
      <c r="I90" s="2">
        <v>12.04</v>
      </c>
      <c r="J90" s="2">
        <v>21.2</v>
      </c>
      <c r="K90" s="2">
        <v>0</v>
      </c>
      <c r="L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-1.0319586186743051</v>
      </c>
      <c r="M90" s="2">
        <f>EXP(Table5[[#This Row],[logit]])</f>
        <v>0.35630840439521938</v>
      </c>
      <c r="N90" s="2">
        <f>IF(Table5[[#This Row],[y]]=1,Table5[[#This Row],[e^logit]]/(1+Table5[[#This Row],[e^logit]]),1-(Table5[[#This Row],[e^logit]]/(1+Table5[[#This Row],[e^logit]])))</f>
        <v>0.73729543867709202</v>
      </c>
      <c r="O90" s="2">
        <f>LN(Table5[[#This Row],[probability]])</f>
        <v>-0.30476660052799071</v>
      </c>
    </row>
    <row r="91" spans="1:18" x14ac:dyDescent="0.3">
      <c r="A91" s="2">
        <v>21</v>
      </c>
      <c r="B91" s="2">
        <v>0.439</v>
      </c>
      <c r="C91" s="2">
        <v>45.7</v>
      </c>
      <c r="D91" s="2">
        <v>6.8147000000000002</v>
      </c>
      <c r="E91" s="2">
        <v>4</v>
      </c>
      <c r="F91" s="2">
        <v>243</v>
      </c>
      <c r="G91" s="2">
        <v>16.8</v>
      </c>
      <c r="H91" s="2">
        <v>395.56</v>
      </c>
      <c r="I91" s="2">
        <v>13.45</v>
      </c>
      <c r="J91" s="2">
        <v>19.7</v>
      </c>
      <c r="K91" s="2">
        <v>0</v>
      </c>
      <c r="L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-5.5243371999620541</v>
      </c>
      <c r="M91" s="2">
        <f>EXP(Table5[[#This Row],[logit]])</f>
        <v>3.9885114017459535E-3</v>
      </c>
      <c r="N91" s="2">
        <f>IF(Table5[[#This Row],[y]]=1,Table5[[#This Row],[e^logit]]/(1+Table5[[#This Row],[e^logit]]),1-(Table5[[#This Row],[e^logit]]/(1+Table5[[#This Row],[e^logit]])))</f>
        <v>0.99602733362339246</v>
      </c>
      <c r="O91" s="2">
        <f>LN(Table5[[#This Row],[probability]])</f>
        <v>-3.9805783771215625E-3</v>
      </c>
    </row>
    <row r="92" spans="1:18" x14ac:dyDescent="0.3">
      <c r="A92" s="2">
        <v>25</v>
      </c>
      <c r="B92" s="2">
        <v>0.42599999999999999</v>
      </c>
      <c r="C92" s="2">
        <v>33.5</v>
      </c>
      <c r="D92" s="2">
        <v>5.4006999999999996</v>
      </c>
      <c r="E92" s="2">
        <v>4</v>
      </c>
      <c r="F92" s="2">
        <v>281</v>
      </c>
      <c r="G92" s="2">
        <v>19</v>
      </c>
      <c r="H92" s="2">
        <v>396.9</v>
      </c>
      <c r="I92" s="2">
        <v>5.29</v>
      </c>
      <c r="J92" s="2">
        <v>28</v>
      </c>
      <c r="K92" s="2">
        <v>0</v>
      </c>
      <c r="L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-6.5550943386261569</v>
      </c>
      <c r="M92" s="2">
        <f>EXP(Table5[[#This Row],[logit]])</f>
        <v>1.4228486310876416E-3</v>
      </c>
      <c r="N92" s="2">
        <f>IF(Table5[[#This Row],[y]]=1,Table5[[#This Row],[e^logit]]/(1+Table5[[#This Row],[e^logit]]),1-(Table5[[#This Row],[e^logit]]/(1+Table5[[#This Row],[e^logit]])))</f>
        <v>0.99857917299067755</v>
      </c>
      <c r="O92" s="2">
        <f>LN(Table5[[#This Row],[probability]])</f>
        <v>-1.4218373411355382E-3</v>
      </c>
    </row>
    <row r="93" spans="1:18" x14ac:dyDescent="0.3">
      <c r="A93" s="2">
        <v>70</v>
      </c>
      <c r="B93" s="2">
        <v>0.4</v>
      </c>
      <c r="C93" s="2">
        <v>10</v>
      </c>
      <c r="D93" s="2">
        <v>7.8277999999999999</v>
      </c>
      <c r="E93" s="2">
        <v>5</v>
      </c>
      <c r="F93" s="2">
        <v>358</v>
      </c>
      <c r="G93" s="2">
        <v>14.8</v>
      </c>
      <c r="H93" s="2">
        <v>371.58</v>
      </c>
      <c r="I93" s="2">
        <v>4.74</v>
      </c>
      <c r="J93" s="2">
        <v>29</v>
      </c>
      <c r="K93" s="2">
        <v>0</v>
      </c>
      <c r="L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-10.857336794964098</v>
      </c>
      <c r="M93" s="2">
        <f>EXP(Table5[[#This Row],[logit]])</f>
        <v>1.9262761246614359E-5</v>
      </c>
      <c r="N93" s="2">
        <f>IF(Table5[[#This Row],[y]]=1,Table5[[#This Row],[e^logit]]/(1+Table5[[#This Row],[e^logit]]),1-(Table5[[#This Row],[e^logit]]/(1+Table5[[#This Row],[e^logit]])))</f>
        <v>0.99998073760980022</v>
      </c>
      <c r="O93" s="2">
        <f>LN(Table5[[#This Row],[probability]])</f>
        <v>-1.9262575722001773E-5</v>
      </c>
    </row>
    <row r="94" spans="1:18" x14ac:dyDescent="0.3">
      <c r="A94" s="2">
        <v>0</v>
      </c>
      <c r="B94" s="2">
        <v>0.67900000000000005</v>
      </c>
      <c r="C94" s="2">
        <v>90.8</v>
      </c>
      <c r="D94" s="2">
        <v>1.8194999999999999</v>
      </c>
      <c r="E94" s="2">
        <v>24</v>
      </c>
      <c r="F94" s="2">
        <v>666</v>
      </c>
      <c r="G94" s="2">
        <v>20.2</v>
      </c>
      <c r="H94" s="2">
        <v>21.57</v>
      </c>
      <c r="I94" s="2">
        <v>25.79</v>
      </c>
      <c r="J94" s="2">
        <v>7.5</v>
      </c>
      <c r="K94" s="2">
        <v>1</v>
      </c>
      <c r="L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20.109164514866421</v>
      </c>
      <c r="M94" s="2">
        <f>EXP(Table5[[#This Row],[logit]])</f>
        <v>541126975.72674072</v>
      </c>
      <c r="N94" s="2">
        <f>IF(Table5[[#This Row],[y]]=1,Table5[[#This Row],[e^logit]]/(1+Table5[[#This Row],[e^logit]]),1-(Table5[[#This Row],[e^logit]]/(1+Table5[[#This Row],[e^logit]])))</f>
        <v>0.99999999815200491</v>
      </c>
      <c r="O94" s="2">
        <f>LN(Table5[[#This Row],[probability]])</f>
        <v>-1.8479950919947563E-9</v>
      </c>
    </row>
    <row r="95" spans="1:18" x14ac:dyDescent="0.3">
      <c r="A95" s="2">
        <v>0</v>
      </c>
      <c r="B95" s="2">
        <v>0.49299999999999999</v>
      </c>
      <c r="C95" s="2">
        <v>43.7</v>
      </c>
      <c r="D95" s="2">
        <v>5.4158999999999997</v>
      </c>
      <c r="E95" s="2">
        <v>5</v>
      </c>
      <c r="F95" s="2">
        <v>287</v>
      </c>
      <c r="G95" s="2">
        <v>19.600000000000001</v>
      </c>
      <c r="H95" s="2">
        <v>396.9</v>
      </c>
      <c r="I95" s="2">
        <v>12.79</v>
      </c>
      <c r="J95" s="2">
        <v>22.2</v>
      </c>
      <c r="K95" s="2">
        <v>0</v>
      </c>
      <c r="L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-1.0469221274041409</v>
      </c>
      <c r="M95" s="2">
        <f>EXP(Table5[[#This Row],[logit]])</f>
        <v>0.35101647215385828</v>
      </c>
      <c r="N95" s="2">
        <f>IF(Table5[[#This Row],[y]]=1,Table5[[#This Row],[e^logit]]/(1+Table5[[#This Row],[e^logit]]),1-(Table5[[#This Row],[e^logit]]/(1+Table5[[#This Row],[e^logit]])))</f>
        <v>0.74018342530328285</v>
      </c>
      <c r="O95" s="2">
        <f>LN(Table5[[#This Row],[probability]])</f>
        <v>-0.3008572514676548</v>
      </c>
    </row>
    <row r="96" spans="1:18" x14ac:dyDescent="0.3">
      <c r="A96" s="2">
        <v>45</v>
      </c>
      <c r="B96" s="2">
        <v>0.437</v>
      </c>
      <c r="C96" s="2">
        <v>21.5</v>
      </c>
      <c r="D96" s="2">
        <v>6.4798</v>
      </c>
      <c r="E96" s="2">
        <v>5</v>
      </c>
      <c r="F96" s="2">
        <v>398</v>
      </c>
      <c r="G96" s="2">
        <v>15.2</v>
      </c>
      <c r="H96" s="2">
        <v>377.68</v>
      </c>
      <c r="I96" s="2">
        <v>5.0999999999999996</v>
      </c>
      <c r="J96" s="2">
        <v>37</v>
      </c>
      <c r="K96" s="2">
        <v>0</v>
      </c>
      <c r="L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-7.1605873780161877</v>
      </c>
      <c r="M96" s="2">
        <f>EXP(Table5[[#This Row],[logit]])</f>
        <v>7.7659826247633709E-4</v>
      </c>
      <c r="N96" s="2">
        <f>IF(Table5[[#This Row],[y]]=1,Table5[[#This Row],[e^logit]]/(1+Table5[[#This Row],[e^logit]]),1-(Table5[[#This Row],[e^logit]]/(1+Table5[[#This Row],[e^logit]])))</f>
        <v>0.99922400437437819</v>
      </c>
      <c r="O96" s="2">
        <f>LN(Table5[[#This Row],[probability]])</f>
        <v>-7.7629686607823083E-4</v>
      </c>
    </row>
    <row r="97" spans="1:15" x14ac:dyDescent="0.3">
      <c r="A97" s="2">
        <v>0</v>
      </c>
      <c r="B97" s="2">
        <v>0.61399999999999999</v>
      </c>
      <c r="C97" s="2">
        <v>88</v>
      </c>
      <c r="D97" s="2">
        <v>1.9512</v>
      </c>
      <c r="E97" s="2">
        <v>24</v>
      </c>
      <c r="F97" s="2">
        <v>666</v>
      </c>
      <c r="G97" s="2">
        <v>20.2</v>
      </c>
      <c r="H97" s="2">
        <v>383.32</v>
      </c>
      <c r="I97" s="2">
        <v>13.11</v>
      </c>
      <c r="J97" s="2">
        <v>21.4</v>
      </c>
      <c r="K97" s="2">
        <v>1</v>
      </c>
      <c r="L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14.19918453267309</v>
      </c>
      <c r="M97" s="2">
        <f>EXP(Table5[[#This Row],[logit]])</f>
        <v>1467666.8671548038</v>
      </c>
      <c r="N97" s="2">
        <f>IF(Table5[[#This Row],[y]]=1,Table5[[#This Row],[e^logit]]/(1+Table5[[#This Row],[e^logit]]),1-(Table5[[#This Row],[e^logit]]/(1+Table5[[#This Row],[e^logit]])))</f>
        <v>0.99999931864693481</v>
      </c>
      <c r="O97" s="2">
        <f>LN(Table5[[#This Row],[probability]])</f>
        <v>-6.8135329731167598E-7</v>
      </c>
    </row>
    <row r="98" spans="1:15" x14ac:dyDescent="0.3">
      <c r="A98" s="2">
        <v>40</v>
      </c>
      <c r="B98" s="2">
        <v>0.42899999999999999</v>
      </c>
      <c r="C98" s="2">
        <v>44.4</v>
      </c>
      <c r="D98" s="2">
        <v>8.7920999999999996</v>
      </c>
      <c r="E98" s="2">
        <v>1</v>
      </c>
      <c r="F98" s="2">
        <v>335</v>
      </c>
      <c r="G98" s="2">
        <v>19.7</v>
      </c>
      <c r="H98" s="2">
        <v>396.9</v>
      </c>
      <c r="I98" s="2">
        <v>5.98</v>
      </c>
      <c r="J98" s="2">
        <v>22.9</v>
      </c>
      <c r="K98" s="2">
        <v>0</v>
      </c>
      <c r="L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-8.0592715452803674</v>
      </c>
      <c r="M98" s="2">
        <f>EXP(Table5[[#This Row],[logit]])</f>
        <v>3.1615702751698496E-4</v>
      </c>
      <c r="N98" s="2">
        <f>IF(Table5[[#This Row],[y]]=1,Table5[[#This Row],[e^logit]]/(1+Table5[[#This Row],[e^logit]]),1-(Table5[[#This Row],[e^logit]]/(1+Table5[[#This Row],[e^logit]])))</f>
        <v>0.99968394289615747</v>
      </c>
      <c r="O98" s="2">
        <f>LN(Table5[[#This Row],[probability]])</f>
        <v>-3.1610706041533483E-4</v>
      </c>
    </row>
    <row r="99" spans="1:15" x14ac:dyDescent="0.3">
      <c r="A99" s="2">
        <v>0</v>
      </c>
      <c r="B99" s="2">
        <v>0.59699999999999998</v>
      </c>
      <c r="C99" s="2">
        <v>100</v>
      </c>
      <c r="D99" s="2">
        <v>1.5539000000000001</v>
      </c>
      <c r="E99" s="2">
        <v>24</v>
      </c>
      <c r="F99" s="2">
        <v>666</v>
      </c>
      <c r="G99" s="2">
        <v>20.2</v>
      </c>
      <c r="H99" s="2">
        <v>28.79</v>
      </c>
      <c r="I99" s="2">
        <v>34.369999999999997</v>
      </c>
      <c r="J99" s="2">
        <v>17.899999999999999</v>
      </c>
      <c r="K99" s="2">
        <v>1</v>
      </c>
      <c r="L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18.683124446858049</v>
      </c>
      <c r="M99" s="2">
        <f>EXP(Table5[[#This Row],[logit]])</f>
        <v>130010327.40715609</v>
      </c>
      <c r="N99" s="2">
        <f>IF(Table5[[#This Row],[y]]=1,Table5[[#This Row],[e^logit]]/(1+Table5[[#This Row],[e^logit]]),1-(Table5[[#This Row],[e^logit]]/(1+Table5[[#This Row],[e^logit]])))</f>
        <v>0.99999999230830339</v>
      </c>
      <c r="O99" s="2">
        <f>LN(Table5[[#This Row],[probability]])</f>
        <v>-7.6916966425469691E-9</v>
      </c>
    </row>
    <row r="100" spans="1:15" x14ac:dyDescent="0.3">
      <c r="A100" s="2">
        <v>0</v>
      </c>
      <c r="B100" s="2">
        <v>0.74</v>
      </c>
      <c r="C100" s="2">
        <v>93.3</v>
      </c>
      <c r="D100" s="2">
        <v>2.0026000000000002</v>
      </c>
      <c r="E100" s="2">
        <v>24</v>
      </c>
      <c r="F100" s="2">
        <v>666</v>
      </c>
      <c r="G100" s="2">
        <v>20.2</v>
      </c>
      <c r="H100" s="2">
        <v>27.49</v>
      </c>
      <c r="I100" s="2">
        <v>18.05</v>
      </c>
      <c r="J100" s="2">
        <v>9.6</v>
      </c>
      <c r="K100" s="2">
        <v>1</v>
      </c>
      <c r="L1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22.642588039254434</v>
      </c>
      <c r="M100" s="2">
        <f>EXP(Table5[[#This Row],[logit]])</f>
        <v>6816336805.8365421</v>
      </c>
      <c r="N100" s="2">
        <f>IF(Table5[[#This Row],[y]]=1,Table5[[#This Row],[e^logit]]/(1+Table5[[#This Row],[e^logit]]),1-(Table5[[#This Row],[e^logit]]/(1+Table5[[#This Row],[e^logit]])))</f>
        <v>0.99999999985329369</v>
      </c>
      <c r="O100" s="2">
        <f>LN(Table5[[#This Row],[probability]])</f>
        <v>-1.4670631377466156E-10</v>
      </c>
    </row>
    <row r="101" spans="1:15" x14ac:dyDescent="0.3">
      <c r="A101" s="2">
        <v>0</v>
      </c>
      <c r="B101" s="2">
        <v>0.51500000000000001</v>
      </c>
      <c r="C101" s="2">
        <v>34.5</v>
      </c>
      <c r="D101" s="2">
        <v>5.9852999999999996</v>
      </c>
      <c r="E101" s="2">
        <v>5</v>
      </c>
      <c r="F101" s="2">
        <v>224</v>
      </c>
      <c r="G101" s="2">
        <v>20.2</v>
      </c>
      <c r="H101" s="2">
        <v>396.9</v>
      </c>
      <c r="I101" s="2">
        <v>8.01</v>
      </c>
      <c r="J101" s="2">
        <v>21.1</v>
      </c>
      <c r="K101" s="2">
        <v>0</v>
      </c>
      <c r="L1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0.2988468292166333</v>
      </c>
      <c r="M101" s="2">
        <f>EXP(Table5[[#This Row],[logit]])</f>
        <v>1.348303087015585</v>
      </c>
      <c r="N101" s="2">
        <f>IF(Table5[[#This Row],[y]]=1,Table5[[#This Row],[e^logit]]/(1+Table5[[#This Row],[e^logit]]),1-(Table5[[#This Row],[e^logit]]/(1+Table5[[#This Row],[e^logit]])))</f>
        <v>0.4258394095418413</v>
      </c>
      <c r="O101" s="2">
        <f>LN(Table5[[#This Row],[probability]])</f>
        <v>-0.85369297669139066</v>
      </c>
    </row>
    <row r="102" spans="1:15" x14ac:dyDescent="0.3">
      <c r="A102" s="2">
        <v>0</v>
      </c>
      <c r="B102" s="2">
        <v>0.53800000000000003</v>
      </c>
      <c r="C102" s="2">
        <v>94.1</v>
      </c>
      <c r="D102" s="2">
        <v>4.2329999999999997</v>
      </c>
      <c r="E102" s="2">
        <v>4</v>
      </c>
      <c r="F102" s="2">
        <v>307</v>
      </c>
      <c r="G102" s="2">
        <v>21</v>
      </c>
      <c r="H102" s="2">
        <v>360.17</v>
      </c>
      <c r="I102" s="2">
        <v>22.6</v>
      </c>
      <c r="J102" s="2">
        <v>12.7</v>
      </c>
      <c r="K102" s="2">
        <v>1</v>
      </c>
      <c r="L1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0.77539176247783992</v>
      </c>
      <c r="M102" s="2">
        <f>EXP(Table5[[#This Row],[logit]])</f>
        <v>2.1714426503242161</v>
      </c>
      <c r="N102" s="2">
        <f>IF(Table5[[#This Row],[y]]=1,Table5[[#This Row],[e^logit]]/(1+Table5[[#This Row],[e^logit]]),1-(Table5[[#This Row],[e^logit]]/(1+Table5[[#This Row],[e^logit]])))</f>
        <v>0.68468608445504442</v>
      </c>
      <c r="O102" s="2">
        <f>LN(Table5[[#This Row],[probability]])</f>
        <v>-0.37879481662664638</v>
      </c>
    </row>
    <row r="103" spans="1:15" x14ac:dyDescent="0.3">
      <c r="A103" s="2">
        <v>0</v>
      </c>
      <c r="B103" s="2">
        <v>0.48899999999999999</v>
      </c>
      <c r="C103" s="2">
        <v>52.5</v>
      </c>
      <c r="D103" s="2">
        <v>4.3548999999999998</v>
      </c>
      <c r="E103" s="2">
        <v>4</v>
      </c>
      <c r="F103" s="2">
        <v>277</v>
      </c>
      <c r="G103" s="2">
        <v>18.600000000000001</v>
      </c>
      <c r="H103" s="2">
        <v>394.87</v>
      </c>
      <c r="I103" s="2">
        <v>10.97</v>
      </c>
      <c r="J103" s="2">
        <v>24.4</v>
      </c>
      <c r="K103" s="2">
        <v>0</v>
      </c>
      <c r="L1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-2.4784338724751778</v>
      </c>
      <c r="M103" s="2">
        <f>EXP(Table5[[#This Row],[logit]])</f>
        <v>8.3874480917273883E-2</v>
      </c>
      <c r="N103" s="2">
        <f>IF(Table5[[#This Row],[y]]=1,Table5[[#This Row],[e^logit]]/(1+Table5[[#This Row],[e^logit]]),1-(Table5[[#This Row],[e^logit]]/(1+Table5[[#This Row],[e^logit]])))</f>
        <v>0.92261605712287675</v>
      </c>
      <c r="O103" s="2">
        <f>LN(Table5[[#This Row],[probability]])</f>
        <v>-8.0542103801244117E-2</v>
      </c>
    </row>
    <row r="104" spans="1:15" x14ac:dyDescent="0.3">
      <c r="A104" s="2">
        <v>0</v>
      </c>
      <c r="B104" s="2">
        <v>0.871</v>
      </c>
      <c r="C104" s="2">
        <v>98.5</v>
      </c>
      <c r="D104" s="2">
        <v>1.6232</v>
      </c>
      <c r="E104" s="2">
        <v>5</v>
      </c>
      <c r="F104" s="2">
        <v>403</v>
      </c>
      <c r="G104" s="2">
        <v>14.7</v>
      </c>
      <c r="H104" s="2">
        <v>261.95</v>
      </c>
      <c r="I104" s="2">
        <v>15.79</v>
      </c>
      <c r="J104" s="2">
        <v>19.399999999999999</v>
      </c>
      <c r="K104" s="2">
        <v>1</v>
      </c>
      <c r="L1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12.899591680971902</v>
      </c>
      <c r="M104" s="2">
        <f>EXP(Table5[[#This Row],[logit]])</f>
        <v>400148.76961135201</v>
      </c>
      <c r="N104" s="2">
        <f>IF(Table5[[#This Row],[y]]=1,Table5[[#This Row],[e^logit]]/(1+Table5[[#This Row],[e^logit]]),1-(Table5[[#This Row],[e^logit]]/(1+Table5[[#This Row],[e^logit]])))</f>
        <v>0.99999750093570972</v>
      </c>
      <c r="O104" s="2">
        <f>LN(Table5[[#This Row],[probability]])</f>
        <v>-2.4990674129508244E-6</v>
      </c>
    </row>
    <row r="105" spans="1:15" x14ac:dyDescent="0.3">
      <c r="A105" s="2">
        <v>75</v>
      </c>
      <c r="B105" s="2">
        <v>0.41</v>
      </c>
      <c r="C105" s="2">
        <v>47.6</v>
      </c>
      <c r="D105" s="2">
        <v>7.3197000000000001</v>
      </c>
      <c r="E105" s="2">
        <v>3</v>
      </c>
      <c r="F105" s="2">
        <v>469</v>
      </c>
      <c r="G105" s="2">
        <v>21.1</v>
      </c>
      <c r="H105" s="2">
        <v>396.9</v>
      </c>
      <c r="I105" s="2">
        <v>14.8</v>
      </c>
      <c r="J105" s="2">
        <v>18.899999999999999</v>
      </c>
      <c r="K105" s="2">
        <v>0</v>
      </c>
      <c r="L1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-11.401454588125933</v>
      </c>
      <c r="M105" s="2">
        <f>EXP(Table5[[#This Row],[logit]])</f>
        <v>1.1179211861386698E-5</v>
      </c>
      <c r="N105" s="2">
        <f>IF(Table5[[#This Row],[y]]=1,Table5[[#This Row],[e^logit]]/(1+Table5[[#This Row],[e^logit]]),1-(Table5[[#This Row],[e^logit]]/(1+Table5[[#This Row],[e^logit]])))</f>
        <v>0.99998882091311203</v>
      </c>
      <c r="O105" s="2">
        <f>LN(Table5[[#This Row],[probability]])</f>
        <v>-1.1179149374426612E-5</v>
      </c>
    </row>
    <row r="106" spans="1:15" x14ac:dyDescent="0.3">
      <c r="A106" s="2">
        <v>0</v>
      </c>
      <c r="B106" s="2">
        <v>0.59699999999999998</v>
      </c>
      <c r="C106" s="2">
        <v>100</v>
      </c>
      <c r="D106" s="2">
        <v>1.5893999999999999</v>
      </c>
      <c r="E106" s="2">
        <v>24</v>
      </c>
      <c r="F106" s="2">
        <v>666</v>
      </c>
      <c r="G106" s="2">
        <v>20.2</v>
      </c>
      <c r="H106" s="2">
        <v>210.97</v>
      </c>
      <c r="I106" s="2">
        <v>20.079999999999998</v>
      </c>
      <c r="J106" s="2">
        <v>16.3</v>
      </c>
      <c r="K106" s="2">
        <v>1</v>
      </c>
      <c r="L1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15.323328682291345</v>
      </c>
      <c r="M106" s="2">
        <f>EXP(Table5[[#This Row],[logit]])</f>
        <v>4516864.7976193186</v>
      </c>
      <c r="N106" s="2">
        <f>IF(Table5[[#This Row],[y]]=1,Table5[[#This Row],[e^logit]]/(1+Table5[[#This Row],[e^logit]]),1-(Table5[[#This Row],[e^logit]]/(1+Table5[[#This Row],[e^logit]])))</f>
        <v>0.99999977860754674</v>
      </c>
      <c r="O106" s="2">
        <f>LN(Table5[[#This Row],[probability]])</f>
        <v>-2.2139247776634113E-7</v>
      </c>
    </row>
    <row r="107" spans="1:15" x14ac:dyDescent="0.3">
      <c r="A107" s="2">
        <v>0</v>
      </c>
      <c r="B107" s="2">
        <v>0.77</v>
      </c>
      <c r="C107" s="2">
        <v>91.1</v>
      </c>
      <c r="D107" s="2">
        <v>2.2955000000000001</v>
      </c>
      <c r="E107" s="2">
        <v>24</v>
      </c>
      <c r="F107" s="2">
        <v>666</v>
      </c>
      <c r="G107" s="2">
        <v>20.2</v>
      </c>
      <c r="H107" s="2">
        <v>350.65</v>
      </c>
      <c r="I107" s="2">
        <v>14.19</v>
      </c>
      <c r="J107" s="2">
        <v>19.899999999999999</v>
      </c>
      <c r="K107" s="2">
        <v>1</v>
      </c>
      <c r="L1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21.496861700031033</v>
      </c>
      <c r="M107" s="2">
        <f>EXP(Table5[[#This Row],[logit]])</f>
        <v>2167546457.4185133</v>
      </c>
      <c r="N107" s="2">
        <f>IF(Table5[[#This Row],[y]]=1,Table5[[#This Row],[e^logit]]/(1+Table5[[#This Row],[e^logit]]),1-(Table5[[#This Row],[e^logit]]/(1+Table5[[#This Row],[e^logit]])))</f>
        <v>0.99999999953864882</v>
      </c>
      <c r="O107" s="2">
        <f>LN(Table5[[#This Row],[probability]])</f>
        <v>-4.6135117958796195E-10</v>
      </c>
    </row>
    <row r="108" spans="1:15" x14ac:dyDescent="0.3">
      <c r="A108" s="2">
        <v>0</v>
      </c>
      <c r="B108" s="2">
        <v>0.57299999999999995</v>
      </c>
      <c r="C108" s="2">
        <v>89.3</v>
      </c>
      <c r="D108" s="2">
        <v>2.3889</v>
      </c>
      <c r="E108" s="2">
        <v>1</v>
      </c>
      <c r="F108" s="2">
        <v>273</v>
      </c>
      <c r="G108" s="2">
        <v>21</v>
      </c>
      <c r="H108" s="2">
        <v>393.45</v>
      </c>
      <c r="I108" s="2">
        <v>6.48</v>
      </c>
      <c r="J108" s="2">
        <v>22</v>
      </c>
      <c r="K108" s="2">
        <v>0</v>
      </c>
      <c r="L1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-1.1529918634191354</v>
      </c>
      <c r="M108" s="2">
        <f>EXP(Table5[[#This Row],[logit]])</f>
        <v>0.31569085114626944</v>
      </c>
      <c r="N108" s="2">
        <f>IF(Table5[[#This Row],[y]]=1,Table5[[#This Row],[e^logit]]/(1+Table5[[#This Row],[e^logit]]),1-(Table5[[#This Row],[e^logit]]/(1+Table5[[#This Row],[e^logit]])))</f>
        <v>0.76005696864789318</v>
      </c>
      <c r="O108" s="2">
        <f>LN(Table5[[#This Row],[probability]])</f>
        <v>-0.27436188976379894</v>
      </c>
    </row>
    <row r="109" spans="1:15" x14ac:dyDescent="0.3">
      <c r="A109" s="2">
        <v>55</v>
      </c>
      <c r="B109" s="2">
        <v>0.48399999999999999</v>
      </c>
      <c r="C109" s="2">
        <v>28.1</v>
      </c>
      <c r="D109" s="2">
        <v>6.4653999999999998</v>
      </c>
      <c r="E109" s="2">
        <v>5</v>
      </c>
      <c r="F109" s="2">
        <v>370</v>
      </c>
      <c r="G109" s="2">
        <v>17.600000000000001</v>
      </c>
      <c r="H109" s="2">
        <v>387.97</v>
      </c>
      <c r="I109" s="2">
        <v>4.6100000000000003</v>
      </c>
      <c r="J109" s="2">
        <v>31.2</v>
      </c>
      <c r="K109" s="2">
        <v>0</v>
      </c>
      <c r="L1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-5.5819277136860359</v>
      </c>
      <c r="M109" s="2">
        <f>EXP(Table5[[#This Row],[logit]])</f>
        <v>3.7653000976859202E-3</v>
      </c>
      <c r="N109" s="2">
        <f>IF(Table5[[#This Row],[y]]=1,Table5[[#This Row],[e^logit]]/(1+Table5[[#This Row],[e^logit]]),1-(Table5[[#This Row],[e^logit]]/(1+Table5[[#This Row],[e^logit]])))</f>
        <v>0.9962488242049018</v>
      </c>
      <c r="O109" s="2">
        <f>LN(Table5[[#This Row],[probability]])</f>
        <v>-3.7582290993353981E-3</v>
      </c>
    </row>
    <row r="110" spans="1:15" x14ac:dyDescent="0.3">
      <c r="A110" s="2">
        <v>0</v>
      </c>
      <c r="B110" s="2">
        <v>0.624</v>
      </c>
      <c r="C110" s="2">
        <v>98.4</v>
      </c>
      <c r="D110" s="2">
        <v>1.8498000000000001</v>
      </c>
      <c r="E110" s="2">
        <v>4</v>
      </c>
      <c r="F110" s="2">
        <v>437</v>
      </c>
      <c r="G110" s="2">
        <v>21.2</v>
      </c>
      <c r="H110" s="2">
        <v>394.08</v>
      </c>
      <c r="I110" s="2">
        <v>14.59</v>
      </c>
      <c r="J110" s="2">
        <v>17.100000000000001</v>
      </c>
      <c r="K110" s="2">
        <v>1</v>
      </c>
      <c r="L1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1.6492863573416749</v>
      </c>
      <c r="M110" s="2">
        <f>EXP(Table5[[#This Row],[logit]])</f>
        <v>5.2032652298593378</v>
      </c>
      <c r="N110" s="2">
        <f>IF(Table5[[#This Row],[y]]=1,Table5[[#This Row],[e^logit]]/(1+Table5[[#This Row],[e^logit]]),1-(Table5[[#This Row],[e^logit]]/(1+Table5[[#This Row],[e^logit]])))</f>
        <v>0.83879457625211429</v>
      </c>
      <c r="O110" s="2">
        <f>LN(Table5[[#This Row],[probability]])</f>
        <v>-0.17578944605525554</v>
      </c>
    </row>
    <row r="111" spans="1:15" x14ac:dyDescent="0.3">
      <c r="A111" s="2">
        <v>0</v>
      </c>
      <c r="B111" s="2">
        <v>0.46</v>
      </c>
      <c r="C111" s="2">
        <v>17.2</v>
      </c>
      <c r="D111" s="2">
        <v>5.2145999999999999</v>
      </c>
      <c r="E111" s="2">
        <v>4</v>
      </c>
      <c r="F111" s="2">
        <v>430</v>
      </c>
      <c r="G111" s="2">
        <v>16.899999999999999</v>
      </c>
      <c r="H111" s="2">
        <v>375.21</v>
      </c>
      <c r="I111" s="2">
        <v>7.34</v>
      </c>
      <c r="J111" s="2">
        <v>22.6</v>
      </c>
      <c r="K111" s="2">
        <v>0</v>
      </c>
      <c r="L1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-6.3331395914535928</v>
      </c>
      <c r="M111" s="2">
        <f>EXP(Table5[[#This Row],[logit]])</f>
        <v>1.7764476847099324E-3</v>
      </c>
      <c r="N111" s="2">
        <f>IF(Table5[[#This Row],[y]]=1,Table5[[#This Row],[e^logit]]/(1+Table5[[#This Row],[e^logit]]),1-(Table5[[#This Row],[e^logit]]/(1+Table5[[#This Row],[e^logit]])))</f>
        <v>0.9982267024855539</v>
      </c>
      <c r="O111" s="2">
        <f>LN(Table5[[#This Row],[probability]])</f>
        <v>-1.77487166772013E-3</v>
      </c>
    </row>
    <row r="112" spans="1:15" x14ac:dyDescent="0.3">
      <c r="A112" s="2">
        <v>0</v>
      </c>
      <c r="B112" s="2">
        <v>0.504</v>
      </c>
      <c r="C112" s="2">
        <v>83</v>
      </c>
      <c r="D112" s="2">
        <v>2.8944000000000001</v>
      </c>
      <c r="E112" s="2">
        <v>8</v>
      </c>
      <c r="F112" s="2">
        <v>307</v>
      </c>
      <c r="G112" s="2">
        <v>17.399999999999999</v>
      </c>
      <c r="H112" s="2">
        <v>382</v>
      </c>
      <c r="I112" s="2">
        <v>4.63</v>
      </c>
      <c r="J112" s="2">
        <v>50</v>
      </c>
      <c r="K112" s="2">
        <v>1</v>
      </c>
      <c r="L1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3.8142831890131847</v>
      </c>
      <c r="M112" s="2">
        <f>EXP(Table5[[#This Row],[logit]])</f>
        <v>45.344241480337857</v>
      </c>
      <c r="N112" s="2">
        <f>IF(Table5[[#This Row],[y]]=1,Table5[[#This Row],[e^logit]]/(1+Table5[[#This Row],[e^logit]]),1-(Table5[[#This Row],[e^logit]]/(1+Table5[[#This Row],[e^logit]])))</f>
        <v>0.97842234616302304</v>
      </c>
      <c r="O112" s="2">
        <f>LN(Table5[[#This Row],[probability]])</f>
        <v>-2.1813855373852119E-2</v>
      </c>
    </row>
    <row r="113" spans="1:15" x14ac:dyDescent="0.3">
      <c r="A113" s="2">
        <v>25</v>
      </c>
      <c r="B113" s="2">
        <v>0.45300000000000001</v>
      </c>
      <c r="C113" s="2">
        <v>29.2</v>
      </c>
      <c r="D113" s="2">
        <v>7.8148</v>
      </c>
      <c r="E113" s="2">
        <v>8</v>
      </c>
      <c r="F113" s="2">
        <v>284</v>
      </c>
      <c r="G113" s="2">
        <v>19.7</v>
      </c>
      <c r="H113" s="2">
        <v>390.68</v>
      </c>
      <c r="I113" s="2">
        <v>6.86</v>
      </c>
      <c r="J113" s="2">
        <v>23.3</v>
      </c>
      <c r="K113" s="2">
        <v>0</v>
      </c>
      <c r="L1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-1.2002907142137356</v>
      </c>
      <c r="M113" s="2">
        <f>EXP(Table5[[#This Row],[logit]])</f>
        <v>0.30110666320014845</v>
      </c>
      <c r="N113" s="2">
        <f>IF(Table5[[#This Row],[y]]=1,Table5[[#This Row],[e^logit]]/(1+Table5[[#This Row],[e^logit]]),1-(Table5[[#This Row],[e^logit]]/(1+Table5[[#This Row],[e^logit]])))</f>
        <v>0.76857649590421828</v>
      </c>
      <c r="O113" s="2">
        <f>LN(Table5[[#This Row],[probability]])</f>
        <v>-0.26321518171942809</v>
      </c>
    </row>
    <row r="114" spans="1:15" x14ac:dyDescent="0.3">
      <c r="A114" s="2">
        <v>0</v>
      </c>
      <c r="B114" s="2">
        <v>0.51500000000000001</v>
      </c>
      <c r="C114" s="2">
        <v>46.3</v>
      </c>
      <c r="D114" s="2">
        <v>5.2310999999999996</v>
      </c>
      <c r="E114" s="2">
        <v>5</v>
      </c>
      <c r="F114" s="2">
        <v>224</v>
      </c>
      <c r="G114" s="2">
        <v>20.2</v>
      </c>
      <c r="H114" s="2">
        <v>396.9</v>
      </c>
      <c r="I114" s="2">
        <v>9.8000000000000007</v>
      </c>
      <c r="J114" s="2">
        <v>19.5</v>
      </c>
      <c r="K114" s="2">
        <v>0</v>
      </c>
      <c r="L1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3.5156403674956316E-3</v>
      </c>
      <c r="M114" s="2">
        <f>EXP(Table5[[#This Row],[logit]])</f>
        <v>1.0035218274795212</v>
      </c>
      <c r="N114" s="2">
        <f>IF(Table5[[#This Row],[y]]=1,Table5[[#This Row],[e^logit]]/(1+Table5[[#This Row],[e^logit]]),1-(Table5[[#This Row],[e^logit]]/(1+Table5[[#This Row],[e^logit]])))</f>
        <v>0.49912109081338252</v>
      </c>
      <c r="O114" s="2">
        <f>LN(Table5[[#This Row],[probability]])</f>
        <v>-0.6949065457087964</v>
      </c>
    </row>
    <row r="115" spans="1:15" x14ac:dyDescent="0.3">
      <c r="A115" s="2">
        <v>52.5</v>
      </c>
      <c r="B115" s="2">
        <v>0.40500000000000003</v>
      </c>
      <c r="C115" s="2">
        <v>31.3</v>
      </c>
      <c r="D115" s="2">
        <v>7.3171999999999997</v>
      </c>
      <c r="E115" s="2">
        <v>6</v>
      </c>
      <c r="F115" s="2">
        <v>293</v>
      </c>
      <c r="G115" s="2">
        <v>16.600000000000001</v>
      </c>
      <c r="H115" s="2">
        <v>396.9</v>
      </c>
      <c r="I115" s="2">
        <v>7.14</v>
      </c>
      <c r="J115" s="2">
        <v>23.2</v>
      </c>
      <c r="K115" s="2">
        <v>0</v>
      </c>
      <c r="L1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-8.216676133273058</v>
      </c>
      <c r="M115" s="2">
        <f>EXP(Table5[[#This Row],[logit]])</f>
        <v>2.7011138870749817E-4</v>
      </c>
      <c r="N115" s="2">
        <f>IF(Table5[[#This Row],[y]]=1,Table5[[#This Row],[e^logit]]/(1+Table5[[#This Row],[e^logit]]),1-(Table5[[#This Row],[e^logit]]/(1+Table5[[#This Row],[e^logit]])))</f>
        <v>0.99972996155175275</v>
      </c>
      <c r="O115" s="2">
        <f>LN(Table5[[#This Row],[probability]])</f>
        <v>-2.7007491519414391E-4</v>
      </c>
    </row>
    <row r="116" spans="1:15" x14ac:dyDescent="0.3">
      <c r="A116" s="2">
        <v>0</v>
      </c>
      <c r="B116" s="2">
        <v>0.44800000000000001</v>
      </c>
      <c r="C116" s="2">
        <v>33.799999999999997</v>
      </c>
      <c r="D116" s="2">
        <v>5.1003999999999996</v>
      </c>
      <c r="E116" s="2">
        <v>3</v>
      </c>
      <c r="F116" s="2">
        <v>233</v>
      </c>
      <c r="G116" s="2">
        <v>17.899999999999999</v>
      </c>
      <c r="H116" s="2">
        <v>396.9</v>
      </c>
      <c r="I116" s="2">
        <v>10.210000000000001</v>
      </c>
      <c r="J116" s="2">
        <v>19.3</v>
      </c>
      <c r="K116" s="2">
        <v>0</v>
      </c>
      <c r="L1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-5.7036715173064962</v>
      </c>
      <c r="M116" s="2">
        <f>EXP(Table5[[#This Row],[logit]])</f>
        <v>3.3337032116856642E-3</v>
      </c>
      <c r="N116" s="2">
        <f>IF(Table5[[#This Row],[y]]=1,Table5[[#This Row],[e^logit]]/(1+Table5[[#This Row],[e^logit]]),1-(Table5[[#This Row],[e^logit]]/(1+Table5[[#This Row],[e^logit]])))</f>
        <v>0.99667737343915142</v>
      </c>
      <c r="O116" s="2">
        <f>LN(Table5[[#This Row],[probability]])</f>
        <v>-3.3281587421273673E-3</v>
      </c>
    </row>
    <row r="117" spans="1:15" x14ac:dyDescent="0.3">
      <c r="A117" s="2">
        <v>82.5</v>
      </c>
      <c r="B117" s="2">
        <v>0.41499999999999998</v>
      </c>
      <c r="C117" s="2">
        <v>38.4</v>
      </c>
      <c r="D117" s="2">
        <v>6.27</v>
      </c>
      <c r="E117" s="2">
        <v>2</v>
      </c>
      <c r="F117" s="2">
        <v>348</v>
      </c>
      <c r="G117" s="2">
        <v>14.7</v>
      </c>
      <c r="H117" s="2">
        <v>393.77</v>
      </c>
      <c r="I117" s="2">
        <v>7.43</v>
      </c>
      <c r="J117" s="2">
        <v>24.1</v>
      </c>
      <c r="K117" s="2">
        <v>0</v>
      </c>
      <c r="L1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-14.335983647652798</v>
      </c>
      <c r="M117" s="2">
        <f>EXP(Table5[[#This Row],[logit]])</f>
        <v>5.9423935294981117E-7</v>
      </c>
      <c r="N117" s="2">
        <f>IF(Table5[[#This Row],[y]]=1,Table5[[#This Row],[e^logit]]/(1+Table5[[#This Row],[e^logit]]),1-(Table5[[#This Row],[e^logit]]/(1+Table5[[#This Row],[e^logit]])))</f>
        <v>0.99999940576100022</v>
      </c>
      <c r="O117" s="2">
        <f>LN(Table5[[#This Row],[probability]])</f>
        <v>-5.9423917634489952E-7</v>
      </c>
    </row>
    <row r="118" spans="1:15" x14ac:dyDescent="0.3">
      <c r="A118" s="2">
        <v>0</v>
      </c>
      <c r="B118" s="2">
        <v>0.65500000000000003</v>
      </c>
      <c r="C118" s="2">
        <v>84.7</v>
      </c>
      <c r="D118" s="2">
        <v>2.8715000000000002</v>
      </c>
      <c r="E118" s="2">
        <v>24</v>
      </c>
      <c r="F118" s="2">
        <v>666</v>
      </c>
      <c r="G118" s="2">
        <v>20.2</v>
      </c>
      <c r="H118" s="2">
        <v>22.01</v>
      </c>
      <c r="I118" s="2">
        <v>17.149999999999999</v>
      </c>
      <c r="J118" s="2">
        <v>19</v>
      </c>
      <c r="K118" s="2">
        <v>1</v>
      </c>
      <c r="L1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20.708803385836852</v>
      </c>
      <c r="M118" s="2">
        <f>EXP(Table5[[#This Row],[logit]])</f>
        <v>985641627.78704917</v>
      </c>
      <c r="N118" s="2">
        <f>IF(Table5[[#This Row],[y]]=1,Table5[[#This Row],[e^logit]]/(1+Table5[[#This Row],[e^logit]]),1-(Table5[[#This Row],[e^logit]]/(1+Table5[[#This Row],[e^logit]])))</f>
        <v>0.99999999898543246</v>
      </c>
      <c r="O118" s="2">
        <f>LN(Table5[[#This Row],[probability]])</f>
        <v>-1.0145675416057562E-9</v>
      </c>
    </row>
    <row r="119" spans="1:15" x14ac:dyDescent="0.3">
      <c r="A119" s="2">
        <v>0</v>
      </c>
      <c r="B119" s="2">
        <v>0.54400000000000004</v>
      </c>
      <c r="C119" s="2">
        <v>76.7</v>
      </c>
      <c r="D119" s="2">
        <v>3.1025</v>
      </c>
      <c r="E119" s="2">
        <v>4</v>
      </c>
      <c r="F119" s="2">
        <v>304</v>
      </c>
      <c r="G119" s="2">
        <v>18.399999999999999</v>
      </c>
      <c r="H119" s="2">
        <v>396.24</v>
      </c>
      <c r="I119" s="2">
        <v>9.9700000000000006</v>
      </c>
      <c r="J119" s="2">
        <v>20.3</v>
      </c>
      <c r="K119" s="2">
        <v>1</v>
      </c>
      <c r="L1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-1.2738607959179937</v>
      </c>
      <c r="M119" s="2">
        <f>EXP(Table5[[#This Row],[logit]])</f>
        <v>0.27974947851070847</v>
      </c>
      <c r="N119" s="2">
        <f>IF(Table5[[#This Row],[y]]=1,Table5[[#This Row],[e^logit]]/(1+Table5[[#This Row],[e^logit]]),1-(Table5[[#This Row],[e^logit]]/(1+Table5[[#This Row],[e^logit]])))</f>
        <v>0.21859706388492789</v>
      </c>
      <c r="O119" s="2">
        <f>LN(Table5[[#This Row],[probability]])</f>
        <v>-1.5205251347803688</v>
      </c>
    </row>
    <row r="120" spans="1:15" x14ac:dyDescent="0.3">
      <c r="A120" s="2">
        <v>0</v>
      </c>
      <c r="B120" s="2">
        <v>0.624</v>
      </c>
      <c r="C120" s="2">
        <v>98.4</v>
      </c>
      <c r="D120" s="2">
        <v>2.3460000000000001</v>
      </c>
      <c r="E120" s="2">
        <v>4</v>
      </c>
      <c r="F120" s="2">
        <v>437</v>
      </c>
      <c r="G120" s="2">
        <v>21.2</v>
      </c>
      <c r="H120" s="2">
        <v>262.76</v>
      </c>
      <c r="I120" s="2">
        <v>17.309999999999999</v>
      </c>
      <c r="J120" s="2">
        <v>15.6</v>
      </c>
      <c r="K120" s="2">
        <v>1</v>
      </c>
      <c r="L1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3.5065488140605323</v>
      </c>
      <c r="M120" s="2">
        <f>EXP(Table5[[#This Row],[logit]])</f>
        <v>33.333030559393443</v>
      </c>
      <c r="N120" s="2">
        <f>IF(Table5[[#This Row],[y]]=1,Table5[[#This Row],[e^logit]]/(1+Table5[[#This Row],[e^logit]]),1-(Table5[[#This Row],[e^logit]]/(1+Table5[[#This Row],[e^logit]])))</f>
        <v>0.97087352955137241</v>
      </c>
      <c r="O120" s="2">
        <f>LN(Table5[[#This Row],[probability]])</f>
        <v>-2.9559066803665823E-2</v>
      </c>
    </row>
    <row r="121" spans="1:15" x14ac:dyDescent="0.3">
      <c r="A121" s="2">
        <v>0</v>
      </c>
      <c r="B121" s="2">
        <v>0.50700000000000001</v>
      </c>
      <c r="C121" s="2">
        <v>80.8</v>
      </c>
      <c r="D121" s="2">
        <v>3.2721</v>
      </c>
      <c r="E121" s="2">
        <v>8</v>
      </c>
      <c r="F121" s="2">
        <v>307</v>
      </c>
      <c r="G121" s="2">
        <v>17.399999999999999</v>
      </c>
      <c r="H121" s="2">
        <v>396.9</v>
      </c>
      <c r="I121" s="2">
        <v>7.6</v>
      </c>
      <c r="J121" s="2">
        <v>30.1</v>
      </c>
      <c r="K121" s="2">
        <v>1</v>
      </c>
      <c r="L1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1.2253954665891147</v>
      </c>
      <c r="M121" s="2">
        <f>EXP(Table5[[#This Row],[logit]])</f>
        <v>3.405512582970728</v>
      </c>
      <c r="N121" s="2">
        <f>IF(Table5[[#This Row],[y]]=1,Table5[[#This Row],[e^logit]]/(1+Table5[[#This Row],[e^logit]]),1-(Table5[[#This Row],[e^logit]]/(1+Table5[[#This Row],[e^logit]])))</f>
        <v>0.77301165728922305</v>
      </c>
      <c r="O121" s="2">
        <f>LN(Table5[[#This Row],[probability]])</f>
        <v>-0.25746114992728353</v>
      </c>
    </row>
    <row r="122" spans="1:15" x14ac:dyDescent="0.3">
      <c r="A122" s="2">
        <v>0</v>
      </c>
      <c r="B122" s="2">
        <v>0.53800000000000003</v>
      </c>
      <c r="C122" s="2">
        <v>81.7</v>
      </c>
      <c r="D122" s="2">
        <v>4.2579000000000002</v>
      </c>
      <c r="E122" s="2">
        <v>4</v>
      </c>
      <c r="F122" s="2">
        <v>307</v>
      </c>
      <c r="G122" s="2">
        <v>21</v>
      </c>
      <c r="H122" s="2">
        <v>386.75</v>
      </c>
      <c r="I122" s="2">
        <v>14.67</v>
      </c>
      <c r="J122" s="2">
        <v>17.5</v>
      </c>
      <c r="K122" s="2">
        <v>1</v>
      </c>
      <c r="L1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0.29810511228853631</v>
      </c>
      <c r="M122" s="2">
        <f>EXP(Table5[[#This Row],[logit]])</f>
        <v>1.3473033985804888</v>
      </c>
      <c r="N122" s="2">
        <f>IF(Table5[[#This Row],[y]]=1,Table5[[#This Row],[e^logit]]/(1+Table5[[#This Row],[e^logit]]),1-(Table5[[#This Row],[e^logit]]/(1+Table5[[#This Row],[e^logit]])))</f>
        <v>0.57397923054823619</v>
      </c>
      <c r="O122" s="2">
        <f>LN(Table5[[#This Row],[probability]])</f>
        <v>-0.55516206703109128</v>
      </c>
    </row>
    <row r="123" spans="1:15" x14ac:dyDescent="0.3">
      <c r="A123" s="2">
        <v>0</v>
      </c>
      <c r="B123" s="2">
        <v>0.44800000000000001</v>
      </c>
      <c r="C123" s="2">
        <v>6.6</v>
      </c>
      <c r="D123" s="2">
        <v>5.7209000000000003</v>
      </c>
      <c r="E123" s="2">
        <v>3</v>
      </c>
      <c r="F123" s="2">
        <v>233</v>
      </c>
      <c r="G123" s="2">
        <v>17.899999999999999</v>
      </c>
      <c r="H123" s="2">
        <v>383.37</v>
      </c>
      <c r="I123" s="2">
        <v>5.81</v>
      </c>
      <c r="J123" s="2">
        <v>25.3</v>
      </c>
      <c r="K123" s="2">
        <v>0</v>
      </c>
      <c r="L1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-5.2907531352512889</v>
      </c>
      <c r="M123" s="2">
        <f>EXP(Table5[[#This Row],[logit]])</f>
        <v>5.0379645618272044E-3</v>
      </c>
      <c r="N123" s="2">
        <f>IF(Table5[[#This Row],[y]]=1,Table5[[#This Row],[e^logit]]/(1+Table5[[#This Row],[e^logit]]),1-(Table5[[#This Row],[e^logit]]/(1+Table5[[#This Row],[e^logit]])))</f>
        <v>0.99498728929705293</v>
      </c>
      <c r="O123" s="2">
        <f>LN(Table5[[#This Row],[probability]])</f>
        <v>-5.0253164809660666E-3</v>
      </c>
    </row>
    <row r="124" spans="1:15" x14ac:dyDescent="0.3">
      <c r="A124" s="2">
        <v>0</v>
      </c>
      <c r="B124" s="2">
        <v>0.504</v>
      </c>
      <c r="C124" s="2">
        <v>76.900000000000006</v>
      </c>
      <c r="D124" s="2">
        <v>3.6715</v>
      </c>
      <c r="E124" s="2">
        <v>8</v>
      </c>
      <c r="F124" s="2">
        <v>307</v>
      </c>
      <c r="G124" s="2">
        <v>17.399999999999999</v>
      </c>
      <c r="H124" s="2">
        <v>376.14</v>
      </c>
      <c r="I124" s="2">
        <v>5.25</v>
      </c>
      <c r="J124" s="2">
        <v>31.7</v>
      </c>
      <c r="K124" s="2">
        <v>1</v>
      </c>
      <c r="L1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1.5774239800539878</v>
      </c>
      <c r="M124" s="2">
        <f>EXP(Table5[[#This Row],[logit]])</f>
        <v>4.8424654428567653</v>
      </c>
      <c r="N124" s="2">
        <f>IF(Table5[[#This Row],[y]]=1,Table5[[#This Row],[e^logit]]/(1+Table5[[#This Row],[e^logit]]),1-(Table5[[#This Row],[e^logit]]/(1+Table5[[#This Row],[e^logit]])))</f>
        <v>0.82883938128848667</v>
      </c>
      <c r="O124" s="2">
        <f>LN(Table5[[#This Row],[probability]])</f>
        <v>-0.18772889257236366</v>
      </c>
    </row>
    <row r="125" spans="1:15" x14ac:dyDescent="0.3">
      <c r="A125" s="2">
        <v>0</v>
      </c>
      <c r="B125" s="2">
        <v>0.65900000000000003</v>
      </c>
      <c r="C125" s="2">
        <v>100</v>
      </c>
      <c r="D125" s="2">
        <v>1.2851999999999999</v>
      </c>
      <c r="E125" s="2">
        <v>24</v>
      </c>
      <c r="F125" s="2">
        <v>666</v>
      </c>
      <c r="G125" s="2">
        <v>20.2</v>
      </c>
      <c r="H125" s="2">
        <v>332.09</v>
      </c>
      <c r="I125" s="2">
        <v>12.13</v>
      </c>
      <c r="J125" s="2">
        <v>27.9</v>
      </c>
      <c r="K125" s="2">
        <v>1</v>
      </c>
      <c r="L1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17.52632705144428</v>
      </c>
      <c r="M125" s="2">
        <f>EXP(Table5[[#This Row],[logit]])</f>
        <v>40887177.015192099</v>
      </c>
      <c r="N125" s="2">
        <f>IF(Table5[[#This Row],[y]]=1,Table5[[#This Row],[e^logit]]/(1+Table5[[#This Row],[e^logit]]),1-(Table5[[#This Row],[e^logit]]/(1+Table5[[#This Row],[e^logit]])))</f>
        <v>0.9999999755424549</v>
      </c>
      <c r="O125" s="2">
        <f>LN(Table5[[#This Row],[probability]])</f>
        <v>-2.4457545399361741E-8</v>
      </c>
    </row>
    <row r="126" spans="1:15" x14ac:dyDescent="0.3">
      <c r="A126" s="2">
        <v>20</v>
      </c>
      <c r="B126" s="2">
        <v>0.64700000000000002</v>
      </c>
      <c r="C126" s="2">
        <v>91.5</v>
      </c>
      <c r="D126" s="2">
        <v>2.2885</v>
      </c>
      <c r="E126" s="2">
        <v>5</v>
      </c>
      <c r="F126" s="2">
        <v>264</v>
      </c>
      <c r="G126" s="2">
        <v>13</v>
      </c>
      <c r="H126" s="2">
        <v>386.86</v>
      </c>
      <c r="I126" s="2">
        <v>5.91</v>
      </c>
      <c r="J126" s="2">
        <v>48.8</v>
      </c>
      <c r="K126" s="2">
        <v>1</v>
      </c>
      <c r="L1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4.8501465947211271</v>
      </c>
      <c r="M126" s="2">
        <f>EXP(Table5[[#This Row],[logit]])</f>
        <v>127.75911728549335</v>
      </c>
      <c r="N126" s="2">
        <f>IF(Table5[[#This Row],[y]]=1,Table5[[#This Row],[e^logit]]/(1+Table5[[#This Row],[e^logit]]),1-(Table5[[#This Row],[e^logit]]/(1+Table5[[#This Row],[e^logit]])))</f>
        <v>0.99223355968041682</v>
      </c>
      <c r="O126" s="2">
        <f>LN(Table5[[#This Row],[probability]])</f>
        <v>-7.796756183444299E-3</v>
      </c>
    </row>
    <row r="127" spans="1:15" x14ac:dyDescent="0.3">
      <c r="A127" s="2">
        <v>0</v>
      </c>
      <c r="B127" s="2">
        <v>0.54700000000000004</v>
      </c>
      <c r="C127" s="2">
        <v>81.599999999999994</v>
      </c>
      <c r="D127" s="2">
        <v>2.6775000000000002</v>
      </c>
      <c r="E127" s="2">
        <v>6</v>
      </c>
      <c r="F127" s="2">
        <v>432</v>
      </c>
      <c r="G127" s="2">
        <v>17.8</v>
      </c>
      <c r="H127" s="2">
        <v>395.59</v>
      </c>
      <c r="I127" s="2">
        <v>10.16</v>
      </c>
      <c r="J127" s="2">
        <v>22.8</v>
      </c>
      <c r="K127" s="2">
        <v>0</v>
      </c>
      <c r="L1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-0.73781397011702099</v>
      </c>
      <c r="M127" s="2">
        <f>EXP(Table5[[#This Row],[logit]])</f>
        <v>0.47815804162758435</v>
      </c>
      <c r="N127" s="2">
        <f>IF(Table5[[#This Row],[y]]=1,Table5[[#This Row],[e^logit]]/(1+Table5[[#This Row],[e^logit]]),1-(Table5[[#This Row],[e^logit]]/(1+Table5[[#This Row],[e^logit]])))</f>
        <v>0.67651764685385762</v>
      </c>
      <c r="O127" s="2">
        <f>LN(Table5[[#This Row],[probability]])</f>
        <v>-0.39079674619213994</v>
      </c>
    </row>
    <row r="128" spans="1:15" x14ac:dyDescent="0.3">
      <c r="A128" s="2">
        <v>0</v>
      </c>
      <c r="B128" s="2">
        <v>0.66800000000000004</v>
      </c>
      <c r="C128" s="2">
        <v>100</v>
      </c>
      <c r="D128" s="2">
        <v>1.137</v>
      </c>
      <c r="E128" s="2">
        <v>24</v>
      </c>
      <c r="F128" s="2">
        <v>666</v>
      </c>
      <c r="G128" s="2">
        <v>20.2</v>
      </c>
      <c r="H128" s="2">
        <v>396.9</v>
      </c>
      <c r="I128" s="2">
        <v>37.97</v>
      </c>
      <c r="J128" s="2">
        <v>13.8</v>
      </c>
      <c r="K128" s="2">
        <v>1</v>
      </c>
      <c r="L1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16.746731969237242</v>
      </c>
      <c r="M128" s="2">
        <f>EXP(Table5[[#This Row],[logit]])</f>
        <v>18750518.610732336</v>
      </c>
      <c r="N128" s="2">
        <f>IF(Table5[[#This Row],[y]]=1,Table5[[#This Row],[e^logit]]/(1+Table5[[#This Row],[e^logit]]),1-(Table5[[#This Row],[e^logit]]/(1+Table5[[#This Row],[e^logit]])))</f>
        <v>0.99999994666814462</v>
      </c>
      <c r="O128" s="2">
        <f>LN(Table5[[#This Row],[probability]])</f>
        <v>-5.3331856798514091E-8</v>
      </c>
    </row>
    <row r="129" spans="1:15" x14ac:dyDescent="0.3">
      <c r="A129" s="2">
        <v>0</v>
      </c>
      <c r="B129" s="2">
        <v>0.51500000000000001</v>
      </c>
      <c r="C129" s="2">
        <v>58.5</v>
      </c>
      <c r="D129" s="2">
        <v>4.8121999999999998</v>
      </c>
      <c r="E129" s="2">
        <v>5</v>
      </c>
      <c r="F129" s="2">
        <v>224</v>
      </c>
      <c r="G129" s="2">
        <v>20.2</v>
      </c>
      <c r="H129" s="2">
        <v>396.9</v>
      </c>
      <c r="I129" s="2">
        <v>9.2899999999999991</v>
      </c>
      <c r="J129" s="2">
        <v>18.7</v>
      </c>
      <c r="K129" s="2">
        <v>0</v>
      </c>
      <c r="L1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-9.6107338483280902E-2</v>
      </c>
      <c r="M129" s="2">
        <f>EXP(Table5[[#This Row],[logit]])</f>
        <v>0.90836650815237563</v>
      </c>
      <c r="N129" s="2">
        <f>IF(Table5[[#This Row],[y]]=1,Table5[[#This Row],[e^logit]]/(1+Table5[[#This Row],[e^logit]]),1-(Table5[[#This Row],[e^logit]]/(1+Table5[[#This Row],[e^logit]])))</f>
        <v>0.52400835779085786</v>
      </c>
      <c r="O129" s="2">
        <f>LN(Table5[[#This Row],[probability]])</f>
        <v>-0.64624764480574137</v>
      </c>
    </row>
    <row r="130" spans="1:15" x14ac:dyDescent="0.3">
      <c r="A130" s="2">
        <v>0</v>
      </c>
      <c r="B130" s="2">
        <v>0.52</v>
      </c>
      <c r="C130" s="2">
        <v>91.9</v>
      </c>
      <c r="D130" s="2">
        <v>2.2109999999999999</v>
      </c>
      <c r="E130" s="2">
        <v>5</v>
      </c>
      <c r="F130" s="2">
        <v>384</v>
      </c>
      <c r="G130" s="2">
        <v>20.9</v>
      </c>
      <c r="H130" s="2">
        <v>395.67</v>
      </c>
      <c r="I130" s="2">
        <v>18.66</v>
      </c>
      <c r="J130" s="2">
        <v>19.5</v>
      </c>
      <c r="K130" s="2">
        <v>0</v>
      </c>
      <c r="L1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-1.0676316941162862</v>
      </c>
      <c r="M130" s="2">
        <f>EXP(Table5[[#This Row],[logit]])</f>
        <v>0.34382182921408166</v>
      </c>
      <c r="N130" s="2">
        <f>IF(Table5[[#This Row],[y]]=1,Table5[[#This Row],[e^logit]]/(1+Table5[[#This Row],[e^logit]]),1-(Table5[[#This Row],[e^logit]]/(1+Table5[[#This Row],[e^logit]])))</f>
        <v>0.74414626869459188</v>
      </c>
      <c r="O130" s="2">
        <f>LN(Table5[[#This Row],[probability]])</f>
        <v>-0.29551766576405725</v>
      </c>
    </row>
    <row r="131" spans="1:15" x14ac:dyDescent="0.3">
      <c r="A131" s="2">
        <v>0</v>
      </c>
      <c r="B131" s="2">
        <v>0.437</v>
      </c>
      <c r="C131" s="2">
        <v>51</v>
      </c>
      <c r="D131" s="2">
        <v>5.9603999999999999</v>
      </c>
      <c r="E131" s="2">
        <v>4</v>
      </c>
      <c r="F131" s="2">
        <v>289</v>
      </c>
      <c r="G131" s="2">
        <v>16</v>
      </c>
      <c r="H131" s="2">
        <v>392.85</v>
      </c>
      <c r="I131" s="2">
        <v>7.39</v>
      </c>
      <c r="J131" s="2">
        <v>27.1</v>
      </c>
      <c r="K131" s="2">
        <v>0</v>
      </c>
      <c r="L1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-4.5366041734775955</v>
      </c>
      <c r="M131" s="2">
        <f>EXP(Table5[[#This Row],[logit]])</f>
        <v>1.0709713201230812E-2</v>
      </c>
      <c r="N131" s="2">
        <f>IF(Table5[[#This Row],[y]]=1,Table5[[#This Row],[e^logit]]/(1+Table5[[#This Row],[e^logit]]),1-(Table5[[#This Row],[e^logit]]/(1+Table5[[#This Row],[e^logit]])))</f>
        <v>0.98940376938962049</v>
      </c>
      <c r="O131" s="2">
        <f>LN(Table5[[#This Row],[probability]])</f>
        <v>-1.0652770422569414E-2</v>
      </c>
    </row>
    <row r="132" spans="1:15" x14ac:dyDescent="0.3">
      <c r="A132" s="2">
        <v>0</v>
      </c>
      <c r="B132" s="2">
        <v>0.67100000000000004</v>
      </c>
      <c r="C132" s="2">
        <v>91.9</v>
      </c>
      <c r="D132" s="2">
        <v>1.4165000000000001</v>
      </c>
      <c r="E132" s="2">
        <v>24</v>
      </c>
      <c r="F132" s="2">
        <v>666</v>
      </c>
      <c r="G132" s="2">
        <v>20.2</v>
      </c>
      <c r="H132" s="2">
        <v>396.9</v>
      </c>
      <c r="I132" s="2">
        <v>17.21</v>
      </c>
      <c r="J132" s="2">
        <v>10.4</v>
      </c>
      <c r="K132" s="2">
        <v>1</v>
      </c>
      <c r="L1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14.906806678568538</v>
      </c>
      <c r="M132" s="2">
        <f>EXP(Table5[[#This Row],[logit]])</f>
        <v>2978131.5898350207</v>
      </c>
      <c r="N132" s="2">
        <f>IF(Table5[[#This Row],[y]]=1,Table5[[#This Row],[e^logit]]/(1+Table5[[#This Row],[e^logit]]),1-(Table5[[#This Row],[e^logit]]/(1+Table5[[#This Row],[e^logit]])))</f>
        <v>0.9999996642191139</v>
      </c>
      <c r="O132" s="2">
        <f>LN(Table5[[#This Row],[probability]])</f>
        <v>-3.3578094247039645E-7</v>
      </c>
    </row>
    <row r="133" spans="1:15" x14ac:dyDescent="0.3">
      <c r="A133" s="2">
        <v>0</v>
      </c>
      <c r="B133" s="2">
        <v>0.77</v>
      </c>
      <c r="C133" s="2">
        <v>89</v>
      </c>
      <c r="D133" s="2">
        <v>1.9047000000000001</v>
      </c>
      <c r="E133" s="2">
        <v>24</v>
      </c>
      <c r="F133" s="2">
        <v>666</v>
      </c>
      <c r="G133" s="2">
        <v>20.2</v>
      </c>
      <c r="H133" s="2">
        <v>353.04</v>
      </c>
      <c r="I133" s="2">
        <v>14.64</v>
      </c>
      <c r="J133" s="2">
        <v>16.8</v>
      </c>
      <c r="K133" s="2">
        <v>1</v>
      </c>
      <c r="L1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20.721368258909582</v>
      </c>
      <c r="M133" s="2">
        <f>EXP(Table5[[#This Row],[logit]])</f>
        <v>998104221.22611296</v>
      </c>
      <c r="N133" s="2">
        <f>IF(Table5[[#This Row],[y]]=1,Table5[[#This Row],[e^logit]]/(1+Table5[[#This Row],[e^logit]]),1-(Table5[[#This Row],[e^logit]]/(1+Table5[[#This Row],[e^logit]])))</f>
        <v>0.99999999899810066</v>
      </c>
      <c r="O133" s="2">
        <f>LN(Table5[[#This Row],[probability]])</f>
        <v>-1.0018993417704984E-9</v>
      </c>
    </row>
    <row r="134" spans="1:15" x14ac:dyDescent="0.3">
      <c r="A134" s="2">
        <v>25</v>
      </c>
      <c r="B134" s="2">
        <v>0.42599999999999999</v>
      </c>
      <c r="C134" s="2">
        <v>32.200000000000003</v>
      </c>
      <c r="D134" s="2">
        <v>5.4006999999999996</v>
      </c>
      <c r="E134" s="2">
        <v>4</v>
      </c>
      <c r="F134" s="2">
        <v>281</v>
      </c>
      <c r="G134" s="2">
        <v>19</v>
      </c>
      <c r="H134" s="2">
        <v>396.9</v>
      </c>
      <c r="I134" s="2">
        <v>6.72</v>
      </c>
      <c r="J134" s="2">
        <v>24.8</v>
      </c>
      <c r="K134" s="2">
        <v>0</v>
      </c>
      <c r="L1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-6.9648935234285378</v>
      </c>
      <c r="M134" s="2">
        <f>EXP(Table5[[#This Row],[logit]])</f>
        <v>9.4446349350823188E-4</v>
      </c>
      <c r="N134" s="2">
        <f>IF(Table5[[#This Row],[y]]=1,Table5[[#This Row],[e^logit]]/(1+Table5[[#This Row],[e^logit]]),1-(Table5[[#This Row],[e^logit]]/(1+Table5[[#This Row],[e^logit]])))</f>
        <v>0.99905642767610514</v>
      </c>
      <c r="O134" s="2">
        <f>LN(Table5[[#This Row],[probability]])</f>
        <v>-9.4401776848823996E-4</v>
      </c>
    </row>
    <row r="135" spans="1:15" x14ac:dyDescent="0.3">
      <c r="A135" s="2">
        <v>0</v>
      </c>
      <c r="B135" s="2">
        <v>0.57999999999999996</v>
      </c>
      <c r="C135" s="2">
        <v>56.7</v>
      </c>
      <c r="D135" s="2">
        <v>2.8237000000000001</v>
      </c>
      <c r="E135" s="2">
        <v>24</v>
      </c>
      <c r="F135" s="2">
        <v>666</v>
      </c>
      <c r="G135" s="2">
        <v>20.2</v>
      </c>
      <c r="H135" s="2">
        <v>396.9</v>
      </c>
      <c r="I135" s="2">
        <v>14.76</v>
      </c>
      <c r="J135" s="2">
        <v>20.100000000000001</v>
      </c>
      <c r="K135" s="2">
        <v>1</v>
      </c>
      <c r="L1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12.216981603155762</v>
      </c>
      <c r="M135" s="2">
        <f>EXP(Table5[[#This Row],[logit]])</f>
        <v>202193.73545318868</v>
      </c>
      <c r="N135" s="2">
        <f>IF(Table5[[#This Row],[y]]=1,Table5[[#This Row],[e^logit]]/(1+Table5[[#This Row],[e^logit]]),1-(Table5[[#This Row],[e^logit]]/(1+Table5[[#This Row],[e^logit]])))</f>
        <v>0.99999505427281399</v>
      </c>
      <c r="O135" s="2">
        <f>LN(Table5[[#This Row],[probability]])</f>
        <v>-4.9457394161610741E-6</v>
      </c>
    </row>
    <row r="136" spans="1:15" x14ac:dyDescent="0.3">
      <c r="A136" s="2">
        <v>90</v>
      </c>
      <c r="B136" s="2">
        <v>0.40100000000000002</v>
      </c>
      <c r="C136" s="2">
        <v>24.8</v>
      </c>
      <c r="D136" s="2">
        <v>5.8849999999999998</v>
      </c>
      <c r="E136" s="2">
        <v>1</v>
      </c>
      <c r="F136" s="2">
        <v>198</v>
      </c>
      <c r="G136" s="2">
        <v>13.6</v>
      </c>
      <c r="H136" s="2">
        <v>395.52</v>
      </c>
      <c r="I136" s="2">
        <v>3.16</v>
      </c>
      <c r="J136" s="2">
        <v>50</v>
      </c>
      <c r="K136" s="2">
        <v>0</v>
      </c>
      <c r="L1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-12.424306358040694</v>
      </c>
      <c r="M136" s="2">
        <f>EXP(Table5[[#This Row],[logit]])</f>
        <v>4.0196876472519402E-6</v>
      </c>
      <c r="N136" s="2">
        <f>IF(Table5[[#This Row],[y]]=1,Table5[[#This Row],[e^logit]]/(1+Table5[[#This Row],[e^logit]]),1-(Table5[[#This Row],[e^logit]]/(1+Table5[[#This Row],[e^logit]])))</f>
        <v>0.99999598032851056</v>
      </c>
      <c r="O136" s="2">
        <f>LN(Table5[[#This Row],[probability]])</f>
        <v>-4.0196795683424701E-6</v>
      </c>
    </row>
    <row r="137" spans="1:15" x14ac:dyDescent="0.3">
      <c r="A137" s="2">
        <v>0</v>
      </c>
      <c r="B137" s="2">
        <v>0.44500000000000001</v>
      </c>
      <c r="C137" s="2">
        <v>57.8</v>
      </c>
      <c r="D137" s="2">
        <v>3.4952000000000001</v>
      </c>
      <c r="E137" s="2">
        <v>2</v>
      </c>
      <c r="F137" s="2">
        <v>276</v>
      </c>
      <c r="G137" s="2">
        <v>18</v>
      </c>
      <c r="H137" s="2">
        <v>357.98</v>
      </c>
      <c r="I137" s="2">
        <v>6.65</v>
      </c>
      <c r="J137" s="2">
        <v>28.4</v>
      </c>
      <c r="K137" s="2">
        <v>0</v>
      </c>
      <c r="L1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-5.772341904100827</v>
      </c>
      <c r="M137" s="2">
        <f>EXP(Table5[[#This Row],[logit]])</f>
        <v>3.1124598897525808E-3</v>
      </c>
      <c r="N137" s="2">
        <f>IF(Table5[[#This Row],[y]]=1,Table5[[#This Row],[e^logit]]/(1+Table5[[#This Row],[e^logit]]),1-(Table5[[#This Row],[e^logit]]/(1+Table5[[#This Row],[e^logit]])))</f>
        <v>0.99689719745870298</v>
      </c>
      <c r="O137" s="2">
        <f>LN(Table5[[#This Row],[probability]])</f>
        <v>-3.1076262136215688E-3</v>
      </c>
    </row>
    <row r="138" spans="1:15" x14ac:dyDescent="0.3">
      <c r="A138" s="2">
        <v>12.5</v>
      </c>
      <c r="B138" s="2">
        <v>0.52400000000000002</v>
      </c>
      <c r="C138" s="2">
        <v>100</v>
      </c>
      <c r="D138" s="2">
        <v>6.0820999999999996</v>
      </c>
      <c r="E138" s="2">
        <v>5</v>
      </c>
      <c r="F138" s="2">
        <v>311</v>
      </c>
      <c r="G138" s="2">
        <v>15.2</v>
      </c>
      <c r="H138" s="2">
        <v>386.63</v>
      </c>
      <c r="I138" s="2">
        <v>29.93</v>
      </c>
      <c r="J138" s="2">
        <v>16.5</v>
      </c>
      <c r="K138" s="2">
        <v>0</v>
      </c>
      <c r="L1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0.10477371536425295</v>
      </c>
      <c r="M138" s="2">
        <f>EXP(Table5[[#This Row],[logit]])</f>
        <v>1.1104593020444977</v>
      </c>
      <c r="N138" s="2">
        <f>IF(Table5[[#This Row],[y]]=1,Table5[[#This Row],[e^logit]]/(1+Table5[[#This Row],[e^logit]]),1-(Table5[[#This Row],[e^logit]]/(1+Table5[[#This Row],[e^logit]])))</f>
        <v>0.47383050648323544</v>
      </c>
      <c r="O138" s="2">
        <f>LN(Table5[[#This Row],[probability]])</f>
        <v>-0.74690560249348059</v>
      </c>
    </row>
    <row r="139" spans="1:15" x14ac:dyDescent="0.3">
      <c r="A139" s="2">
        <v>0</v>
      </c>
      <c r="B139" s="2">
        <v>0.53800000000000003</v>
      </c>
      <c r="C139" s="2">
        <v>29.3</v>
      </c>
      <c r="D139" s="2">
        <v>4.4985999999999997</v>
      </c>
      <c r="E139" s="2">
        <v>4</v>
      </c>
      <c r="F139" s="2">
        <v>307</v>
      </c>
      <c r="G139" s="2">
        <v>21</v>
      </c>
      <c r="H139" s="2">
        <v>386.85</v>
      </c>
      <c r="I139" s="2">
        <v>6.58</v>
      </c>
      <c r="J139" s="2">
        <v>23.1</v>
      </c>
      <c r="K139" s="2">
        <v>1</v>
      </c>
      <c r="L1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-0.71178707426960353</v>
      </c>
      <c r="M139" s="2">
        <f>EXP(Table5[[#This Row],[logit]])</f>
        <v>0.49076637736435641</v>
      </c>
      <c r="N139" s="2">
        <f>IF(Table5[[#This Row],[y]]=1,Table5[[#This Row],[e^logit]]/(1+Table5[[#This Row],[e^logit]]),1-(Table5[[#This Row],[e^logit]]/(1+Table5[[#This Row],[e^logit]])))</f>
        <v>0.32920408242103033</v>
      </c>
      <c r="O139" s="2">
        <f>LN(Table5[[#This Row],[probability]])</f>
        <v>-1.1110774092201778</v>
      </c>
    </row>
    <row r="140" spans="1:15" x14ac:dyDescent="0.3">
      <c r="A140" s="2">
        <v>0</v>
      </c>
      <c r="B140" s="2">
        <v>0.624</v>
      </c>
      <c r="C140" s="2">
        <v>93.6</v>
      </c>
      <c r="D140" s="2">
        <v>1.6119000000000001</v>
      </c>
      <c r="E140" s="2">
        <v>4</v>
      </c>
      <c r="F140" s="2">
        <v>437</v>
      </c>
      <c r="G140" s="2">
        <v>21.2</v>
      </c>
      <c r="H140" s="2">
        <v>388.08</v>
      </c>
      <c r="I140" s="2">
        <v>24.16</v>
      </c>
      <c r="J140" s="2">
        <v>14</v>
      </c>
      <c r="K140" s="2">
        <v>1</v>
      </c>
      <c r="L1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1.6311595932821195</v>
      </c>
      <c r="M140" s="2">
        <f>EXP(Table5[[#This Row],[logit]])</f>
        <v>5.10979657017924</v>
      </c>
      <c r="N140" s="2">
        <f>IF(Table5[[#This Row],[y]]=1,Table5[[#This Row],[e^logit]]/(1+Table5[[#This Row],[e^logit]]),1-(Table5[[#This Row],[e^logit]]/(1+Table5[[#This Row],[e^logit]])))</f>
        <v>0.8363284295125617</v>
      </c>
      <c r="O140" s="2">
        <f>LN(Table5[[#This Row],[probability]])</f>
        <v>-0.17873388477742558</v>
      </c>
    </row>
    <row r="141" spans="1:15" x14ac:dyDescent="0.3">
      <c r="A141" s="2">
        <v>30</v>
      </c>
      <c r="B141" s="2">
        <v>0.42799999999999999</v>
      </c>
      <c r="C141" s="2">
        <v>42.2</v>
      </c>
      <c r="D141" s="2">
        <v>6.1898999999999997</v>
      </c>
      <c r="E141" s="2">
        <v>6</v>
      </c>
      <c r="F141" s="2">
        <v>300</v>
      </c>
      <c r="G141" s="2">
        <v>16.600000000000001</v>
      </c>
      <c r="H141" s="2">
        <v>383.78</v>
      </c>
      <c r="I141" s="2">
        <v>7.37</v>
      </c>
      <c r="J141" s="2">
        <v>23.3</v>
      </c>
      <c r="K141" s="2">
        <v>0</v>
      </c>
      <c r="L1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-5.9729321839530094</v>
      </c>
      <c r="M141" s="2">
        <f>EXP(Table5[[#This Row],[logit]])</f>
        <v>2.5467628828721024E-3</v>
      </c>
      <c r="N141" s="2">
        <f>IF(Table5[[#This Row],[y]]=1,Table5[[#This Row],[e^logit]]/(1+Table5[[#This Row],[e^logit]]),1-(Table5[[#This Row],[e^logit]]/(1+Table5[[#This Row],[e^logit]])))</f>
        <v>0.99745970664196371</v>
      </c>
      <c r="O141" s="2">
        <f>LN(Table5[[#This Row],[probability]])</f>
        <v>-2.5435253778880451E-3</v>
      </c>
    </row>
    <row r="142" spans="1:15" x14ac:dyDescent="0.3">
      <c r="A142" s="2">
        <v>0</v>
      </c>
      <c r="B142" s="2">
        <v>0.44800000000000001</v>
      </c>
      <c r="C142" s="2">
        <v>40</v>
      </c>
      <c r="D142" s="2">
        <v>5.7209000000000003</v>
      </c>
      <c r="E142" s="2">
        <v>3</v>
      </c>
      <c r="F142" s="2">
        <v>233</v>
      </c>
      <c r="G142" s="2">
        <v>17.899999999999999</v>
      </c>
      <c r="H142" s="2">
        <v>389.39</v>
      </c>
      <c r="I142" s="2">
        <v>9.5500000000000007</v>
      </c>
      <c r="J142" s="2">
        <v>21.2</v>
      </c>
      <c r="K142" s="2">
        <v>0</v>
      </c>
      <c r="L1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-4.7922830030153385</v>
      </c>
      <c r="M142" s="2">
        <f>EXP(Table5[[#This Row],[logit]])</f>
        <v>8.2935016628704564E-3</v>
      </c>
      <c r="N142" s="2">
        <f>IF(Table5[[#This Row],[y]]=1,Table5[[#This Row],[e^logit]]/(1+Table5[[#This Row],[e^logit]]),1-(Table5[[#This Row],[e^logit]]/(1+Table5[[#This Row],[e^logit]])))</f>
        <v>0.99177471475399492</v>
      </c>
      <c r="O142" s="2">
        <f>LN(Table5[[#This Row],[probability]])</f>
        <v>-8.2592995513477274E-3</v>
      </c>
    </row>
    <row r="143" spans="1:15" x14ac:dyDescent="0.3">
      <c r="A143" s="2">
        <v>0</v>
      </c>
      <c r="B143" s="2">
        <v>0.499</v>
      </c>
      <c r="C143" s="2">
        <v>61.4</v>
      </c>
      <c r="D143" s="2">
        <v>3.3778999999999999</v>
      </c>
      <c r="E143" s="2">
        <v>5</v>
      </c>
      <c r="F143" s="2">
        <v>279</v>
      </c>
      <c r="G143" s="2">
        <v>19.2</v>
      </c>
      <c r="H143" s="2">
        <v>377.56</v>
      </c>
      <c r="I143" s="2">
        <v>11.41</v>
      </c>
      <c r="J143" s="2">
        <v>20</v>
      </c>
      <c r="K143" s="2">
        <v>0</v>
      </c>
      <c r="L1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-1.9336048233893934</v>
      </c>
      <c r="M143" s="2">
        <f>EXP(Table5[[#This Row],[logit]])</f>
        <v>0.14462590681300425</v>
      </c>
      <c r="N143" s="2">
        <f>IF(Table5[[#This Row],[y]]=1,Table5[[#This Row],[e^logit]]/(1+Table5[[#This Row],[e^logit]]),1-(Table5[[#This Row],[e^logit]]/(1+Table5[[#This Row],[e^logit]])))</f>
        <v>0.87364788272555538</v>
      </c>
      <c r="O143" s="2">
        <f>LN(Table5[[#This Row],[probability]])</f>
        <v>-0.13507786468133415</v>
      </c>
    </row>
    <row r="144" spans="1:15" x14ac:dyDescent="0.3">
      <c r="A144" s="2">
        <v>0</v>
      </c>
      <c r="B144" s="2">
        <v>0.60499999999999998</v>
      </c>
      <c r="C144" s="2">
        <v>93.9</v>
      </c>
      <c r="D144" s="2">
        <v>2.1619999999999999</v>
      </c>
      <c r="E144" s="2">
        <v>5</v>
      </c>
      <c r="F144" s="2">
        <v>403</v>
      </c>
      <c r="G144" s="2">
        <v>14.7</v>
      </c>
      <c r="H144" s="2">
        <v>388.45</v>
      </c>
      <c r="I144" s="2">
        <v>3.32</v>
      </c>
      <c r="J144" s="2">
        <v>50</v>
      </c>
      <c r="K144" s="2">
        <v>1</v>
      </c>
      <c r="L1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3.8009331097232417</v>
      </c>
      <c r="M144" s="2">
        <f>EXP(Table5[[#This Row],[logit]])</f>
        <v>44.742915069767392</v>
      </c>
      <c r="N144" s="2">
        <f>IF(Table5[[#This Row],[y]]=1,Table5[[#This Row],[e^logit]]/(1+Table5[[#This Row],[e^logit]]),1-(Table5[[#This Row],[e^logit]]/(1+Table5[[#This Row],[e^logit]])))</f>
        <v>0.97813869101969575</v>
      </c>
      <c r="O144" s="2">
        <f>LN(Table5[[#This Row],[probability]])</f>
        <v>-2.2103808142944392E-2</v>
      </c>
    </row>
    <row r="145" spans="1:15" x14ac:dyDescent="0.3">
      <c r="A145" s="2">
        <v>0</v>
      </c>
      <c r="B145" s="2">
        <v>0.624</v>
      </c>
      <c r="C145" s="2">
        <v>98.2</v>
      </c>
      <c r="D145" s="2">
        <v>2.1107</v>
      </c>
      <c r="E145" s="2">
        <v>4</v>
      </c>
      <c r="F145" s="2">
        <v>437</v>
      </c>
      <c r="G145" s="2">
        <v>21.2</v>
      </c>
      <c r="H145" s="2">
        <v>394.67</v>
      </c>
      <c r="I145" s="2">
        <v>16.96</v>
      </c>
      <c r="J145" s="2">
        <v>18.100000000000001</v>
      </c>
      <c r="K145" s="2">
        <v>1</v>
      </c>
      <c r="L1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2.123322004621278</v>
      </c>
      <c r="M145" s="2">
        <f>EXP(Table5[[#This Row],[logit]])</f>
        <v>8.3588595858970489</v>
      </c>
      <c r="N145" s="2">
        <f>IF(Table5[[#This Row],[y]]=1,Table5[[#This Row],[e^logit]]/(1+Table5[[#This Row],[e^logit]]),1-(Table5[[#This Row],[e^logit]]/(1+Table5[[#This Row],[e^logit]])))</f>
        <v>0.89314937457690791</v>
      </c>
      <c r="O145" s="2">
        <f>LN(Table5[[#This Row],[probability]])</f>
        <v>-0.11300143933167177</v>
      </c>
    </row>
    <row r="146" spans="1:15" x14ac:dyDescent="0.3">
      <c r="A146" s="2">
        <v>0</v>
      </c>
      <c r="B146" s="2">
        <v>0.58499999999999996</v>
      </c>
      <c r="C146" s="2">
        <v>73.5</v>
      </c>
      <c r="D146" s="2">
        <v>2.3999000000000001</v>
      </c>
      <c r="E146" s="2">
        <v>6</v>
      </c>
      <c r="F146" s="2">
        <v>391</v>
      </c>
      <c r="G146" s="2">
        <v>19.2</v>
      </c>
      <c r="H146" s="2">
        <v>395.77</v>
      </c>
      <c r="I146" s="2">
        <v>15.1</v>
      </c>
      <c r="J146" s="2">
        <v>17.5</v>
      </c>
      <c r="K146" s="2">
        <v>0</v>
      </c>
      <c r="L1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0.90143249869430275</v>
      </c>
      <c r="M146" s="2">
        <f>EXP(Table5[[#This Row],[logit]])</f>
        <v>2.4631290142250108</v>
      </c>
      <c r="N146" s="2">
        <f>IF(Table5[[#This Row],[y]]=1,Table5[[#This Row],[e^logit]]/(1+Table5[[#This Row],[e^logit]]),1-(Table5[[#This Row],[e^logit]]/(1+Table5[[#This Row],[e^logit]])))</f>
        <v>0.28875620743334707</v>
      </c>
      <c r="O146" s="2">
        <f>LN(Table5[[#This Row],[probability]])</f>
        <v>-1.2421725197725388</v>
      </c>
    </row>
    <row r="147" spans="1:15" x14ac:dyDescent="0.3">
      <c r="A147" s="2">
        <v>0</v>
      </c>
      <c r="B147" s="2">
        <v>0.504</v>
      </c>
      <c r="C147" s="2">
        <v>78.3</v>
      </c>
      <c r="D147" s="2">
        <v>2.8944000000000001</v>
      </c>
      <c r="E147" s="2">
        <v>8</v>
      </c>
      <c r="F147" s="2">
        <v>307</v>
      </c>
      <c r="G147" s="2">
        <v>17.399999999999999</v>
      </c>
      <c r="H147" s="2">
        <v>385.05</v>
      </c>
      <c r="I147" s="2">
        <v>4.1399999999999997</v>
      </c>
      <c r="J147" s="2">
        <v>44.8</v>
      </c>
      <c r="K147" s="2">
        <v>1</v>
      </c>
      <c r="L1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2.8469405315549476</v>
      </c>
      <c r="M147" s="2">
        <f>EXP(Table5[[#This Row],[logit]])</f>
        <v>17.234971244910749</v>
      </c>
      <c r="N147" s="2">
        <f>IF(Table5[[#This Row],[y]]=1,Table5[[#This Row],[e^logit]]/(1+Table5[[#This Row],[e^logit]]),1-(Table5[[#This Row],[e^logit]]/(1+Table5[[#This Row],[e^logit]])))</f>
        <v>0.94516031933534894</v>
      </c>
      <c r="O147" s="2">
        <f>LN(Table5[[#This Row],[probability]])</f>
        <v>-5.6400715787027163E-2</v>
      </c>
    </row>
    <row r="148" spans="1:15" x14ac:dyDescent="0.3">
      <c r="A148" s="2">
        <v>0</v>
      </c>
      <c r="B148" s="2">
        <v>0.624</v>
      </c>
      <c r="C148" s="2">
        <v>100</v>
      </c>
      <c r="D148" s="2">
        <v>1.4394</v>
      </c>
      <c r="E148" s="2">
        <v>4</v>
      </c>
      <c r="F148" s="2">
        <v>437</v>
      </c>
      <c r="G148" s="2">
        <v>21.2</v>
      </c>
      <c r="H148" s="2">
        <v>396.9</v>
      </c>
      <c r="I148" s="2">
        <v>34.409999999999997</v>
      </c>
      <c r="J148" s="2">
        <v>14.4</v>
      </c>
      <c r="K148" s="2">
        <v>1</v>
      </c>
      <c r="L1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2.352833708553892</v>
      </c>
      <c r="M148" s="2">
        <f>EXP(Table5[[#This Row],[logit]])</f>
        <v>10.515324912202662</v>
      </c>
      <c r="N148" s="2">
        <f>IF(Table5[[#This Row],[y]]=1,Table5[[#This Row],[e^logit]]/(1+Table5[[#This Row],[e^logit]]),1-(Table5[[#This Row],[e^logit]]/(1+Table5[[#This Row],[e^logit]])))</f>
        <v>0.91315920239989834</v>
      </c>
      <c r="O148" s="2">
        <f>LN(Table5[[#This Row],[probability]])</f>
        <v>-9.0845040751654171E-2</v>
      </c>
    </row>
    <row r="149" spans="1:15" x14ac:dyDescent="0.3">
      <c r="A149" s="2">
        <v>0</v>
      </c>
      <c r="B149" s="2">
        <v>0.504</v>
      </c>
      <c r="C149" s="2">
        <v>79.900000000000006</v>
      </c>
      <c r="D149" s="2">
        <v>3.2157</v>
      </c>
      <c r="E149" s="2">
        <v>8</v>
      </c>
      <c r="F149" s="2">
        <v>307</v>
      </c>
      <c r="G149" s="2">
        <v>17.399999999999999</v>
      </c>
      <c r="H149" s="2">
        <v>372.08</v>
      </c>
      <c r="I149" s="2">
        <v>6.36</v>
      </c>
      <c r="J149" s="2">
        <v>31.6</v>
      </c>
      <c r="K149" s="2">
        <v>1</v>
      </c>
      <c r="L1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1.463641484014099</v>
      </c>
      <c r="M149" s="2">
        <f>EXP(Table5[[#This Row],[logit]])</f>
        <v>4.3216681952040528</v>
      </c>
      <c r="N149" s="2">
        <f>IF(Table5[[#This Row],[y]]=1,Table5[[#This Row],[e^logit]]/(1+Table5[[#This Row],[e^logit]]),1-(Table5[[#This Row],[e^logit]]/(1+Table5[[#This Row],[e^logit]])))</f>
        <v>0.81208899853974148</v>
      </c>
      <c r="O149" s="2">
        <f>LN(Table5[[#This Row],[probability]])</f>
        <v>-0.20814534071356891</v>
      </c>
    </row>
    <row r="150" spans="1:15" x14ac:dyDescent="0.3">
      <c r="A150" s="2">
        <v>0</v>
      </c>
      <c r="B150" s="2">
        <v>0.7</v>
      </c>
      <c r="C150" s="2">
        <v>98.1</v>
      </c>
      <c r="D150" s="2">
        <v>1.4260999999999999</v>
      </c>
      <c r="E150" s="2">
        <v>24</v>
      </c>
      <c r="F150" s="2">
        <v>666</v>
      </c>
      <c r="G150" s="2">
        <v>20.2</v>
      </c>
      <c r="H150" s="2">
        <v>396.9</v>
      </c>
      <c r="I150" s="2">
        <v>30.81</v>
      </c>
      <c r="J150" s="2">
        <v>7.2</v>
      </c>
      <c r="K150" s="2">
        <v>1</v>
      </c>
      <c r="L1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16.802334081107837</v>
      </c>
      <c r="M150" s="2">
        <f>EXP(Table5[[#This Row],[logit]])</f>
        <v>19822616.29853528</v>
      </c>
      <c r="N150" s="2">
        <f>IF(Table5[[#This Row],[y]]=1,Table5[[#This Row],[e^logit]]/(1+Table5[[#This Row],[e^logit]]),1-(Table5[[#This Row],[e^logit]]/(1+Table5[[#This Row],[e^logit]])))</f>
        <v>0.99999994955257498</v>
      </c>
      <c r="O150" s="2">
        <f>LN(Table5[[#This Row],[probability]])</f>
        <v>-5.0447426287614595E-8</v>
      </c>
    </row>
    <row r="151" spans="1:15" x14ac:dyDescent="0.3">
      <c r="A151" s="2">
        <v>12.5</v>
      </c>
      <c r="B151" s="2">
        <v>0.40899999999999997</v>
      </c>
      <c r="C151" s="2">
        <v>33</v>
      </c>
      <c r="D151" s="2">
        <v>6.4980000000000002</v>
      </c>
      <c r="E151" s="2">
        <v>4</v>
      </c>
      <c r="F151" s="2">
        <v>345</v>
      </c>
      <c r="G151" s="2">
        <v>18.899999999999999</v>
      </c>
      <c r="H151" s="2">
        <v>396.9</v>
      </c>
      <c r="I151" s="2">
        <v>8.7899999999999991</v>
      </c>
      <c r="J151" s="2">
        <v>20.9</v>
      </c>
      <c r="K151" s="2">
        <v>0</v>
      </c>
      <c r="L1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-7.0841969282456123</v>
      </c>
      <c r="M151" s="2">
        <f>EXP(Table5[[#This Row],[logit]])</f>
        <v>8.3824769009828307E-4</v>
      </c>
      <c r="N151" s="2">
        <f>IF(Table5[[#This Row],[y]]=1,Table5[[#This Row],[e^logit]]/(1+Table5[[#This Row],[e^logit]]),1-(Table5[[#This Row],[e^logit]]/(1+Table5[[#This Row],[e^logit]])))</f>
        <v>0.9991624543805826</v>
      </c>
      <c r="O151" s="2">
        <f>LN(Table5[[#This Row],[probability]])</f>
        <v>-8.3789655671405027E-4</v>
      </c>
    </row>
    <row r="152" spans="1:15" x14ac:dyDescent="0.3">
      <c r="A152" s="2">
        <v>0</v>
      </c>
      <c r="B152" s="2">
        <v>0.74</v>
      </c>
      <c r="C152" s="2">
        <v>94.6</v>
      </c>
      <c r="D152" s="2">
        <v>2.1246999999999998</v>
      </c>
      <c r="E152" s="2">
        <v>24</v>
      </c>
      <c r="F152" s="2">
        <v>666</v>
      </c>
      <c r="G152" s="2">
        <v>20.2</v>
      </c>
      <c r="H152" s="2">
        <v>109.85</v>
      </c>
      <c r="I152" s="2">
        <v>23.27</v>
      </c>
      <c r="J152" s="2">
        <v>13.4</v>
      </c>
      <c r="K152" s="2">
        <v>1</v>
      </c>
      <c r="L1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22.704865728678172</v>
      </c>
      <c r="M152" s="2">
        <f>EXP(Table5[[#This Row],[logit]])</f>
        <v>7254339864.1800013</v>
      </c>
      <c r="N152" s="2">
        <f>IF(Table5[[#This Row],[y]]=1,Table5[[#This Row],[e^logit]]/(1+Table5[[#This Row],[e^logit]]),1-(Table5[[#This Row],[e^logit]]/(1+Table5[[#This Row],[e^logit]])))</f>
        <v>0.99999999986215149</v>
      </c>
      <c r="O152" s="2">
        <f>LN(Table5[[#This Row],[probability]])</f>
        <v>-1.3784851039373195E-10</v>
      </c>
    </row>
    <row r="153" spans="1:15" x14ac:dyDescent="0.3">
      <c r="A153" s="2">
        <v>34</v>
      </c>
      <c r="B153" s="2">
        <v>0.433</v>
      </c>
      <c r="C153" s="2">
        <v>18.399999999999999</v>
      </c>
      <c r="D153" s="2">
        <v>5.4916999999999998</v>
      </c>
      <c r="E153" s="2">
        <v>7</v>
      </c>
      <c r="F153" s="2">
        <v>329</v>
      </c>
      <c r="G153" s="2">
        <v>16.100000000000001</v>
      </c>
      <c r="H153" s="2">
        <v>383.61</v>
      </c>
      <c r="I153" s="2">
        <v>8.67</v>
      </c>
      <c r="J153" s="2">
        <v>26.4</v>
      </c>
      <c r="K153" s="2">
        <v>0</v>
      </c>
      <c r="L1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-6.2955388503790122</v>
      </c>
      <c r="M153" s="2">
        <f>EXP(Table5[[#This Row],[logit]])</f>
        <v>1.8445151075286359E-3</v>
      </c>
      <c r="N153" s="2">
        <f>IF(Table5[[#This Row],[y]]=1,Table5[[#This Row],[e^logit]]/(1+Table5[[#This Row],[e^logit]]),1-(Table5[[#This Row],[e^logit]]/(1+Table5[[#This Row],[e^logit]])))</f>
        <v>0.99815888086453153</v>
      </c>
      <c r="O153" s="2">
        <f>LN(Table5[[#This Row],[probability]])</f>
        <v>-1.8428160784733367E-3</v>
      </c>
    </row>
    <row r="154" spans="1:15" x14ac:dyDescent="0.3">
      <c r="A154" s="2">
        <v>0</v>
      </c>
      <c r="B154" s="2">
        <v>0.48899999999999999</v>
      </c>
      <c r="C154" s="2">
        <v>53.8</v>
      </c>
      <c r="D154" s="2">
        <v>3.6526000000000001</v>
      </c>
      <c r="E154" s="2">
        <v>4</v>
      </c>
      <c r="F154" s="2">
        <v>277</v>
      </c>
      <c r="G154" s="2">
        <v>18.600000000000001</v>
      </c>
      <c r="H154" s="2">
        <v>390.94</v>
      </c>
      <c r="I154" s="2">
        <v>16.03</v>
      </c>
      <c r="J154" s="2">
        <v>22.4</v>
      </c>
      <c r="K154" s="2">
        <v>0</v>
      </c>
      <c r="L1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-2.8141866373216966</v>
      </c>
      <c r="M154" s="2">
        <f>EXP(Table5[[#This Row],[logit]])</f>
        <v>5.995346282321138E-2</v>
      </c>
      <c r="N154" s="2">
        <f>IF(Table5[[#This Row],[y]]=1,Table5[[#This Row],[e^logit]]/(1+Table5[[#This Row],[e^logit]]),1-(Table5[[#This Row],[e^logit]]/(1+Table5[[#This Row],[e^logit]])))</f>
        <v>0.9434376461552153</v>
      </c>
      <c r="O154" s="2">
        <f>LN(Table5[[#This Row],[probability]])</f>
        <v>-5.8225004163240543E-2</v>
      </c>
    </row>
    <row r="155" spans="1:15" x14ac:dyDescent="0.3">
      <c r="A155" s="2">
        <v>0</v>
      </c>
      <c r="B155" s="2">
        <v>0.60899999999999999</v>
      </c>
      <c r="C155" s="2">
        <v>98</v>
      </c>
      <c r="D155" s="2">
        <v>1.8226</v>
      </c>
      <c r="E155" s="2">
        <v>4</v>
      </c>
      <c r="F155" s="2">
        <v>711</v>
      </c>
      <c r="G155" s="2">
        <v>20.100000000000001</v>
      </c>
      <c r="H155" s="2">
        <v>318.43</v>
      </c>
      <c r="I155" s="2">
        <v>29.68</v>
      </c>
      <c r="J155" s="2">
        <v>8.1</v>
      </c>
      <c r="K155" s="2">
        <v>0</v>
      </c>
      <c r="L1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-1.1802124589078817</v>
      </c>
      <c r="M155" s="2">
        <f>EXP(Table5[[#This Row],[logit]])</f>
        <v>0.30721346143051648</v>
      </c>
      <c r="N155" s="2">
        <f>IF(Table5[[#This Row],[y]]=1,Table5[[#This Row],[e^logit]]/(1+Table5[[#This Row],[e^logit]]),1-(Table5[[#This Row],[e^logit]]/(1+Table5[[#This Row],[e^logit]])))</f>
        <v>0.76498600229045599</v>
      </c>
      <c r="O155" s="2">
        <f>LN(Table5[[#This Row],[probability]])</f>
        <v>-0.2678977429825401</v>
      </c>
    </row>
    <row r="156" spans="1:15" x14ac:dyDescent="0.3">
      <c r="A156" s="2">
        <v>0</v>
      </c>
      <c r="B156" s="2">
        <v>0.60499999999999998</v>
      </c>
      <c r="C156" s="2">
        <v>96.1</v>
      </c>
      <c r="D156" s="2">
        <v>2.1</v>
      </c>
      <c r="E156" s="2">
        <v>5</v>
      </c>
      <c r="F156" s="2">
        <v>403</v>
      </c>
      <c r="G156" s="2">
        <v>14.7</v>
      </c>
      <c r="H156" s="2">
        <v>297.08999999999997</v>
      </c>
      <c r="I156" s="2">
        <v>11.1</v>
      </c>
      <c r="J156" s="2">
        <v>23.8</v>
      </c>
      <c r="K156" s="2">
        <v>1</v>
      </c>
      <c r="L1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1.5696553121046826</v>
      </c>
      <c r="M156" s="2">
        <f>EXP(Table5[[#This Row],[logit]])</f>
        <v>4.8049916858312534</v>
      </c>
      <c r="N156" s="2">
        <f>IF(Table5[[#This Row],[y]]=1,Table5[[#This Row],[e^logit]]/(1+Table5[[#This Row],[e^logit]]),1-(Table5[[#This Row],[e^logit]]/(1+Table5[[#This Row],[e^logit]])))</f>
        <v>0.82773446472959011</v>
      </c>
      <c r="O156" s="2">
        <f>LN(Table5[[#This Row],[probability]])</f>
        <v>-0.1890628708014685</v>
      </c>
    </row>
    <row r="157" spans="1:15" x14ac:dyDescent="0.3">
      <c r="A157" s="2">
        <v>40</v>
      </c>
      <c r="B157" s="2">
        <v>0.44700000000000001</v>
      </c>
      <c r="C157" s="2">
        <v>32.9</v>
      </c>
      <c r="D157" s="2">
        <v>4.0776000000000003</v>
      </c>
      <c r="E157" s="2">
        <v>4</v>
      </c>
      <c r="F157" s="2">
        <v>254</v>
      </c>
      <c r="G157" s="2">
        <v>17.600000000000001</v>
      </c>
      <c r="H157" s="2">
        <v>396.9</v>
      </c>
      <c r="I157" s="2">
        <v>3.53</v>
      </c>
      <c r="J157" s="2">
        <v>32.4</v>
      </c>
      <c r="K157" s="2">
        <v>0</v>
      </c>
      <c r="L1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-7.3409720359047386</v>
      </c>
      <c r="M157" s="2">
        <f>EXP(Table5[[#This Row],[logit]])</f>
        <v>6.4841992706339221E-4</v>
      </c>
      <c r="N157" s="2">
        <f>IF(Table5[[#This Row],[y]]=1,Table5[[#This Row],[e^logit]]/(1+Table5[[#This Row],[e^logit]]),1-(Table5[[#This Row],[e^logit]]/(1+Table5[[#This Row],[e^logit]])))</f>
        <v>0.99935200024888793</v>
      </c>
      <c r="O157" s="2">
        <f>LN(Table5[[#This Row],[probability]])</f>
        <v>-6.4820979369405445E-4</v>
      </c>
    </row>
    <row r="158" spans="1:15" x14ac:dyDescent="0.3">
      <c r="A158" s="2">
        <v>0</v>
      </c>
      <c r="B158" s="2">
        <v>0.71799999999999997</v>
      </c>
      <c r="C158" s="2">
        <v>76.5</v>
      </c>
      <c r="D158" s="2">
        <v>1.794</v>
      </c>
      <c r="E158" s="2">
        <v>24</v>
      </c>
      <c r="F158" s="2">
        <v>666</v>
      </c>
      <c r="G158" s="2">
        <v>20.2</v>
      </c>
      <c r="H158" s="2">
        <v>48.45</v>
      </c>
      <c r="I158" s="2">
        <v>22.74</v>
      </c>
      <c r="J158" s="2">
        <v>8.4</v>
      </c>
      <c r="K158" s="2">
        <v>1</v>
      </c>
      <c r="L1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20.988010006056388</v>
      </c>
      <c r="M158" s="2">
        <f>EXP(Table5[[#This Row],[logit]])</f>
        <v>1303097560.5225315</v>
      </c>
      <c r="N158" s="2">
        <f>IF(Table5[[#This Row],[y]]=1,Table5[[#This Row],[e^logit]]/(1+Table5[[#This Row],[e^logit]]),1-(Table5[[#This Row],[e^logit]]/(1+Table5[[#This Row],[e^logit]])))</f>
        <v>0.99999999923259775</v>
      </c>
      <c r="O158" s="2">
        <f>LN(Table5[[#This Row],[probability]])</f>
        <v>-7.674022531492184E-10</v>
      </c>
    </row>
    <row r="159" spans="1:15" x14ac:dyDescent="0.3">
      <c r="A159" s="2">
        <v>82.5</v>
      </c>
      <c r="B159" s="2">
        <v>0.41499999999999998</v>
      </c>
      <c r="C159" s="2">
        <v>15.7</v>
      </c>
      <c r="D159" s="2">
        <v>6.27</v>
      </c>
      <c r="E159" s="2">
        <v>2</v>
      </c>
      <c r="F159" s="2">
        <v>348</v>
      </c>
      <c r="G159" s="2">
        <v>14.7</v>
      </c>
      <c r="H159" s="2">
        <v>395.38</v>
      </c>
      <c r="I159" s="2">
        <v>3.11</v>
      </c>
      <c r="J159" s="2">
        <v>42.3</v>
      </c>
      <c r="K159" s="2">
        <v>0</v>
      </c>
      <c r="L1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-12.587951575715399</v>
      </c>
      <c r="M159" s="2">
        <f>EXP(Table5[[#This Row],[logit]])</f>
        <v>3.4128884387862009E-6</v>
      </c>
      <c r="N159" s="2">
        <f>IF(Table5[[#This Row],[y]]=1,Table5[[#This Row],[e^logit]]/(1+Table5[[#This Row],[e^logit]]),1-(Table5[[#This Row],[e^logit]]/(1+Table5[[#This Row],[e^logit]])))</f>
        <v>0.99999658712320894</v>
      </c>
      <c r="O159" s="2">
        <f>LN(Table5[[#This Row],[probability]])</f>
        <v>-3.4128826149418581E-6</v>
      </c>
    </row>
    <row r="160" spans="1:15" x14ac:dyDescent="0.3">
      <c r="A160" s="2">
        <v>0</v>
      </c>
      <c r="B160" s="2">
        <v>0.52</v>
      </c>
      <c r="C160" s="2">
        <v>85.4</v>
      </c>
      <c r="D160" s="2">
        <v>2.7147000000000001</v>
      </c>
      <c r="E160" s="2">
        <v>5</v>
      </c>
      <c r="F160" s="2">
        <v>384</v>
      </c>
      <c r="G160" s="2">
        <v>20.9</v>
      </c>
      <c r="H160" s="2">
        <v>70.8</v>
      </c>
      <c r="I160" s="2">
        <v>10.63</v>
      </c>
      <c r="J160" s="2">
        <v>18.600000000000001</v>
      </c>
      <c r="K160" s="2">
        <v>0</v>
      </c>
      <c r="L1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2.2590834906703385</v>
      </c>
      <c r="M160" s="2">
        <f>EXP(Table5[[#This Row],[logit]])</f>
        <v>9.5743101997531657</v>
      </c>
      <c r="N160" s="2">
        <f>IF(Table5[[#This Row],[y]]=1,Table5[[#This Row],[e^logit]]/(1+Table5[[#This Row],[e^logit]]),1-(Table5[[#This Row],[e^logit]]/(1+Table5[[#This Row],[e^logit]])))</f>
        <v>9.4568816415404822E-2</v>
      </c>
      <c r="O160" s="2">
        <f>LN(Table5[[#This Row],[probability]])</f>
        <v>-2.3584274934670542</v>
      </c>
    </row>
    <row r="161" spans="1:15" x14ac:dyDescent="0.3">
      <c r="A161" s="2">
        <v>0</v>
      </c>
      <c r="B161" s="2">
        <v>0.60499999999999998</v>
      </c>
      <c r="C161" s="2">
        <v>98.2</v>
      </c>
      <c r="D161" s="2">
        <v>2.0407000000000002</v>
      </c>
      <c r="E161" s="2">
        <v>5</v>
      </c>
      <c r="F161" s="2">
        <v>403</v>
      </c>
      <c r="G161" s="2">
        <v>14.7</v>
      </c>
      <c r="H161" s="2">
        <v>389.61</v>
      </c>
      <c r="I161" s="2">
        <v>1.92</v>
      </c>
      <c r="J161" s="2">
        <v>50</v>
      </c>
      <c r="K161" s="2">
        <v>1</v>
      </c>
      <c r="L1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3.7272135559295752</v>
      </c>
      <c r="M161" s="2">
        <f>EXP(Table5[[#This Row],[logit]])</f>
        <v>41.563133313979989</v>
      </c>
      <c r="N161" s="2">
        <f>IF(Table5[[#This Row],[y]]=1,Table5[[#This Row],[e^logit]]/(1+Table5[[#This Row],[e^logit]]),1-(Table5[[#This Row],[e^logit]]/(1+Table5[[#This Row],[e^logit]])))</f>
        <v>0.97650548909021351</v>
      </c>
      <c r="O161" s="2">
        <f>LN(Table5[[#This Row],[probability]])</f>
        <v>-2.3774907493067574E-2</v>
      </c>
    </row>
    <row r="162" spans="1:15" x14ac:dyDescent="0.3">
      <c r="A162" s="2">
        <v>0</v>
      </c>
      <c r="B162" s="2">
        <v>0.58399999999999996</v>
      </c>
      <c r="C162" s="2">
        <v>97.4</v>
      </c>
      <c r="D162" s="2">
        <v>2.206</v>
      </c>
      <c r="E162" s="2">
        <v>24</v>
      </c>
      <c r="F162" s="2">
        <v>666</v>
      </c>
      <c r="G162" s="2">
        <v>20.2</v>
      </c>
      <c r="H162" s="2">
        <v>302.76</v>
      </c>
      <c r="I162" s="2">
        <v>24.1</v>
      </c>
      <c r="J162" s="2">
        <v>13.3</v>
      </c>
      <c r="K162" s="2">
        <v>1</v>
      </c>
      <c r="L1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13.849629156740225</v>
      </c>
      <c r="M162" s="2">
        <f>EXP(Table5[[#This Row],[logit]])</f>
        <v>1034707.3144724433</v>
      </c>
      <c r="N162" s="2">
        <f>IF(Table5[[#This Row],[y]]=1,Table5[[#This Row],[e^logit]]/(1+Table5[[#This Row],[e^logit]]),1-(Table5[[#This Row],[e^logit]]/(1+Table5[[#This Row],[e^logit]])))</f>
        <v>0.99999903354405684</v>
      </c>
      <c r="O162" s="2">
        <f>LN(Table5[[#This Row],[probability]])</f>
        <v>-9.6645641018209285E-7</v>
      </c>
    </row>
    <row r="163" spans="1:15" x14ac:dyDescent="0.3">
      <c r="A163" s="2">
        <v>0</v>
      </c>
      <c r="B163" s="2">
        <v>0.504</v>
      </c>
      <c r="C163" s="2">
        <v>86.5</v>
      </c>
      <c r="D163" s="2">
        <v>3.2157</v>
      </c>
      <c r="E163" s="2">
        <v>8</v>
      </c>
      <c r="F163" s="2">
        <v>307</v>
      </c>
      <c r="G163" s="2">
        <v>17.399999999999999</v>
      </c>
      <c r="H163" s="2">
        <v>387.38</v>
      </c>
      <c r="I163" s="2">
        <v>3.13</v>
      </c>
      <c r="J163" s="2">
        <v>37.6</v>
      </c>
      <c r="K163" s="2">
        <v>1</v>
      </c>
      <c r="L1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2.1269935999653984</v>
      </c>
      <c r="M163" s="2">
        <f>EXP(Table5[[#This Row],[logit]])</f>
        <v>8.3896063461252126</v>
      </c>
      <c r="N163" s="2">
        <f>IF(Table5[[#This Row],[y]]=1,Table5[[#This Row],[e^logit]]/(1+Table5[[#This Row],[e^logit]]),1-(Table5[[#This Row],[e^logit]]/(1+Table5[[#This Row],[e^logit]])))</f>
        <v>0.89349926257423262</v>
      </c>
      <c r="O163" s="2">
        <f>LN(Table5[[#This Row],[probability]])</f>
        <v>-0.11260976970562207</v>
      </c>
    </row>
    <row r="164" spans="1:15" x14ac:dyDescent="0.3">
      <c r="A164" s="2">
        <v>20</v>
      </c>
      <c r="B164" s="2">
        <v>0.44290000000000002</v>
      </c>
      <c r="C164" s="2">
        <v>37.200000000000003</v>
      </c>
      <c r="D164" s="2">
        <v>5.2446999999999999</v>
      </c>
      <c r="E164" s="2">
        <v>5</v>
      </c>
      <c r="F164" s="2">
        <v>216</v>
      </c>
      <c r="G164" s="2">
        <v>14.9</v>
      </c>
      <c r="H164" s="2">
        <v>392.23</v>
      </c>
      <c r="I164" s="2">
        <v>4.59</v>
      </c>
      <c r="J164" s="2">
        <v>35.4</v>
      </c>
      <c r="K164" s="2">
        <v>0</v>
      </c>
      <c r="L1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-4.5212230602733063</v>
      </c>
      <c r="M164" s="2">
        <f>EXP(Table5[[#This Row],[logit]])</f>
        <v>1.0875713877287967E-2</v>
      </c>
      <c r="N164" s="2">
        <f>IF(Table5[[#This Row],[y]]=1,Table5[[#This Row],[e^logit]]/(1+Table5[[#This Row],[e^logit]]),1-(Table5[[#This Row],[e^logit]]/(1+Table5[[#This Row],[e^logit]])))</f>
        <v>0.98924129472299482</v>
      </c>
      <c r="O164" s="2">
        <f>LN(Table5[[#This Row],[probability]])</f>
        <v>-1.0816998630991127E-2</v>
      </c>
    </row>
    <row r="165" spans="1:15" x14ac:dyDescent="0.3">
      <c r="A165" s="2">
        <v>80</v>
      </c>
      <c r="B165" s="2">
        <v>0.39800000000000002</v>
      </c>
      <c r="C165" s="2">
        <v>31.1</v>
      </c>
      <c r="D165" s="2">
        <v>6.6115000000000004</v>
      </c>
      <c r="E165" s="2">
        <v>4</v>
      </c>
      <c r="F165" s="2">
        <v>337</v>
      </c>
      <c r="G165" s="2">
        <v>16.100000000000001</v>
      </c>
      <c r="H165" s="2">
        <v>396.9</v>
      </c>
      <c r="I165" s="2">
        <v>10.24</v>
      </c>
      <c r="J165" s="2">
        <v>19.399999999999999</v>
      </c>
      <c r="K165" s="2">
        <v>0</v>
      </c>
      <c r="L1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-13.325153842818722</v>
      </c>
      <c r="M165" s="2">
        <f>EXP(Table5[[#This Row],[logit]])</f>
        <v>1.6328985957383236E-6</v>
      </c>
      <c r="N165" s="2">
        <f>IF(Table5[[#This Row],[y]]=1,Table5[[#This Row],[e^logit]]/(1+Table5[[#This Row],[e^logit]]),1-(Table5[[#This Row],[e^logit]]/(1+Table5[[#This Row],[e^logit]])))</f>
        <v>0.99999836710407064</v>
      </c>
      <c r="O165" s="2">
        <f>LN(Table5[[#This Row],[probability]])</f>
        <v>-1.6328972625358992E-6</v>
      </c>
    </row>
    <row r="166" spans="1:15" x14ac:dyDescent="0.3">
      <c r="A166" s="2">
        <v>0</v>
      </c>
      <c r="B166" s="2">
        <v>0.51</v>
      </c>
      <c r="C166" s="2">
        <v>88.5</v>
      </c>
      <c r="D166" s="2">
        <v>2.5960999999999999</v>
      </c>
      <c r="E166" s="2">
        <v>5</v>
      </c>
      <c r="F166" s="2">
        <v>296</v>
      </c>
      <c r="G166" s="2">
        <v>16.600000000000001</v>
      </c>
      <c r="H166" s="2">
        <v>396.9</v>
      </c>
      <c r="I166" s="2">
        <v>14.69</v>
      </c>
      <c r="J166" s="2">
        <v>23.1</v>
      </c>
      <c r="K166" s="2">
        <v>0</v>
      </c>
      <c r="L1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-1.8517415773771657</v>
      </c>
      <c r="M166" s="2">
        <f>EXP(Table5[[#This Row],[logit]])</f>
        <v>0.15696356394093255</v>
      </c>
      <c r="N166" s="2">
        <f>IF(Table5[[#This Row],[y]]=1,Table5[[#This Row],[e^logit]]/(1+Table5[[#This Row],[e^logit]]),1-(Table5[[#This Row],[e^logit]]/(1+Table5[[#This Row],[e^logit]])))</f>
        <v>0.86433145447876336</v>
      </c>
      <c r="O166" s="2">
        <f>LN(Table5[[#This Row],[probability]])</f>
        <v>-0.14579895587549913</v>
      </c>
    </row>
    <row r="167" spans="1:15" x14ac:dyDescent="0.3">
      <c r="A167" s="2">
        <v>22</v>
      </c>
      <c r="B167" s="2">
        <v>0.43099999999999999</v>
      </c>
      <c r="C167" s="2">
        <v>17.5</v>
      </c>
      <c r="D167" s="2">
        <v>7.8265000000000002</v>
      </c>
      <c r="E167" s="2">
        <v>7</v>
      </c>
      <c r="F167" s="2">
        <v>330</v>
      </c>
      <c r="G167" s="2">
        <v>19.100000000000001</v>
      </c>
      <c r="H167" s="2">
        <v>393.74</v>
      </c>
      <c r="I167" s="2">
        <v>6.56</v>
      </c>
      <c r="J167" s="2">
        <v>26.2</v>
      </c>
      <c r="K167" s="2">
        <v>0</v>
      </c>
      <c r="L1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-3.2364292207407188</v>
      </c>
      <c r="M167" s="2">
        <f>EXP(Table5[[#This Row],[logit]])</f>
        <v>3.9303990699694896E-2</v>
      </c>
      <c r="N167" s="2">
        <f>IF(Table5[[#This Row],[y]]=1,Table5[[#This Row],[e^logit]]/(1+Table5[[#This Row],[e^logit]]),1-(Table5[[#This Row],[e^logit]]/(1+Table5[[#This Row],[e^logit]])))</f>
        <v>0.96218239220535073</v>
      </c>
      <c r="O167" s="2">
        <f>LN(Table5[[#This Row],[probability]])</f>
        <v>-3.855124940058989E-2</v>
      </c>
    </row>
    <row r="168" spans="1:15" x14ac:dyDescent="0.3">
      <c r="A168" s="2">
        <v>52.5</v>
      </c>
      <c r="B168" s="2">
        <v>0.40500000000000003</v>
      </c>
      <c r="C168" s="2">
        <v>45.6</v>
      </c>
      <c r="D168" s="2">
        <v>7.3171999999999997</v>
      </c>
      <c r="E168" s="2">
        <v>6</v>
      </c>
      <c r="F168" s="2">
        <v>293</v>
      </c>
      <c r="G168" s="2">
        <v>16.600000000000001</v>
      </c>
      <c r="H168" s="2">
        <v>396.9</v>
      </c>
      <c r="I168" s="2">
        <v>7.6</v>
      </c>
      <c r="J168" s="2">
        <v>22.3</v>
      </c>
      <c r="K168" s="2">
        <v>0</v>
      </c>
      <c r="L1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-7.9250591464517264</v>
      </c>
      <c r="M168" s="2">
        <f>EXP(Table5[[#This Row],[logit]])</f>
        <v>3.6156846370609126E-4</v>
      </c>
      <c r="N168" s="2">
        <f>IF(Table5[[#This Row],[y]]=1,Table5[[#This Row],[e^logit]]/(1+Table5[[#This Row],[e^logit]]),1-(Table5[[#This Row],[e^logit]]/(1+Table5[[#This Row],[e^logit]])))</f>
        <v>0.9996385622207965</v>
      </c>
      <c r="O168" s="2">
        <f>LN(Table5[[#This Row],[probability]])</f>
        <v>-3.6150311358096641E-4</v>
      </c>
    </row>
    <row r="169" spans="1:15" x14ac:dyDescent="0.3">
      <c r="A169" s="2">
        <v>0</v>
      </c>
      <c r="B169" s="2">
        <v>0.69299999999999995</v>
      </c>
      <c r="C169" s="2">
        <v>98.9</v>
      </c>
      <c r="D169" s="2">
        <v>1.6334</v>
      </c>
      <c r="E169" s="2">
        <v>24</v>
      </c>
      <c r="F169" s="2">
        <v>666</v>
      </c>
      <c r="G169" s="2">
        <v>20.2</v>
      </c>
      <c r="H169" s="2">
        <v>393.1</v>
      </c>
      <c r="I169" s="2">
        <v>19.920000000000002</v>
      </c>
      <c r="J169" s="2">
        <v>8.5</v>
      </c>
      <c r="K169" s="2">
        <v>1</v>
      </c>
      <c r="L1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16.146799538446047</v>
      </c>
      <c r="M169" s="2">
        <f>EXP(Table5[[#This Row],[logit]])</f>
        <v>10291198.140991334</v>
      </c>
      <c r="N169" s="2">
        <f>IF(Table5[[#This Row],[y]]=1,Table5[[#This Row],[e^logit]]/(1+Table5[[#This Row],[e^logit]]),1-(Table5[[#This Row],[e^logit]]/(1+Table5[[#This Row],[e^logit]])))</f>
        <v>0.99999990282959383</v>
      </c>
      <c r="O169" s="2">
        <f>LN(Table5[[#This Row],[probability]])</f>
        <v>-9.7170410886902703E-8</v>
      </c>
    </row>
    <row r="170" spans="1:15" x14ac:dyDescent="0.3">
      <c r="A170" s="2">
        <v>0</v>
      </c>
      <c r="B170" s="2">
        <v>0.67900000000000005</v>
      </c>
      <c r="C170" s="2">
        <v>89.1</v>
      </c>
      <c r="D170" s="2">
        <v>1.6475</v>
      </c>
      <c r="E170" s="2">
        <v>24</v>
      </c>
      <c r="F170" s="2">
        <v>666</v>
      </c>
      <c r="G170" s="2">
        <v>20.2</v>
      </c>
      <c r="H170" s="2">
        <v>127.36</v>
      </c>
      <c r="I170" s="2">
        <v>26.64</v>
      </c>
      <c r="J170" s="2">
        <v>10.4</v>
      </c>
      <c r="K170" s="2">
        <v>1</v>
      </c>
      <c r="L1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19.179014055771539</v>
      </c>
      <c r="M170" s="2">
        <f>EXP(Table5[[#This Row],[logit]])</f>
        <v>213471534.90482497</v>
      </c>
      <c r="N170" s="2">
        <f>IF(Table5[[#This Row],[y]]=1,Table5[[#This Row],[e^logit]]/(1+Table5[[#This Row],[e^logit]]),1-(Table5[[#This Row],[e^logit]]/(1+Table5[[#This Row],[e^logit]])))</f>
        <v>0.99999999531553474</v>
      </c>
      <c r="O170" s="2">
        <f>LN(Table5[[#This Row],[probability]])</f>
        <v>-4.6844652711128763E-9</v>
      </c>
    </row>
    <row r="171" spans="1:15" x14ac:dyDescent="0.3">
      <c r="A171" s="2">
        <v>0</v>
      </c>
      <c r="B171" s="2">
        <v>0.77</v>
      </c>
      <c r="C171" s="2">
        <v>91</v>
      </c>
      <c r="D171" s="2">
        <v>2.5051999999999999</v>
      </c>
      <c r="E171" s="2">
        <v>24</v>
      </c>
      <c r="F171" s="2">
        <v>666</v>
      </c>
      <c r="G171" s="2">
        <v>20.2</v>
      </c>
      <c r="H171" s="2">
        <v>391.34</v>
      </c>
      <c r="I171" s="2">
        <v>13.27</v>
      </c>
      <c r="J171" s="2">
        <v>21.7</v>
      </c>
      <c r="K171" s="2">
        <v>1</v>
      </c>
      <c r="L1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21.354713293872678</v>
      </c>
      <c r="M171" s="2">
        <f>EXP(Table5[[#This Row],[logit]])</f>
        <v>1880330307.5720696</v>
      </c>
      <c r="N171" s="2">
        <f>IF(Table5[[#This Row],[y]]=1,Table5[[#This Row],[e^logit]]/(1+Table5[[#This Row],[e^logit]]),1-(Table5[[#This Row],[e^logit]]/(1+Table5[[#This Row],[e^logit]])))</f>
        <v>0.99999999946817852</v>
      </c>
      <c r="O171" s="2">
        <f>LN(Table5[[#This Row],[probability]])</f>
        <v>-5.3182147588801373E-10</v>
      </c>
    </row>
    <row r="172" spans="1:15" x14ac:dyDescent="0.3">
      <c r="A172" s="2">
        <v>75</v>
      </c>
      <c r="B172" s="2">
        <v>0.42799999999999999</v>
      </c>
      <c r="C172" s="2">
        <v>21.8</v>
      </c>
      <c r="D172" s="2">
        <v>5.4010999999999996</v>
      </c>
      <c r="E172" s="2">
        <v>3</v>
      </c>
      <c r="F172" s="2">
        <v>252</v>
      </c>
      <c r="G172" s="2">
        <v>18.3</v>
      </c>
      <c r="H172" s="2">
        <v>395.63</v>
      </c>
      <c r="I172" s="2">
        <v>4.32</v>
      </c>
      <c r="J172" s="2">
        <v>30.8</v>
      </c>
      <c r="K172" s="2">
        <v>0</v>
      </c>
      <c r="L1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-10.684203949067275</v>
      </c>
      <c r="M172" s="2">
        <f>EXP(Table5[[#This Row],[logit]])</f>
        <v>2.2903886421663167E-5</v>
      </c>
      <c r="N172" s="2">
        <f>IF(Table5[[#This Row],[y]]=1,Table5[[#This Row],[e^logit]]/(1+Table5[[#This Row],[e^logit]]),1-(Table5[[#This Row],[e^logit]]/(1+Table5[[#This Row],[e^logit]])))</f>
        <v>0.99997709663815437</v>
      </c>
      <c r="O172" s="2">
        <f>LN(Table5[[#This Row],[probability]])</f>
        <v>-2.2903624131624323E-5</v>
      </c>
    </row>
    <row r="173" spans="1:15" x14ac:dyDescent="0.3">
      <c r="A173" s="2">
        <v>0</v>
      </c>
      <c r="B173" s="2">
        <v>0.871</v>
      </c>
      <c r="C173" s="2">
        <v>94</v>
      </c>
      <c r="D173" s="2">
        <v>1.7363999999999999</v>
      </c>
      <c r="E173" s="2">
        <v>5</v>
      </c>
      <c r="F173" s="2">
        <v>403</v>
      </c>
      <c r="G173" s="2">
        <v>14.7</v>
      </c>
      <c r="H173" s="2">
        <v>88.63</v>
      </c>
      <c r="I173" s="2">
        <v>16.14</v>
      </c>
      <c r="J173" s="2">
        <v>13.1</v>
      </c>
      <c r="K173" s="2">
        <v>1</v>
      </c>
      <c r="L1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14.001534050791873</v>
      </c>
      <c r="M173" s="2">
        <f>EXP(Table5[[#This Row],[logit]])</f>
        <v>1204450.5559945202</v>
      </c>
      <c r="N173" s="2">
        <f>IF(Table5[[#This Row],[y]]=1,Table5[[#This Row],[e^logit]]/(1+Table5[[#This Row],[e^logit]]),1-(Table5[[#This Row],[e^logit]]/(1+Table5[[#This Row],[e^logit]])))</f>
        <v>0.99999916974659964</v>
      </c>
      <c r="O173" s="2">
        <f>LN(Table5[[#This Row],[probability]])</f>
        <v>-8.3025374502401279E-7</v>
      </c>
    </row>
    <row r="174" spans="1:15" x14ac:dyDescent="0.3">
      <c r="A174" s="2">
        <v>0</v>
      </c>
      <c r="B174" s="2">
        <v>0.53800000000000003</v>
      </c>
      <c r="C174" s="2">
        <v>56.5</v>
      </c>
      <c r="D174" s="2">
        <v>4.4985999999999997</v>
      </c>
      <c r="E174" s="2">
        <v>4</v>
      </c>
      <c r="F174" s="2">
        <v>307</v>
      </c>
      <c r="G174" s="2">
        <v>21</v>
      </c>
      <c r="H174" s="2">
        <v>395.62</v>
      </c>
      <c r="I174" s="2">
        <v>8.4700000000000006</v>
      </c>
      <c r="J174" s="2">
        <v>19.899999999999999</v>
      </c>
      <c r="K174" s="2">
        <v>1</v>
      </c>
      <c r="L1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-0.4109527847272485</v>
      </c>
      <c r="M174" s="2">
        <f>EXP(Table5[[#This Row],[logit]])</f>
        <v>0.66301823544853766</v>
      </c>
      <c r="N174" s="2">
        <f>IF(Table5[[#This Row],[y]]=1,Table5[[#This Row],[e^logit]]/(1+Table5[[#This Row],[e^logit]]),1-(Table5[[#This Row],[e^logit]]/(1+Table5[[#This Row],[e^logit]])))</f>
        <v>0.39868368326683623</v>
      </c>
      <c r="O174" s="2">
        <f>LN(Table5[[#This Row],[probability]])</f>
        <v>-0.91958695027090676</v>
      </c>
    </row>
    <row r="175" spans="1:15" x14ac:dyDescent="0.3">
      <c r="A175" s="2">
        <v>28</v>
      </c>
      <c r="B175" s="2">
        <v>0.46400000000000002</v>
      </c>
      <c r="C175" s="2">
        <v>28.9</v>
      </c>
      <c r="D175" s="2">
        <v>3.6659000000000002</v>
      </c>
      <c r="E175" s="2">
        <v>4</v>
      </c>
      <c r="F175" s="2">
        <v>270</v>
      </c>
      <c r="G175" s="2">
        <v>18.2</v>
      </c>
      <c r="H175" s="2">
        <v>396.33</v>
      </c>
      <c r="I175" s="2">
        <v>6.21</v>
      </c>
      <c r="J175" s="2">
        <v>25</v>
      </c>
      <c r="K175" s="2">
        <v>0</v>
      </c>
      <c r="L1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-6.9767360086898433</v>
      </c>
      <c r="M175" s="2">
        <f>EXP(Table5[[#This Row],[logit]])</f>
        <v>9.3334466572942646E-4</v>
      </c>
      <c r="N175" s="2">
        <f>IF(Table5[[#This Row],[y]]=1,Table5[[#This Row],[e^logit]]/(1+Table5[[#This Row],[e^logit]]),1-(Table5[[#This Row],[e^logit]]/(1+Table5[[#This Row],[e^logit]])))</f>
        <v>0.99906752565422718</v>
      </c>
      <c r="O175" s="2">
        <f>LN(Table5[[#This Row],[probability]])</f>
        <v>-9.3290937042949079E-4</v>
      </c>
    </row>
    <row r="176" spans="1:15" x14ac:dyDescent="0.3">
      <c r="A176" s="2">
        <v>20</v>
      </c>
      <c r="B176" s="2">
        <v>0.64700000000000002</v>
      </c>
      <c r="C176" s="2">
        <v>94.5</v>
      </c>
      <c r="D176" s="2">
        <v>2.0788000000000002</v>
      </c>
      <c r="E176" s="2">
        <v>5</v>
      </c>
      <c r="F176" s="2">
        <v>264</v>
      </c>
      <c r="G176" s="2">
        <v>13</v>
      </c>
      <c r="H176" s="2">
        <v>393.42</v>
      </c>
      <c r="I176" s="2">
        <v>11.25</v>
      </c>
      <c r="J176" s="2">
        <v>31</v>
      </c>
      <c r="K176" s="2">
        <v>1</v>
      </c>
      <c r="L1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2.4526211966214682</v>
      </c>
      <c r="M176" s="2">
        <f>EXP(Table5[[#This Row],[logit]])</f>
        <v>11.618761899161274</v>
      </c>
      <c r="N176" s="2">
        <f>IF(Table5[[#This Row],[y]]=1,Table5[[#This Row],[e^logit]]/(1+Table5[[#This Row],[e^logit]]),1-(Table5[[#This Row],[e^logit]]/(1+Table5[[#This Row],[e^logit]])))</f>
        <v>0.92075292267251141</v>
      </c>
      <c r="O176" s="2">
        <f>LN(Table5[[#This Row],[probability]])</f>
        <v>-8.2563549431740754E-2</v>
      </c>
    </row>
    <row r="177" spans="1:15" x14ac:dyDescent="0.3">
      <c r="A177" s="2">
        <v>0</v>
      </c>
      <c r="B177" s="2">
        <v>0.58399999999999996</v>
      </c>
      <c r="C177" s="2">
        <v>59.7</v>
      </c>
      <c r="D177" s="2">
        <v>1.9976</v>
      </c>
      <c r="E177" s="2">
        <v>24</v>
      </c>
      <c r="F177" s="2">
        <v>666</v>
      </c>
      <c r="G177" s="2">
        <v>20.2</v>
      </c>
      <c r="H177" s="2">
        <v>24.65</v>
      </c>
      <c r="I177" s="2">
        <v>15.69</v>
      </c>
      <c r="J177" s="2">
        <v>10.199999999999999</v>
      </c>
      <c r="K177" s="2">
        <v>1</v>
      </c>
      <c r="L1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14.934930941709615</v>
      </c>
      <c r="M177" s="2">
        <f>EXP(Table5[[#This Row],[logit]])</f>
        <v>3063078.2787057105</v>
      </c>
      <c r="N177" s="2">
        <f>IF(Table5[[#This Row],[y]]=1,Table5[[#This Row],[e^logit]]/(1+Table5[[#This Row],[e^logit]]),1-(Table5[[#This Row],[e^logit]]/(1+Table5[[#This Row],[e^logit]])))</f>
        <v>0.99999967353114005</v>
      </c>
      <c r="O177" s="2">
        <f>LN(Table5[[#This Row],[probability]])</f>
        <v>-3.2646891323677531E-7</v>
      </c>
    </row>
    <row r="178" spans="1:15" x14ac:dyDescent="0.3">
      <c r="A178" s="2">
        <v>0</v>
      </c>
      <c r="B178" s="2">
        <v>0.71799999999999997</v>
      </c>
      <c r="C178" s="2">
        <v>91.4</v>
      </c>
      <c r="D178" s="2">
        <v>1.7523</v>
      </c>
      <c r="E178" s="2">
        <v>24</v>
      </c>
      <c r="F178" s="2">
        <v>666</v>
      </c>
      <c r="G178" s="2">
        <v>20.2</v>
      </c>
      <c r="H178" s="2">
        <v>316.02999999999997</v>
      </c>
      <c r="I178" s="2">
        <v>14</v>
      </c>
      <c r="J178" s="2">
        <v>21.9</v>
      </c>
      <c r="K178" s="2">
        <v>1</v>
      </c>
      <c r="L1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19.586362196437594</v>
      </c>
      <c r="M178" s="2">
        <f>EXP(Table5[[#This Row],[logit]])</f>
        <v>320810831.18673509</v>
      </c>
      <c r="N178" s="2">
        <f>IF(Table5[[#This Row],[y]]=1,Table5[[#This Row],[e^logit]]/(1+Table5[[#This Row],[e^logit]]),1-(Table5[[#This Row],[e^logit]]/(1+Table5[[#This Row],[e^logit]])))</f>
        <v>0.99999999688289831</v>
      </c>
      <c r="O178" s="2">
        <f>LN(Table5[[#This Row],[probability]])</f>
        <v>-3.1171016927354278E-9</v>
      </c>
    </row>
    <row r="179" spans="1:15" x14ac:dyDescent="0.3">
      <c r="A179" s="2">
        <v>0</v>
      </c>
      <c r="B179" s="2">
        <v>0.437</v>
      </c>
      <c r="C179" s="2">
        <v>36.6</v>
      </c>
      <c r="D179" s="2">
        <v>4.5026000000000002</v>
      </c>
      <c r="E179" s="2">
        <v>5</v>
      </c>
      <c r="F179" s="2">
        <v>398</v>
      </c>
      <c r="G179" s="2">
        <v>18.7</v>
      </c>
      <c r="H179" s="2">
        <v>396.06</v>
      </c>
      <c r="I179" s="2">
        <v>9.1</v>
      </c>
      <c r="J179" s="2">
        <v>20.3</v>
      </c>
      <c r="K179" s="2">
        <v>0</v>
      </c>
      <c r="L1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-6.0800076909927334</v>
      </c>
      <c r="M179" s="2">
        <f>EXP(Table5[[#This Row],[logit]])</f>
        <v>2.2881590546398336E-3</v>
      </c>
      <c r="N179" s="2">
        <f>IF(Table5[[#This Row],[y]]=1,Table5[[#This Row],[e^logit]]/(1+Table5[[#This Row],[e^logit]]),1-(Table5[[#This Row],[e^logit]]/(1+Table5[[#This Row],[e^logit]])))</f>
        <v>0.99771706466451915</v>
      </c>
      <c r="O179" s="2">
        <f>LN(Table5[[#This Row],[probability]])</f>
        <v>-2.2855452052196706E-3</v>
      </c>
    </row>
    <row r="180" spans="1:15" x14ac:dyDescent="0.3">
      <c r="A180" s="2">
        <v>0</v>
      </c>
      <c r="B180" s="2">
        <v>0.7</v>
      </c>
      <c r="C180" s="2">
        <v>91.2</v>
      </c>
      <c r="D180" s="2">
        <v>1.4395</v>
      </c>
      <c r="E180" s="2">
        <v>24</v>
      </c>
      <c r="F180" s="2">
        <v>666</v>
      </c>
      <c r="G180" s="2">
        <v>20.2</v>
      </c>
      <c r="H180" s="2">
        <v>285.83</v>
      </c>
      <c r="I180" s="2">
        <v>30.63</v>
      </c>
      <c r="J180" s="2">
        <v>8.8000000000000007</v>
      </c>
      <c r="K180" s="2">
        <v>1</v>
      </c>
      <c r="L1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18.163379877495359</v>
      </c>
      <c r="M180" s="2">
        <f>EXP(Table5[[#This Row],[logit]])</f>
        <v>77313556.821038887</v>
      </c>
      <c r="N180" s="2">
        <f>IF(Table5[[#This Row],[y]]=1,Table5[[#This Row],[e^logit]]/(1+Table5[[#This Row],[e^logit]]),1-(Table5[[#This Row],[e^logit]]/(1+Table5[[#This Row],[e^logit]])))</f>
        <v>0.99999998706565796</v>
      </c>
      <c r="O180" s="2">
        <f>LN(Table5[[#This Row],[probability]])</f>
        <v>-1.2934342125507884E-8</v>
      </c>
    </row>
    <row r="181" spans="1:15" x14ac:dyDescent="0.3">
      <c r="A181" s="2">
        <v>20</v>
      </c>
      <c r="B181" s="2">
        <v>0.64700000000000002</v>
      </c>
      <c r="C181" s="2">
        <v>84.6</v>
      </c>
      <c r="D181" s="2">
        <v>2.1328999999999998</v>
      </c>
      <c r="E181" s="2">
        <v>5</v>
      </c>
      <c r="F181" s="2">
        <v>264</v>
      </c>
      <c r="G181" s="2">
        <v>13</v>
      </c>
      <c r="H181" s="2">
        <v>384.07</v>
      </c>
      <c r="I181" s="2">
        <v>14.79</v>
      </c>
      <c r="J181" s="2">
        <v>30.7</v>
      </c>
      <c r="K181" s="2">
        <v>1</v>
      </c>
      <c r="L1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2.5278626396076023</v>
      </c>
      <c r="M181" s="2">
        <f>EXP(Table5[[#This Row],[logit]])</f>
        <v>12.526703423598248</v>
      </c>
      <c r="N181" s="2">
        <f>IF(Table5[[#This Row],[y]]=1,Table5[[#This Row],[e^logit]]/(1+Table5[[#This Row],[e^logit]]),1-(Table5[[#This Row],[e^logit]]/(1+Table5[[#This Row],[e^logit]])))</f>
        <v>0.92607215751803706</v>
      </c>
      <c r="O181" s="2">
        <f>LN(Table5[[#This Row],[probability]])</f>
        <v>-7.680312348629674E-2</v>
      </c>
    </row>
    <row r="182" spans="1:15" x14ac:dyDescent="0.3">
      <c r="A182" s="2">
        <v>0</v>
      </c>
      <c r="B182" s="2">
        <v>0.48899999999999999</v>
      </c>
      <c r="C182" s="2">
        <v>63.1</v>
      </c>
      <c r="D182" s="2">
        <v>3.4144999999999999</v>
      </c>
      <c r="E182" s="2">
        <v>2</v>
      </c>
      <c r="F182" s="2">
        <v>270</v>
      </c>
      <c r="G182" s="2">
        <v>17.8</v>
      </c>
      <c r="H182" s="2">
        <v>396.06</v>
      </c>
      <c r="I182" s="2">
        <v>5.7</v>
      </c>
      <c r="J182" s="2">
        <v>28.7</v>
      </c>
      <c r="K182" s="2">
        <v>0</v>
      </c>
      <c r="L1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-4.2715654624776374</v>
      </c>
      <c r="M182" s="2">
        <f>EXP(Table5[[#This Row],[logit]])</f>
        <v>1.3959912319892367E-2</v>
      </c>
      <c r="N182" s="2">
        <f>IF(Table5[[#This Row],[y]]=1,Table5[[#This Row],[e^logit]]/(1+Table5[[#This Row],[e^logit]]),1-(Table5[[#This Row],[e^logit]]/(1+Table5[[#This Row],[e^logit]])))</f>
        <v>0.98623228379122729</v>
      </c>
      <c r="O182" s="2">
        <f>LN(Table5[[#This Row],[probability]])</f>
        <v>-1.3863370186204677E-2</v>
      </c>
    </row>
    <row r="183" spans="1:15" x14ac:dyDescent="0.3">
      <c r="A183" s="2">
        <v>30</v>
      </c>
      <c r="B183" s="2">
        <v>0.42799999999999999</v>
      </c>
      <c r="C183" s="2">
        <v>52.9</v>
      </c>
      <c r="D183" s="2">
        <v>7.0354999999999999</v>
      </c>
      <c r="E183" s="2">
        <v>6</v>
      </c>
      <c r="F183" s="2">
        <v>300</v>
      </c>
      <c r="G183" s="2">
        <v>16.600000000000001</v>
      </c>
      <c r="H183" s="2">
        <v>372.75</v>
      </c>
      <c r="I183" s="2">
        <v>11.22</v>
      </c>
      <c r="J183" s="2">
        <v>22.2</v>
      </c>
      <c r="K183" s="2">
        <v>0</v>
      </c>
      <c r="L1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-4.876968660020701</v>
      </c>
      <c r="M183" s="2">
        <f>EXP(Table5[[#This Row],[logit]])</f>
        <v>7.620078099783387E-3</v>
      </c>
      <c r="N183" s="2">
        <f>IF(Table5[[#This Row],[y]]=1,Table5[[#This Row],[e^logit]]/(1+Table5[[#This Row],[e^logit]]),1-(Table5[[#This Row],[e^logit]]/(1+Table5[[#This Row],[e^logit]])))</f>
        <v>0.99243754837224596</v>
      </c>
      <c r="O183" s="2">
        <f>LN(Table5[[#This Row],[probability]])</f>
        <v>-7.591191954973606E-3</v>
      </c>
    </row>
    <row r="184" spans="1:15" x14ac:dyDescent="0.3">
      <c r="A184" s="2">
        <v>0</v>
      </c>
      <c r="B184" s="2">
        <v>0.7</v>
      </c>
      <c r="C184" s="2">
        <v>82.5</v>
      </c>
      <c r="D184" s="2">
        <v>2.1678000000000002</v>
      </c>
      <c r="E184" s="2">
        <v>24</v>
      </c>
      <c r="F184" s="2">
        <v>666</v>
      </c>
      <c r="G184" s="2">
        <v>20.2</v>
      </c>
      <c r="H184" s="2">
        <v>378.38</v>
      </c>
      <c r="I184" s="2">
        <v>18.760000000000002</v>
      </c>
      <c r="J184" s="2">
        <v>23.2</v>
      </c>
      <c r="K184" s="2">
        <v>1</v>
      </c>
      <c r="L1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18.624039062979378</v>
      </c>
      <c r="M184" s="2">
        <f>EXP(Table5[[#This Row],[logit]])</f>
        <v>122551151.36768094</v>
      </c>
      <c r="N184" s="2">
        <f>IF(Table5[[#This Row],[y]]=1,Table5[[#This Row],[e^logit]]/(1+Table5[[#This Row],[e^logit]]),1-(Table5[[#This Row],[e^logit]]/(1+Table5[[#This Row],[e^logit]])))</f>
        <v>0.99999999184014199</v>
      </c>
      <c r="O184" s="2">
        <f>LN(Table5[[#This Row],[probability]])</f>
        <v>-8.1598580447944054E-9</v>
      </c>
    </row>
    <row r="185" spans="1:15" x14ac:dyDescent="0.3">
      <c r="A185" s="2">
        <v>90</v>
      </c>
      <c r="B185" s="2">
        <v>0.40300000000000002</v>
      </c>
      <c r="C185" s="2">
        <v>21.9</v>
      </c>
      <c r="D185" s="2">
        <v>8.6966000000000001</v>
      </c>
      <c r="E185" s="2">
        <v>5</v>
      </c>
      <c r="F185" s="2">
        <v>226</v>
      </c>
      <c r="G185" s="2">
        <v>17.899999999999999</v>
      </c>
      <c r="H185" s="2">
        <v>395.93</v>
      </c>
      <c r="I185" s="2">
        <v>4.8099999999999996</v>
      </c>
      <c r="J185" s="2">
        <v>35.4</v>
      </c>
      <c r="K185" s="2">
        <v>0</v>
      </c>
      <c r="L1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-8.3218896579497468</v>
      </c>
      <c r="M185" s="2">
        <f>EXP(Table5[[#This Row],[logit]])</f>
        <v>2.4313598600736967E-4</v>
      </c>
      <c r="N185" s="2">
        <f>IF(Table5[[#This Row],[y]]=1,Table5[[#This Row],[e^logit]]/(1+Table5[[#This Row],[e^logit]]),1-(Table5[[#This Row],[e^logit]]/(1+Table5[[#This Row],[e^logit]])))</f>
        <v>0.99975692311473086</v>
      </c>
      <c r="O185" s="2">
        <f>LN(Table5[[#This Row],[probability]])</f>
        <v>-2.4310643324360398E-4</v>
      </c>
    </row>
    <row r="186" spans="1:15" x14ac:dyDescent="0.3">
      <c r="A186" s="2">
        <v>0</v>
      </c>
      <c r="B186" s="2">
        <v>0.48799999999999999</v>
      </c>
      <c r="C186" s="2">
        <v>89.8</v>
      </c>
      <c r="D186" s="2">
        <v>2.9878999999999998</v>
      </c>
      <c r="E186" s="2">
        <v>3</v>
      </c>
      <c r="F186" s="2">
        <v>193</v>
      </c>
      <c r="G186" s="2">
        <v>17.8</v>
      </c>
      <c r="H186" s="2">
        <v>391</v>
      </c>
      <c r="I186" s="2">
        <v>13.98</v>
      </c>
      <c r="J186" s="2">
        <v>26.4</v>
      </c>
      <c r="K186" s="2">
        <v>0</v>
      </c>
      <c r="L1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-2.1660358415261634</v>
      </c>
      <c r="M186" s="2">
        <f>EXP(Table5[[#This Row],[logit]])</f>
        <v>0.11463113339013271</v>
      </c>
      <c r="N186" s="2">
        <f>IF(Table5[[#This Row],[y]]=1,Table5[[#This Row],[e^logit]]/(1+Table5[[#This Row],[e^logit]]),1-(Table5[[#This Row],[e^logit]]/(1+Table5[[#This Row],[e^logit]])))</f>
        <v>0.89715778614447639</v>
      </c>
      <c r="O186" s="2">
        <f>LN(Table5[[#This Row],[probability]])</f>
        <v>-0.10852352810675893</v>
      </c>
    </row>
    <row r="187" spans="1:15" x14ac:dyDescent="0.3">
      <c r="A187" s="2">
        <v>0</v>
      </c>
      <c r="B187" s="2">
        <v>0.52</v>
      </c>
      <c r="C187" s="2">
        <v>79.900000000000006</v>
      </c>
      <c r="D187" s="2">
        <v>2.7778</v>
      </c>
      <c r="E187" s="2">
        <v>5</v>
      </c>
      <c r="F187" s="2">
        <v>384</v>
      </c>
      <c r="G187" s="2">
        <v>20.9</v>
      </c>
      <c r="H187" s="2">
        <v>394.76</v>
      </c>
      <c r="I187" s="2">
        <v>9.42</v>
      </c>
      <c r="J187" s="2">
        <v>27.5</v>
      </c>
      <c r="K187" s="2">
        <v>0</v>
      </c>
      <c r="L1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-0.46142977770342064</v>
      </c>
      <c r="M187" s="2">
        <f>EXP(Table5[[#This Row],[logit]])</f>
        <v>0.63038169517393594</v>
      </c>
      <c r="N187" s="2">
        <f>IF(Table5[[#This Row],[y]]=1,Table5[[#This Row],[e^logit]]/(1+Table5[[#This Row],[e^logit]]),1-(Table5[[#This Row],[e^logit]]/(1+Table5[[#This Row],[e^logit]])))</f>
        <v>0.61335330429682955</v>
      </c>
      <c r="O187" s="2">
        <f>LN(Table5[[#This Row],[probability]])</f>
        <v>-0.48881415622379837</v>
      </c>
    </row>
    <row r="188" spans="1:15" x14ac:dyDescent="0.3">
      <c r="A188" s="2">
        <v>90</v>
      </c>
      <c r="B188" s="2">
        <v>0.39400000000000002</v>
      </c>
      <c r="C188" s="2">
        <v>34.200000000000003</v>
      </c>
      <c r="D188" s="2">
        <v>6.3361000000000001</v>
      </c>
      <c r="E188" s="2">
        <v>3</v>
      </c>
      <c r="F188" s="2">
        <v>244</v>
      </c>
      <c r="G188" s="2">
        <v>15.9</v>
      </c>
      <c r="H188" s="2">
        <v>386.34</v>
      </c>
      <c r="I188" s="2">
        <v>3.11</v>
      </c>
      <c r="J188" s="2">
        <v>44</v>
      </c>
      <c r="K188" s="2">
        <v>0</v>
      </c>
      <c r="L1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-11.042889967900399</v>
      </c>
      <c r="M188" s="2">
        <f>EXP(Table5[[#This Row],[logit]])</f>
        <v>1.6000509893310059E-5</v>
      </c>
      <c r="N188" s="2">
        <f>IF(Table5[[#This Row],[y]]=1,Table5[[#This Row],[e^logit]]/(1+Table5[[#This Row],[e^logit]]),1-(Table5[[#This Row],[e^logit]]/(1+Table5[[#This Row],[e^logit]])))</f>
        <v>0.99998399974611896</v>
      </c>
      <c r="O188" s="2">
        <f>LN(Table5[[#This Row],[probability]])</f>
        <v>-1.6000381886470857E-5</v>
      </c>
    </row>
    <row r="189" spans="1:15" x14ac:dyDescent="0.3">
      <c r="A189" s="2">
        <v>0</v>
      </c>
      <c r="B189" s="2">
        <v>0.71299999999999997</v>
      </c>
      <c r="C189" s="2">
        <v>91.8</v>
      </c>
      <c r="D189" s="2">
        <v>2.3681999999999999</v>
      </c>
      <c r="E189" s="2">
        <v>24</v>
      </c>
      <c r="F189" s="2">
        <v>666</v>
      </c>
      <c r="G189" s="2">
        <v>20.2</v>
      </c>
      <c r="H189" s="2">
        <v>385.09</v>
      </c>
      <c r="I189" s="2">
        <v>17.27</v>
      </c>
      <c r="J189" s="2">
        <v>16.100000000000001</v>
      </c>
      <c r="K189" s="2">
        <v>1</v>
      </c>
      <c r="L1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18.344518734217115</v>
      </c>
      <c r="M189" s="2">
        <f>EXP(Table5[[#This Row],[logit]])</f>
        <v>92666606.547361851</v>
      </c>
      <c r="N189" s="2">
        <f>IF(Table5[[#This Row],[y]]=1,Table5[[#This Row],[e^logit]]/(1+Table5[[#This Row],[e^logit]]),1-(Table5[[#This Row],[e^logit]]/(1+Table5[[#This Row],[e^logit]])))</f>
        <v>0.99999998920862621</v>
      </c>
      <c r="O189" s="2">
        <f>LN(Table5[[#This Row],[probability]])</f>
        <v>-1.0791373852787729E-8</v>
      </c>
    </row>
    <row r="190" spans="1:15" x14ac:dyDescent="0.3">
      <c r="A190" s="2">
        <v>0</v>
      </c>
      <c r="B190" s="2">
        <v>0.71799999999999997</v>
      </c>
      <c r="C190" s="2">
        <v>82.9</v>
      </c>
      <c r="D190" s="2">
        <v>1.9047000000000001</v>
      </c>
      <c r="E190" s="2">
        <v>24</v>
      </c>
      <c r="F190" s="2">
        <v>666</v>
      </c>
      <c r="G190" s="2">
        <v>20.2</v>
      </c>
      <c r="H190" s="2">
        <v>354.55</v>
      </c>
      <c r="I190" s="2">
        <v>5.29</v>
      </c>
      <c r="J190" s="2">
        <v>21.9</v>
      </c>
      <c r="K190" s="2">
        <v>1</v>
      </c>
      <c r="L1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18.397254143777452</v>
      </c>
      <c r="M190" s="2">
        <f>EXP(Table5[[#This Row],[logit]])</f>
        <v>97684567.233899996</v>
      </c>
      <c r="N190" s="2">
        <f>IF(Table5[[#This Row],[y]]=1,Table5[[#This Row],[e^logit]]/(1+Table5[[#This Row],[e^logit]]),1-(Table5[[#This Row],[e^logit]]/(1+Table5[[#This Row],[e^logit]])))</f>
        <v>0.99999998976296856</v>
      </c>
      <c r="O190" s="2">
        <f>LN(Table5[[#This Row],[probability]])</f>
        <v>-1.0237031497158143E-8</v>
      </c>
    </row>
    <row r="191" spans="1:15" x14ac:dyDescent="0.3">
      <c r="A191" s="2">
        <v>0</v>
      </c>
      <c r="B191" s="2">
        <v>0.53200000000000003</v>
      </c>
      <c r="C191" s="2">
        <v>74.900000000000006</v>
      </c>
      <c r="D191" s="2">
        <v>3.3317000000000001</v>
      </c>
      <c r="E191" s="2">
        <v>24</v>
      </c>
      <c r="F191" s="2">
        <v>666</v>
      </c>
      <c r="G191" s="2">
        <v>20.2</v>
      </c>
      <c r="H191" s="2">
        <v>393.07</v>
      </c>
      <c r="I191" s="2">
        <v>7.74</v>
      </c>
      <c r="J191" s="2">
        <v>23.7</v>
      </c>
      <c r="K191" s="2">
        <v>1</v>
      </c>
      <c r="L1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11.077021823254913</v>
      </c>
      <c r="M191" s="2">
        <f>EXP(Table5[[#This Row],[logit]])</f>
        <v>64668.003591235065</v>
      </c>
      <c r="N191" s="2">
        <f>IF(Table5[[#This Row],[y]]=1,Table5[[#This Row],[e^logit]]/(1+Table5[[#This Row],[e^logit]]),1-(Table5[[#This Row],[e^logit]]/(1+Table5[[#This Row],[e^logit]])))</f>
        <v>0.99998453664128917</v>
      </c>
      <c r="O191" s="2">
        <f>LN(Table5[[#This Row],[probability]])</f>
        <v>-1.5463478269795987E-5</v>
      </c>
    </row>
    <row r="192" spans="1:15" x14ac:dyDescent="0.3">
      <c r="A192" s="2">
        <v>55</v>
      </c>
      <c r="B192" s="2">
        <v>0.48399999999999999</v>
      </c>
      <c r="C192" s="2">
        <v>56.4</v>
      </c>
      <c r="D192" s="2">
        <v>5.7321</v>
      </c>
      <c r="E192" s="2">
        <v>5</v>
      </c>
      <c r="F192" s="2">
        <v>370</v>
      </c>
      <c r="G192" s="2">
        <v>17.600000000000001</v>
      </c>
      <c r="H192" s="2">
        <v>396.9</v>
      </c>
      <c r="I192" s="2">
        <v>7.18</v>
      </c>
      <c r="J192" s="2">
        <v>23.9</v>
      </c>
      <c r="K192" s="2">
        <v>0</v>
      </c>
      <c r="L1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-6.3041618105680772</v>
      </c>
      <c r="M192" s="2">
        <f>EXP(Table5[[#This Row],[logit]])</f>
        <v>1.8286783053747826E-3</v>
      </c>
      <c r="N192" s="2">
        <f>IF(Table5[[#This Row],[y]]=1,Table5[[#This Row],[e^logit]]/(1+Table5[[#This Row],[e^logit]]),1-(Table5[[#This Row],[e^logit]]/(1+Table5[[#This Row],[e^logit]])))</f>
        <v>0.99817465965491425</v>
      </c>
      <c r="O192" s="2">
        <f>LN(Table5[[#This Row],[probability]])</f>
        <v>-1.8270083088168208E-3</v>
      </c>
    </row>
    <row r="193" spans="1:15" x14ac:dyDescent="0.3">
      <c r="A193" s="2">
        <v>0</v>
      </c>
      <c r="B193" s="2">
        <v>0.49299999999999999</v>
      </c>
      <c r="C193" s="2">
        <v>14.7</v>
      </c>
      <c r="D193" s="2">
        <v>5.4158999999999997</v>
      </c>
      <c r="E193" s="2">
        <v>5</v>
      </c>
      <c r="F193" s="2">
        <v>287</v>
      </c>
      <c r="G193" s="2">
        <v>19.600000000000001</v>
      </c>
      <c r="H193" s="2">
        <v>393.68</v>
      </c>
      <c r="I193" s="2">
        <v>5.08</v>
      </c>
      <c r="J193" s="2">
        <v>24.6</v>
      </c>
      <c r="K193" s="2">
        <v>0</v>
      </c>
      <c r="L1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-1.9828267543452713</v>
      </c>
      <c r="M193" s="2">
        <f>EXP(Table5[[#This Row],[logit]])</f>
        <v>0.13767950059886527</v>
      </c>
      <c r="N193" s="2">
        <f>IF(Table5[[#This Row],[y]]=1,Table5[[#This Row],[e^logit]]/(1+Table5[[#This Row],[e^logit]]),1-(Table5[[#This Row],[e^logit]]/(1+Table5[[#This Row],[e^logit]])))</f>
        <v>0.87898217333933515</v>
      </c>
      <c r="O193" s="2">
        <f>LN(Table5[[#This Row],[probability]])</f>
        <v>-0.12899066211770535</v>
      </c>
    </row>
    <row r="194" spans="1:15" x14ac:dyDescent="0.3">
      <c r="A194" s="2">
        <v>20</v>
      </c>
      <c r="B194" s="2">
        <v>0.46400000000000002</v>
      </c>
      <c r="C194" s="2">
        <v>16.3</v>
      </c>
      <c r="D194" s="2">
        <v>4.4290000000000003</v>
      </c>
      <c r="E194" s="2">
        <v>3</v>
      </c>
      <c r="F194" s="2">
        <v>223</v>
      </c>
      <c r="G194" s="2">
        <v>18.600000000000001</v>
      </c>
      <c r="H194" s="2">
        <v>396.9</v>
      </c>
      <c r="I194" s="2">
        <v>6.59</v>
      </c>
      <c r="J194" s="2">
        <v>25.2</v>
      </c>
      <c r="K194" s="2">
        <v>0</v>
      </c>
      <c r="L1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-6.3940751241912679</v>
      </c>
      <c r="M194" s="2">
        <f>EXP(Table5[[#This Row],[logit]])</f>
        <v>1.6714310151299183E-3</v>
      </c>
      <c r="N194" s="2">
        <f>IF(Table5[[#This Row],[y]]=1,Table5[[#This Row],[e^logit]]/(1+Table5[[#This Row],[e^logit]]),1-(Table5[[#This Row],[e^logit]]/(1+Table5[[#This Row],[e^logit]])))</f>
        <v>0.99833135800485395</v>
      </c>
      <c r="O194" s="2">
        <f>LN(Table5[[#This Row],[probability]])</f>
        <v>-1.6700357288442003E-3</v>
      </c>
    </row>
    <row r="195" spans="1:15" x14ac:dyDescent="0.3">
      <c r="A195" s="2">
        <v>0</v>
      </c>
      <c r="B195" s="2">
        <v>0.74</v>
      </c>
      <c r="C195" s="2">
        <v>100</v>
      </c>
      <c r="D195" s="2">
        <v>1.9141999999999999</v>
      </c>
      <c r="E195" s="2">
        <v>24</v>
      </c>
      <c r="F195" s="2">
        <v>666</v>
      </c>
      <c r="G195" s="2">
        <v>20.2</v>
      </c>
      <c r="H195" s="2">
        <v>9.32</v>
      </c>
      <c r="I195" s="2">
        <v>26.45</v>
      </c>
      <c r="J195" s="2">
        <v>8.6999999999999993</v>
      </c>
      <c r="K195" s="2">
        <v>1</v>
      </c>
      <c r="L1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23.429470349831153</v>
      </c>
      <c r="M195" s="2">
        <f>EXP(Table5[[#This Row],[logit]])</f>
        <v>14972340210.264051</v>
      </c>
      <c r="N195" s="2">
        <f>IF(Table5[[#This Row],[y]]=1,Table5[[#This Row],[e^logit]]/(1+Table5[[#This Row],[e^logit]]),1-(Table5[[#This Row],[e^logit]]/(1+Table5[[#This Row],[e^logit]])))</f>
        <v>0.9999999999332102</v>
      </c>
      <c r="O195" s="2">
        <f>LN(Table5[[#This Row],[probability]])</f>
        <v>-6.6789795918352771E-11</v>
      </c>
    </row>
    <row r="196" spans="1:15" x14ac:dyDescent="0.3">
      <c r="A196" s="2">
        <v>0</v>
      </c>
      <c r="B196" s="2">
        <v>0.871</v>
      </c>
      <c r="C196" s="2">
        <v>88</v>
      </c>
      <c r="D196" s="2">
        <v>1.6102000000000001</v>
      </c>
      <c r="E196" s="2">
        <v>5</v>
      </c>
      <c r="F196" s="2">
        <v>403</v>
      </c>
      <c r="G196" s="2">
        <v>14.7</v>
      </c>
      <c r="H196" s="2">
        <v>343.28</v>
      </c>
      <c r="I196" s="2">
        <v>12.12</v>
      </c>
      <c r="J196" s="2">
        <v>15.3</v>
      </c>
      <c r="K196" s="2">
        <v>1</v>
      </c>
      <c r="L1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10.77862211791272</v>
      </c>
      <c r="M196" s="2">
        <f>EXP(Table5[[#This Row],[logit]])</f>
        <v>47983.962424892554</v>
      </c>
      <c r="N196" s="2">
        <f>IF(Table5[[#This Row],[y]]=1,Table5[[#This Row],[e^logit]]/(1+Table5[[#This Row],[e^logit]]),1-(Table5[[#This Row],[e^logit]]/(1+Table5[[#This Row],[e^logit]])))</f>
        <v>0.99997916013789601</v>
      </c>
      <c r="O196" s="2">
        <f>LN(Table5[[#This Row],[probability]])</f>
        <v>-2.0840079256937243E-5</v>
      </c>
    </row>
    <row r="197" spans="1:15" x14ac:dyDescent="0.3">
      <c r="A197" s="2">
        <v>0</v>
      </c>
      <c r="B197" s="2">
        <v>0.44800000000000001</v>
      </c>
      <c r="C197" s="2">
        <v>6.5</v>
      </c>
      <c r="D197" s="2">
        <v>5.7209000000000003</v>
      </c>
      <c r="E197" s="2">
        <v>3</v>
      </c>
      <c r="F197" s="2">
        <v>233</v>
      </c>
      <c r="G197" s="2">
        <v>17.899999999999999</v>
      </c>
      <c r="H197" s="2">
        <v>394.46</v>
      </c>
      <c r="I197" s="2">
        <v>7.44</v>
      </c>
      <c r="J197" s="2">
        <v>24.7</v>
      </c>
      <c r="K197" s="2">
        <v>0</v>
      </c>
      <c r="L1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-5.4012313850791287</v>
      </c>
      <c r="M197" s="2">
        <f>EXP(Table5[[#This Row],[logit]])</f>
        <v>4.5110227150928078E-3</v>
      </c>
      <c r="N197" s="2">
        <f>IF(Table5[[#This Row],[y]]=1,Table5[[#This Row],[e^logit]]/(1+Table5[[#This Row],[e^logit]]),1-(Table5[[#This Row],[e^logit]]/(1+Table5[[#This Row],[e^logit]])))</f>
        <v>0.99550923522680723</v>
      </c>
      <c r="O197" s="2">
        <f>LN(Table5[[#This Row],[probability]])</f>
        <v>-4.5008785477303487E-3</v>
      </c>
    </row>
    <row r="198" spans="1:15" x14ac:dyDescent="0.3">
      <c r="A198" s="2">
        <v>0</v>
      </c>
      <c r="B198" s="2">
        <v>0.57299999999999995</v>
      </c>
      <c r="C198" s="2">
        <v>69.099999999999994</v>
      </c>
      <c r="D198" s="2">
        <v>2.4786000000000001</v>
      </c>
      <c r="E198" s="2">
        <v>1</v>
      </c>
      <c r="F198" s="2">
        <v>273</v>
      </c>
      <c r="G198" s="2">
        <v>21</v>
      </c>
      <c r="H198" s="2">
        <v>391.99</v>
      </c>
      <c r="I198" s="2">
        <v>9.67</v>
      </c>
      <c r="J198" s="2">
        <v>22.4</v>
      </c>
      <c r="K198" s="2">
        <v>0</v>
      </c>
      <c r="L1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-1.3511255262206743</v>
      </c>
      <c r="M198" s="2">
        <f>EXP(Table5[[#This Row],[logit]])</f>
        <v>0.25894864307747528</v>
      </c>
      <c r="N198" s="2">
        <f>IF(Table5[[#This Row],[y]]=1,Table5[[#This Row],[e^logit]]/(1+Table5[[#This Row],[e^logit]]),1-(Table5[[#This Row],[e^logit]]/(1+Table5[[#This Row],[e^logit]])))</f>
        <v>0.79431357704593863</v>
      </c>
      <c r="O198" s="2">
        <f>LN(Table5[[#This Row],[probability]])</f>
        <v>-0.23027696239340559</v>
      </c>
    </row>
    <row r="199" spans="1:15" x14ac:dyDescent="0.3">
      <c r="A199" s="2">
        <v>0</v>
      </c>
      <c r="B199" s="2">
        <v>0.74</v>
      </c>
      <c r="C199" s="2">
        <v>96.6</v>
      </c>
      <c r="D199" s="2">
        <v>2.198</v>
      </c>
      <c r="E199" s="2">
        <v>24</v>
      </c>
      <c r="F199" s="2">
        <v>666</v>
      </c>
      <c r="G199" s="2">
        <v>20.2</v>
      </c>
      <c r="H199" s="2">
        <v>388.52</v>
      </c>
      <c r="I199" s="2">
        <v>16.440000000000001</v>
      </c>
      <c r="J199" s="2">
        <v>12.6</v>
      </c>
      <c r="K199" s="2">
        <v>1</v>
      </c>
      <c r="L1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18.91367654042303</v>
      </c>
      <c r="M199" s="2">
        <f>EXP(Table5[[#This Row],[logit]])</f>
        <v>163721363.92991439</v>
      </c>
      <c r="N199" s="2">
        <f>IF(Table5[[#This Row],[y]]=1,Table5[[#This Row],[e^logit]]/(1+Table5[[#This Row],[e^logit]]),1-(Table5[[#This Row],[e^logit]]/(1+Table5[[#This Row],[e^logit]])))</f>
        <v>0.99999999389206162</v>
      </c>
      <c r="O199" s="2">
        <f>LN(Table5[[#This Row],[probability]])</f>
        <v>-6.1079383959511836E-9</v>
      </c>
    </row>
    <row r="200" spans="1:15" x14ac:dyDescent="0.3">
      <c r="A200" s="2">
        <v>0</v>
      </c>
      <c r="B200" s="2">
        <v>0.59699999999999998</v>
      </c>
      <c r="C200" s="2">
        <v>100</v>
      </c>
      <c r="D200" s="2">
        <v>1.5275000000000001</v>
      </c>
      <c r="E200" s="2">
        <v>24</v>
      </c>
      <c r="F200" s="2">
        <v>666</v>
      </c>
      <c r="G200" s="2">
        <v>20.2</v>
      </c>
      <c r="H200" s="2">
        <v>35.049999999999997</v>
      </c>
      <c r="I200" s="2">
        <v>21.22</v>
      </c>
      <c r="J200" s="2">
        <v>17.2</v>
      </c>
      <c r="K200" s="2">
        <v>1</v>
      </c>
      <c r="L2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17.580334553687468</v>
      </c>
      <c r="M200" s="2">
        <f>EXP(Table5[[#This Row],[logit]])</f>
        <v>43156109.531538628</v>
      </c>
      <c r="N200" s="2">
        <f>IF(Table5[[#This Row],[y]]=1,Table5[[#This Row],[e^logit]]/(1+Table5[[#This Row],[e^logit]]),1-(Table5[[#This Row],[e^logit]]/(1+Table5[[#This Row],[e^logit]])))</f>
        <v>0.99999997682831032</v>
      </c>
      <c r="O200" s="2">
        <f>LN(Table5[[#This Row],[probability]])</f>
        <v>-2.3171689946600036E-8</v>
      </c>
    </row>
    <row r="201" spans="1:15" x14ac:dyDescent="0.3">
      <c r="A201" s="2">
        <v>20</v>
      </c>
      <c r="B201" s="2">
        <v>0.64700000000000002</v>
      </c>
      <c r="C201" s="2">
        <v>91.6</v>
      </c>
      <c r="D201" s="2">
        <v>1.9300999999999999</v>
      </c>
      <c r="E201" s="2">
        <v>5</v>
      </c>
      <c r="F201" s="2">
        <v>264</v>
      </c>
      <c r="G201" s="2">
        <v>13</v>
      </c>
      <c r="H201" s="2">
        <v>387.89</v>
      </c>
      <c r="I201" s="2">
        <v>8.1</v>
      </c>
      <c r="J201" s="2">
        <v>36.5</v>
      </c>
      <c r="K201" s="2">
        <v>1</v>
      </c>
      <c r="L2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2.933868530056015</v>
      </c>
      <c r="M201" s="2">
        <f>EXP(Table5[[#This Row],[logit]])</f>
        <v>18.800219213416131</v>
      </c>
      <c r="N201" s="2">
        <f>IF(Table5[[#This Row],[y]]=1,Table5[[#This Row],[e^logit]]/(1+Table5[[#This Row],[e^logit]]),1-(Table5[[#This Row],[e^logit]]/(1+Table5[[#This Row],[e^logit]])))</f>
        <v>0.94949550864959997</v>
      </c>
      <c r="O201" s="2">
        <f>LN(Table5[[#This Row],[probability]])</f>
        <v>-5.1824478967840308E-2</v>
      </c>
    </row>
    <row r="202" spans="1:15" x14ac:dyDescent="0.3">
      <c r="A202" s="2">
        <v>80</v>
      </c>
      <c r="B202" s="2">
        <v>0.39800000000000002</v>
      </c>
      <c r="C202" s="2">
        <v>17.8</v>
      </c>
      <c r="D202" s="2">
        <v>6.6115000000000004</v>
      </c>
      <c r="E202" s="2">
        <v>4</v>
      </c>
      <c r="F202" s="2">
        <v>337</v>
      </c>
      <c r="G202" s="2">
        <v>16.100000000000001</v>
      </c>
      <c r="H202" s="2">
        <v>396.9</v>
      </c>
      <c r="I202" s="2">
        <v>4.67</v>
      </c>
      <c r="J202" s="2">
        <v>23.5</v>
      </c>
      <c r="K202" s="2">
        <v>0</v>
      </c>
      <c r="L2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-13.469140502009333</v>
      </c>
      <c r="M202" s="2">
        <f>EXP(Table5[[#This Row],[logit]])</f>
        <v>1.4139257506610016E-6</v>
      </c>
      <c r="N202" s="2">
        <f>IF(Table5[[#This Row],[y]]=1,Table5[[#This Row],[e^logit]]/(1+Table5[[#This Row],[e^logit]]),1-(Table5[[#This Row],[e^logit]]/(1+Table5[[#This Row],[e^logit]])))</f>
        <v>0.99999858607624847</v>
      </c>
      <c r="O202" s="2">
        <f>LN(Table5[[#This Row],[probability]])</f>
        <v>-1.4139247511165109E-6</v>
      </c>
    </row>
    <row r="203" spans="1:15" x14ac:dyDescent="0.3">
      <c r="A203" s="2">
        <v>0</v>
      </c>
      <c r="B203" s="2">
        <v>0.871</v>
      </c>
      <c r="C203" s="2">
        <v>93.8</v>
      </c>
      <c r="D203" s="2">
        <v>1.5296000000000001</v>
      </c>
      <c r="E203" s="2">
        <v>5</v>
      </c>
      <c r="F203" s="2">
        <v>403</v>
      </c>
      <c r="G203" s="2">
        <v>14.7</v>
      </c>
      <c r="H203" s="2">
        <v>356.99</v>
      </c>
      <c r="I203" s="2">
        <v>28.32</v>
      </c>
      <c r="J203" s="2">
        <v>17.8</v>
      </c>
      <c r="K203" s="2">
        <v>1</v>
      </c>
      <c r="L2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12.208346129394094</v>
      </c>
      <c r="M203" s="2">
        <f>EXP(Table5[[#This Row],[logit]])</f>
        <v>200455.21403759552</v>
      </c>
      <c r="N203" s="2">
        <f>IF(Table5[[#This Row],[y]]=1,Table5[[#This Row],[e^logit]]/(1+Table5[[#This Row],[e^logit]]),1-(Table5[[#This Row],[e^logit]]/(1+Table5[[#This Row],[e^logit]])))</f>
        <v>0.99999501137939373</v>
      </c>
      <c r="O203" s="2">
        <f>LN(Table5[[#This Row],[probability]])</f>
        <v>-4.9886330494813027E-6</v>
      </c>
    </row>
    <row r="204" spans="1:15" x14ac:dyDescent="0.3">
      <c r="A204" s="2">
        <v>0</v>
      </c>
      <c r="B204" s="2">
        <v>0.67900000000000005</v>
      </c>
      <c r="C204" s="2">
        <v>100</v>
      </c>
      <c r="D204" s="2">
        <v>1.8026</v>
      </c>
      <c r="E204" s="2">
        <v>24</v>
      </c>
      <c r="F204" s="2">
        <v>666</v>
      </c>
      <c r="G204" s="2">
        <v>20.2</v>
      </c>
      <c r="H204" s="2">
        <v>16.45</v>
      </c>
      <c r="I204" s="2">
        <v>20.62</v>
      </c>
      <c r="J204" s="2">
        <v>8.8000000000000007</v>
      </c>
      <c r="K204" s="2">
        <v>1</v>
      </c>
      <c r="L2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20.246605298521416</v>
      </c>
      <c r="M204" s="2">
        <f>EXP(Table5[[#This Row],[logit]])</f>
        <v>620853249.34760356</v>
      </c>
      <c r="N204" s="2">
        <f>IF(Table5[[#This Row],[y]]=1,Table5[[#This Row],[e^logit]]/(1+Table5[[#This Row],[e^logit]]),1-(Table5[[#This Row],[e^logit]]/(1+Table5[[#This Row],[e^logit]])))</f>
        <v>0.99999999838931342</v>
      </c>
      <c r="O204" s="2">
        <f>LN(Table5[[#This Row],[probability]])</f>
        <v>-1.6106865854052787E-9</v>
      </c>
    </row>
    <row r="205" spans="1:15" x14ac:dyDescent="0.3">
      <c r="A205" s="2">
        <v>0</v>
      </c>
      <c r="B205" s="2">
        <v>0.624</v>
      </c>
      <c r="C205" s="2">
        <v>97.9</v>
      </c>
      <c r="D205" s="2">
        <v>1.6687000000000001</v>
      </c>
      <c r="E205" s="2">
        <v>4</v>
      </c>
      <c r="F205" s="2">
        <v>437</v>
      </c>
      <c r="G205" s="2">
        <v>21.2</v>
      </c>
      <c r="H205" s="2">
        <v>396.9</v>
      </c>
      <c r="I205" s="2">
        <v>18.46</v>
      </c>
      <c r="J205" s="2">
        <v>17.8</v>
      </c>
      <c r="K205" s="2">
        <v>1</v>
      </c>
      <c r="L2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1.8508985061530943</v>
      </c>
      <c r="M205" s="2">
        <f>EXP(Table5[[#This Row],[logit]])</f>
        <v>6.3655364275279736</v>
      </c>
      <c r="N205" s="2">
        <f>IF(Table5[[#This Row],[y]]=1,Table5[[#This Row],[e^logit]]/(1+Table5[[#This Row],[e^logit]]),1-(Table5[[#This Row],[e^logit]]/(1+Table5[[#This Row],[e^logit]])))</f>
        <v>0.86423256339312948</v>
      </c>
      <c r="O205" s="2">
        <f>LN(Table5[[#This Row],[probability]])</f>
        <v>-0.14591337580408648</v>
      </c>
    </row>
    <row r="206" spans="1:15" x14ac:dyDescent="0.3">
      <c r="A206" s="2">
        <v>25</v>
      </c>
      <c r="B206" s="2">
        <v>0.45300000000000001</v>
      </c>
      <c r="C206" s="2">
        <v>43.4</v>
      </c>
      <c r="D206" s="2">
        <v>7.9809000000000001</v>
      </c>
      <c r="E206" s="2">
        <v>8</v>
      </c>
      <c r="F206" s="2">
        <v>284</v>
      </c>
      <c r="G206" s="2">
        <v>19.7</v>
      </c>
      <c r="H206" s="2">
        <v>395.58</v>
      </c>
      <c r="I206" s="2">
        <v>9.5</v>
      </c>
      <c r="J206" s="2">
        <v>25</v>
      </c>
      <c r="K206" s="2">
        <v>0</v>
      </c>
      <c r="L2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-0.32343267792223696</v>
      </c>
      <c r="M206" s="2">
        <f>EXP(Table5[[#This Row],[logit]])</f>
        <v>0.7236606746227201</v>
      </c>
      <c r="N206" s="2">
        <f>IF(Table5[[#This Row],[y]]=1,Table5[[#This Row],[e^logit]]/(1+Table5[[#This Row],[e^logit]]),1-(Table5[[#This Row],[e^logit]]/(1+Table5[[#This Row],[e^logit]])))</f>
        <v>0.5801605935106009</v>
      </c>
      <c r="O206" s="2">
        <f>LN(Table5[[#This Row],[probability]])</f>
        <v>-0.54445032840424479</v>
      </c>
    </row>
    <row r="207" spans="1:15" x14ac:dyDescent="0.3">
      <c r="A207" s="2">
        <v>0</v>
      </c>
      <c r="B207" s="2">
        <v>0.53800000000000003</v>
      </c>
      <c r="C207" s="2">
        <v>100</v>
      </c>
      <c r="D207" s="2">
        <v>4.0952000000000002</v>
      </c>
      <c r="E207" s="2">
        <v>4</v>
      </c>
      <c r="F207" s="2">
        <v>307</v>
      </c>
      <c r="G207" s="2">
        <v>21</v>
      </c>
      <c r="H207" s="2">
        <v>394.54</v>
      </c>
      <c r="I207" s="2">
        <v>19.88</v>
      </c>
      <c r="J207" s="2">
        <v>14.5</v>
      </c>
      <c r="K207" s="2">
        <v>1</v>
      </c>
      <c r="L2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0.51541272499690471</v>
      </c>
      <c r="M207" s="2">
        <f>EXP(Table5[[#This Row],[logit]])</f>
        <v>1.6743293968080166</v>
      </c>
      <c r="N207" s="2">
        <f>IF(Table5[[#This Row],[y]]=1,Table5[[#This Row],[e^logit]]/(1+Table5[[#This Row],[e^logit]]),1-(Table5[[#This Row],[e^logit]]/(1+Table5[[#This Row],[e^logit]])))</f>
        <v>0.62607448387114761</v>
      </c>
      <c r="O207" s="2">
        <f>LN(Table5[[#This Row],[probability]])</f>
        <v>-0.46828593114032713</v>
      </c>
    </row>
    <row r="208" spans="1:15" x14ac:dyDescent="0.3">
      <c r="A208" s="2">
        <v>70</v>
      </c>
      <c r="B208" s="2">
        <v>0.4</v>
      </c>
      <c r="C208" s="2">
        <v>20.100000000000001</v>
      </c>
      <c r="D208" s="2">
        <v>7.8277999999999999</v>
      </c>
      <c r="E208" s="2">
        <v>5</v>
      </c>
      <c r="F208" s="2">
        <v>358</v>
      </c>
      <c r="G208" s="2">
        <v>14.8</v>
      </c>
      <c r="H208" s="2">
        <v>368.24</v>
      </c>
      <c r="I208" s="2">
        <v>4.97</v>
      </c>
      <c r="J208" s="2">
        <v>22.5</v>
      </c>
      <c r="K208" s="2">
        <v>0</v>
      </c>
      <c r="L2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-11.484675850920857</v>
      </c>
      <c r="M208" s="2">
        <f>EXP(Table5[[#This Row],[logit]])</f>
        <v>1.0286524184734501E-5</v>
      </c>
      <c r="N208" s="2">
        <f>IF(Table5[[#This Row],[y]]=1,Table5[[#This Row],[e^logit]]/(1+Table5[[#This Row],[e^logit]]),1-(Table5[[#This Row],[e^logit]]/(1+Table5[[#This Row],[e^logit]])))</f>
        <v>0.9999897135816268</v>
      </c>
      <c r="O208" s="2">
        <f>LN(Table5[[#This Row],[probability]])</f>
        <v>-1.0286471278759718E-5</v>
      </c>
    </row>
    <row r="209" spans="1:15" x14ac:dyDescent="0.3">
      <c r="A209" s="2">
        <v>20</v>
      </c>
      <c r="B209" s="2">
        <v>0.46400000000000002</v>
      </c>
      <c r="C209" s="2">
        <v>51.8</v>
      </c>
      <c r="D209" s="2">
        <v>4.3665000000000003</v>
      </c>
      <c r="E209" s="2">
        <v>3</v>
      </c>
      <c r="F209" s="2">
        <v>223</v>
      </c>
      <c r="G209" s="2">
        <v>18.600000000000001</v>
      </c>
      <c r="H209" s="2">
        <v>390.77</v>
      </c>
      <c r="I209" s="2">
        <v>6.58</v>
      </c>
      <c r="J209" s="2">
        <v>35.200000000000003</v>
      </c>
      <c r="K209" s="2">
        <v>0</v>
      </c>
      <c r="L2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-3.9114236063094934</v>
      </c>
      <c r="M209" s="2">
        <f>EXP(Table5[[#This Row],[logit]])</f>
        <v>2.0011991575884035E-2</v>
      </c>
      <c r="N209" s="2">
        <f>IF(Table5[[#This Row],[y]]=1,Table5[[#This Row],[e^logit]]/(1+Table5[[#This Row],[e^logit]]),1-(Table5[[#This Row],[e^logit]]/(1+Table5[[#This Row],[e^logit]])))</f>
        <v>0.98038063106986995</v>
      </c>
      <c r="O209" s="2">
        <f>LN(Table5[[#This Row],[probability]])</f>
        <v>-1.9814383674018308E-2</v>
      </c>
    </row>
    <row r="210" spans="1:15" x14ac:dyDescent="0.3">
      <c r="A210" s="2">
        <v>22</v>
      </c>
      <c r="B210" s="2">
        <v>0.43099999999999999</v>
      </c>
      <c r="C210" s="2">
        <v>79.2</v>
      </c>
      <c r="D210" s="2">
        <v>8.0555000000000003</v>
      </c>
      <c r="E210" s="2">
        <v>7</v>
      </c>
      <c r="F210" s="2">
        <v>330</v>
      </c>
      <c r="G210" s="2">
        <v>19.100000000000001</v>
      </c>
      <c r="H210" s="2">
        <v>376.14</v>
      </c>
      <c r="I210" s="2">
        <v>10.15</v>
      </c>
      <c r="J210" s="2">
        <v>20.5</v>
      </c>
      <c r="K210" s="2">
        <v>0</v>
      </c>
      <c r="L2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-1.7732157173863485</v>
      </c>
      <c r="M210" s="2">
        <f>EXP(Table5[[#This Row],[logit]])</f>
        <v>0.16978612582146146</v>
      </c>
      <c r="N210" s="2">
        <f>IF(Table5[[#This Row],[y]]=1,Table5[[#This Row],[e^logit]]/(1+Table5[[#This Row],[e^logit]]),1-(Table5[[#This Row],[e^logit]]/(1+Table5[[#This Row],[e^logit]])))</f>
        <v>0.85485712125177393</v>
      </c>
      <c r="O210" s="2">
        <f>LN(Table5[[#This Row],[probability]])</f>
        <v>-0.15682093365679767</v>
      </c>
    </row>
    <row r="211" spans="1:15" x14ac:dyDescent="0.3">
      <c r="A211" s="2">
        <v>0</v>
      </c>
      <c r="B211" s="2">
        <v>0.55000000000000004</v>
      </c>
      <c r="C211" s="2">
        <v>93.8</v>
      </c>
      <c r="D211" s="2">
        <v>2.8893</v>
      </c>
      <c r="E211" s="2">
        <v>5</v>
      </c>
      <c r="F211" s="2">
        <v>276</v>
      </c>
      <c r="G211" s="2">
        <v>16.399999999999999</v>
      </c>
      <c r="H211" s="2">
        <v>396.9</v>
      </c>
      <c r="I211" s="2">
        <v>17.920000000000002</v>
      </c>
      <c r="J211" s="2">
        <v>21.5</v>
      </c>
      <c r="K211" s="2">
        <v>0</v>
      </c>
      <c r="L2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0.30801612276391266</v>
      </c>
      <c r="M211" s="2">
        <f>EXP(Table5[[#This Row],[logit]])</f>
        <v>1.360722927374804</v>
      </c>
      <c r="N211" s="2">
        <f>IF(Table5[[#This Row],[y]]=1,Table5[[#This Row],[e^logit]]/(1+Table5[[#This Row],[e^logit]]),1-(Table5[[#This Row],[e^logit]]/(1+Table5[[#This Row],[e^logit]])))</f>
        <v>0.42359905451167479</v>
      </c>
      <c r="O211" s="2">
        <f>LN(Table5[[#This Row],[probability]])</f>
        <v>-0.85896789728836154</v>
      </c>
    </row>
    <row r="212" spans="1:15" x14ac:dyDescent="0.3">
      <c r="A212" s="2">
        <v>0</v>
      </c>
      <c r="B212" s="2">
        <v>0.67100000000000004</v>
      </c>
      <c r="C212" s="2">
        <v>96.2</v>
      </c>
      <c r="D212" s="2">
        <v>1.3861000000000001</v>
      </c>
      <c r="E212" s="2">
        <v>24</v>
      </c>
      <c r="F212" s="2">
        <v>666</v>
      </c>
      <c r="G212" s="2">
        <v>20.2</v>
      </c>
      <c r="H212" s="2">
        <v>396.9</v>
      </c>
      <c r="I212" s="2">
        <v>23.69</v>
      </c>
      <c r="J212" s="2">
        <v>13.1</v>
      </c>
      <c r="K212" s="2">
        <v>1</v>
      </c>
      <c r="L2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15.850536261990065</v>
      </c>
      <c r="M212" s="2">
        <f>EXP(Table5[[#This Row],[logit]])</f>
        <v>7652448.8216925645</v>
      </c>
      <c r="N212" s="2">
        <f>IF(Table5[[#This Row],[y]]=1,Table5[[#This Row],[e^logit]]/(1+Table5[[#This Row],[e^logit]]),1-(Table5[[#This Row],[e^logit]]/(1+Table5[[#This Row],[e^logit]])))</f>
        <v>0.99999986932289353</v>
      </c>
      <c r="O212" s="2">
        <f>LN(Table5[[#This Row],[probability]])</f>
        <v>-1.3067711500733307E-7</v>
      </c>
    </row>
    <row r="213" spans="1:15" x14ac:dyDescent="0.3">
      <c r="A213" s="2">
        <v>0</v>
      </c>
      <c r="B213" s="2">
        <v>0.58499999999999996</v>
      </c>
      <c r="C213" s="2">
        <v>54</v>
      </c>
      <c r="D213" s="2">
        <v>2.3816999999999999</v>
      </c>
      <c r="E213" s="2">
        <v>6</v>
      </c>
      <c r="F213" s="2">
        <v>391</v>
      </c>
      <c r="G213" s="2">
        <v>19.2</v>
      </c>
      <c r="H213" s="2">
        <v>396.9</v>
      </c>
      <c r="I213" s="2">
        <v>12.01</v>
      </c>
      <c r="J213" s="2">
        <v>21.8</v>
      </c>
      <c r="K213" s="2">
        <v>0</v>
      </c>
      <c r="L2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0.76216525239517097</v>
      </c>
      <c r="M213" s="2">
        <f>EXP(Table5[[#This Row],[logit]])</f>
        <v>2.1429111442838691</v>
      </c>
      <c r="N213" s="2">
        <f>IF(Table5[[#This Row],[y]]=1,Table5[[#This Row],[e^logit]]/(1+Table5[[#This Row],[e^logit]]),1-(Table5[[#This Row],[e^logit]]/(1+Table5[[#This Row],[e^logit]])))</f>
        <v>0.31817635118916343</v>
      </c>
      <c r="O213" s="2">
        <f>LN(Table5[[#This Row],[probability]])</f>
        <v>-1.1451494864275293</v>
      </c>
    </row>
    <row r="214" spans="1:15" x14ac:dyDescent="0.3">
      <c r="A214" s="2">
        <v>0</v>
      </c>
      <c r="B214" s="2">
        <v>0.624</v>
      </c>
      <c r="C214" s="2">
        <v>93.5</v>
      </c>
      <c r="D214" s="2">
        <v>1.9669000000000001</v>
      </c>
      <c r="E214" s="2">
        <v>4</v>
      </c>
      <c r="F214" s="2">
        <v>437</v>
      </c>
      <c r="G214" s="2">
        <v>21.2</v>
      </c>
      <c r="H214" s="2">
        <v>378.25</v>
      </c>
      <c r="I214" s="2">
        <v>16.899999999999999</v>
      </c>
      <c r="J214" s="2">
        <v>17.399999999999999</v>
      </c>
      <c r="K214" s="2">
        <v>1</v>
      </c>
      <c r="L2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1.9848468825799839</v>
      </c>
      <c r="M214" s="2">
        <f>EXP(Table5[[#This Row],[logit]])</f>
        <v>7.2779329218216517</v>
      </c>
      <c r="N214" s="2">
        <f>IF(Table5[[#This Row],[y]]=1,Table5[[#This Row],[e^logit]]/(1+Table5[[#This Row],[e^logit]]),1-(Table5[[#This Row],[e^logit]]/(1+Table5[[#This Row],[e^logit]])))</f>
        <v>0.87919689499248332</v>
      </c>
      <c r="O214" s="2">
        <f>LN(Table5[[#This Row],[probability]])</f>
        <v>-0.12874640752716535</v>
      </c>
    </row>
    <row r="215" spans="1:15" x14ac:dyDescent="0.3">
      <c r="A215" s="2">
        <v>0</v>
      </c>
      <c r="B215" s="2">
        <v>0.58099999999999996</v>
      </c>
      <c r="C215" s="2">
        <v>95.8</v>
      </c>
      <c r="D215" s="2">
        <v>2.0063</v>
      </c>
      <c r="E215" s="2">
        <v>2</v>
      </c>
      <c r="F215" s="2">
        <v>188</v>
      </c>
      <c r="G215" s="2">
        <v>19.100000000000001</v>
      </c>
      <c r="H215" s="2">
        <v>379.38</v>
      </c>
      <c r="I215" s="2">
        <v>17.579999999999998</v>
      </c>
      <c r="J215" s="2">
        <v>18.8</v>
      </c>
      <c r="K215" s="2">
        <v>0</v>
      </c>
      <c r="L2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0.38115946498344311</v>
      </c>
      <c r="M215" s="2">
        <f>EXP(Table5[[#This Row],[logit]])</f>
        <v>1.4639810405092575</v>
      </c>
      <c r="N215" s="2">
        <f>IF(Table5[[#This Row],[y]]=1,Table5[[#This Row],[e^logit]]/(1+Table5[[#This Row],[e^logit]]),1-(Table5[[#This Row],[e^logit]]/(1+Table5[[#This Row],[e^logit]])))</f>
        <v>0.40584727867602399</v>
      </c>
      <c r="O215" s="2">
        <f>LN(Table5[[#This Row],[probability]])</f>
        <v>-0.90177835104315396</v>
      </c>
    </row>
    <row r="216" spans="1:15" x14ac:dyDescent="0.3">
      <c r="A216" s="2">
        <v>0</v>
      </c>
      <c r="B216" s="2">
        <v>0.7</v>
      </c>
      <c r="C216" s="2">
        <v>100</v>
      </c>
      <c r="D216" s="2">
        <v>1.5894999999999999</v>
      </c>
      <c r="E216" s="2">
        <v>24</v>
      </c>
      <c r="F216" s="2">
        <v>666</v>
      </c>
      <c r="G216" s="2">
        <v>20.2</v>
      </c>
      <c r="H216" s="2">
        <v>372.92</v>
      </c>
      <c r="I216" s="2">
        <v>30.62</v>
      </c>
      <c r="J216" s="2">
        <v>10.199999999999999</v>
      </c>
      <c r="K216" s="2">
        <v>1</v>
      </c>
      <c r="L2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17.678871162578055</v>
      </c>
      <c r="M216" s="2">
        <f>EXP(Table5[[#This Row],[logit]])</f>
        <v>47625131.977007233</v>
      </c>
      <c r="N216" s="2">
        <f>IF(Table5[[#This Row],[y]]=1,Table5[[#This Row],[e^logit]]/(1+Table5[[#This Row],[e^logit]]),1-(Table5[[#This Row],[e^logit]]/(1+Table5[[#This Row],[e^logit]])))</f>
        <v>0.99999997900268334</v>
      </c>
      <c r="O216" s="2">
        <f>LN(Table5[[#This Row],[probability]])</f>
        <v>-2.0997316883606391E-8</v>
      </c>
    </row>
    <row r="217" spans="1:15" x14ac:dyDescent="0.3">
      <c r="A217" s="2">
        <v>0</v>
      </c>
      <c r="B217" s="2">
        <v>0.51500000000000001</v>
      </c>
      <c r="C217" s="2">
        <v>38.5</v>
      </c>
      <c r="D217" s="2">
        <v>6.4584000000000001</v>
      </c>
      <c r="E217" s="2">
        <v>5</v>
      </c>
      <c r="F217" s="2">
        <v>224</v>
      </c>
      <c r="G217" s="2">
        <v>20.2</v>
      </c>
      <c r="H217" s="2">
        <v>389.4</v>
      </c>
      <c r="I217" s="2">
        <v>6.75</v>
      </c>
      <c r="J217" s="2">
        <v>20.7</v>
      </c>
      <c r="K217" s="2">
        <v>0</v>
      </c>
      <c r="L2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0.66946830178351879</v>
      </c>
      <c r="M217" s="2">
        <f>EXP(Table5[[#This Row],[logit]])</f>
        <v>1.9531985323233954</v>
      </c>
      <c r="N217" s="2">
        <f>IF(Table5[[#This Row],[y]]=1,Table5[[#This Row],[e^logit]]/(1+Table5[[#This Row],[e^logit]]),1-(Table5[[#This Row],[e^logit]]/(1+Table5[[#This Row],[e^logit]])))</f>
        <v>0.33861590714433332</v>
      </c>
      <c r="O217" s="2">
        <f>LN(Table5[[#This Row],[probability]])</f>
        <v>-1.0828888312243519</v>
      </c>
    </row>
    <row r="218" spans="1:15" x14ac:dyDescent="0.3">
      <c r="A218" s="2">
        <v>0</v>
      </c>
      <c r="B218" s="2">
        <v>0.58399999999999996</v>
      </c>
      <c r="C218" s="2">
        <v>94.5</v>
      </c>
      <c r="D218" s="2">
        <v>2.5402999999999998</v>
      </c>
      <c r="E218" s="2">
        <v>24</v>
      </c>
      <c r="F218" s="2">
        <v>666</v>
      </c>
      <c r="G218" s="2">
        <v>20.2</v>
      </c>
      <c r="H218" s="2">
        <v>331.29</v>
      </c>
      <c r="I218" s="2">
        <v>21.32</v>
      </c>
      <c r="J218" s="2">
        <v>19.100000000000001</v>
      </c>
      <c r="K218" s="2">
        <v>1</v>
      </c>
      <c r="L2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14.321120987257519</v>
      </c>
      <c r="M218" s="2">
        <f>EXP(Table5[[#This Row],[logit]])</f>
        <v>1657997.3017400703</v>
      </c>
      <c r="N218" s="2">
        <f>IF(Table5[[#This Row],[y]]=1,Table5[[#This Row],[e^logit]]/(1+Table5[[#This Row],[e^logit]]),1-(Table5[[#This Row],[e^logit]]/(1+Table5[[#This Row],[e^logit]])))</f>
        <v>0.99999939686307338</v>
      </c>
      <c r="O218" s="2">
        <f>LN(Table5[[#This Row],[probability]])</f>
        <v>-6.0313710851176378E-7</v>
      </c>
    </row>
    <row r="219" spans="1:15" x14ac:dyDescent="0.3">
      <c r="A219" s="2">
        <v>20</v>
      </c>
      <c r="B219" s="2">
        <v>0.57499999999999996</v>
      </c>
      <c r="C219" s="2">
        <v>52.6</v>
      </c>
      <c r="D219" s="2">
        <v>2.8719999999999999</v>
      </c>
      <c r="E219" s="2">
        <v>5</v>
      </c>
      <c r="F219" s="2">
        <v>264</v>
      </c>
      <c r="G219" s="2">
        <v>13</v>
      </c>
      <c r="H219" s="2">
        <v>390.3</v>
      </c>
      <c r="I219" s="2">
        <v>3.16</v>
      </c>
      <c r="J219" s="2">
        <v>43.5</v>
      </c>
      <c r="K219" s="2">
        <v>1</v>
      </c>
      <c r="L2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4.8784809105048232E-2</v>
      </c>
      <c r="M219" s="2">
        <f>EXP(Table5[[#This Row],[logit]])</f>
        <v>1.0499943771974523</v>
      </c>
      <c r="N219" s="2">
        <f>IF(Table5[[#This Row],[y]]=1,Table5[[#This Row],[e^logit]]/(1+Table5[[#This Row],[e^logit]]),1-(Table5[[#This Row],[e^logit]]/(1+Table5[[#This Row],[e^logit]])))</f>
        <v>0.51219378398144666</v>
      </c>
      <c r="O219" s="2">
        <f>LN(Table5[[#This Row],[probability]])</f>
        <v>-0.66905224121099605</v>
      </c>
    </row>
    <row r="220" spans="1:15" x14ac:dyDescent="0.3">
      <c r="A220" s="2">
        <v>0</v>
      </c>
      <c r="B220" s="2">
        <v>0.61399999999999999</v>
      </c>
      <c r="C220" s="2">
        <v>93.6</v>
      </c>
      <c r="D220" s="2">
        <v>2.3052999999999999</v>
      </c>
      <c r="E220" s="2">
        <v>24</v>
      </c>
      <c r="F220" s="2">
        <v>666</v>
      </c>
      <c r="G220" s="2">
        <v>20.2</v>
      </c>
      <c r="H220" s="2">
        <v>396.21</v>
      </c>
      <c r="I220" s="2">
        <v>18.68</v>
      </c>
      <c r="J220" s="2">
        <v>16.7</v>
      </c>
      <c r="K220" s="2">
        <v>1</v>
      </c>
      <c r="L2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14.127947333816243</v>
      </c>
      <c r="M220" s="2">
        <f>EXP(Table5[[#This Row],[logit]])</f>
        <v>1366751.5267412371</v>
      </c>
      <c r="N220" s="2">
        <f>IF(Table5[[#This Row],[y]]=1,Table5[[#This Row],[e^logit]]/(1+Table5[[#This Row],[e^logit]]),1-(Table5[[#This Row],[e^logit]]/(1+Table5[[#This Row],[e^logit]])))</f>
        <v>0.99999926833864916</v>
      </c>
      <c r="O220" s="2">
        <f>LN(Table5[[#This Row],[probability]])</f>
        <v>-7.3166161850331579E-7</v>
      </c>
    </row>
    <row r="221" spans="1:15" x14ac:dyDescent="0.3">
      <c r="A221" s="2">
        <v>12.5</v>
      </c>
      <c r="B221" s="2">
        <v>0.40899999999999997</v>
      </c>
      <c r="C221" s="2">
        <v>21.4</v>
      </c>
      <c r="D221" s="2">
        <v>6.4980000000000002</v>
      </c>
      <c r="E221" s="2">
        <v>4</v>
      </c>
      <c r="F221" s="2">
        <v>345</v>
      </c>
      <c r="G221" s="2">
        <v>18.899999999999999</v>
      </c>
      <c r="H221" s="2">
        <v>396.21</v>
      </c>
      <c r="I221" s="2">
        <v>8.1</v>
      </c>
      <c r="J221" s="2">
        <v>22</v>
      </c>
      <c r="K221" s="2">
        <v>0</v>
      </c>
      <c r="L2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-7.2797788463777158</v>
      </c>
      <c r="M221" s="2">
        <f>EXP(Table5[[#This Row],[logit]])</f>
        <v>6.8933799643153477E-4</v>
      </c>
      <c r="N221" s="2">
        <f>IF(Table5[[#This Row],[y]]=1,Table5[[#This Row],[e^logit]]/(1+Table5[[#This Row],[e^logit]]),1-(Table5[[#This Row],[e^logit]]/(1+Table5[[#This Row],[e^logit]])))</f>
        <v>0.99931113686310302</v>
      </c>
      <c r="O221" s="2">
        <f>LN(Table5[[#This Row],[probability]])</f>
        <v>-6.8910051212662258E-4</v>
      </c>
    </row>
    <row r="222" spans="1:15" x14ac:dyDescent="0.3">
      <c r="A222" s="2">
        <v>20</v>
      </c>
      <c r="B222" s="2">
        <v>0.64700000000000002</v>
      </c>
      <c r="C222" s="2">
        <v>100</v>
      </c>
      <c r="D222" s="2">
        <v>1.8946000000000001</v>
      </c>
      <c r="E222" s="2">
        <v>5</v>
      </c>
      <c r="F222" s="2">
        <v>264</v>
      </c>
      <c r="G222" s="2">
        <v>13</v>
      </c>
      <c r="H222" s="2">
        <v>383.29</v>
      </c>
      <c r="I222" s="2">
        <v>7.79</v>
      </c>
      <c r="J222" s="2">
        <v>36</v>
      </c>
      <c r="K222" s="2">
        <v>1</v>
      </c>
      <c r="L2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3.1000917805666148</v>
      </c>
      <c r="M222" s="2">
        <f>EXP(Table5[[#This Row],[logit]])</f>
        <v>22.199988715484928</v>
      </c>
      <c r="N222" s="2">
        <f>IF(Table5[[#This Row],[y]]=1,Table5[[#This Row],[e^logit]]/(1+Table5[[#This Row],[e^logit]]),1-(Table5[[#This Row],[e^logit]]/(1+Table5[[#This Row],[e^logit]])))</f>
        <v>0.95689653075854531</v>
      </c>
      <c r="O222" s="2">
        <f>LN(Table5[[#This Row],[probability]])</f>
        <v>-4.4060011704019443E-2</v>
      </c>
    </row>
    <row r="223" spans="1:15" x14ac:dyDescent="0.3">
      <c r="A223" s="2">
        <v>0</v>
      </c>
      <c r="B223" s="2">
        <v>0.54400000000000004</v>
      </c>
      <c r="C223" s="2">
        <v>90.4</v>
      </c>
      <c r="D223" s="2">
        <v>2.8340000000000001</v>
      </c>
      <c r="E223" s="2">
        <v>4</v>
      </c>
      <c r="F223" s="2">
        <v>304</v>
      </c>
      <c r="G223" s="2">
        <v>18.399999999999999</v>
      </c>
      <c r="H223" s="2">
        <v>396.3</v>
      </c>
      <c r="I223" s="2">
        <v>11.72</v>
      </c>
      <c r="J223" s="2">
        <v>19.399999999999999</v>
      </c>
      <c r="K223" s="2">
        <v>1</v>
      </c>
      <c r="L2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-1.0907880192490236</v>
      </c>
      <c r="M223" s="2">
        <f>EXP(Table5[[#This Row],[logit]])</f>
        <v>0.33595165300134505</v>
      </c>
      <c r="N223" s="2">
        <f>IF(Table5[[#This Row],[y]]=1,Table5[[#This Row],[e^logit]]/(1+Table5[[#This Row],[e^logit]]),1-(Table5[[#This Row],[e^logit]]/(1+Table5[[#This Row],[e^logit]])))</f>
        <v>0.25146991827630666</v>
      </c>
      <c r="O223" s="2">
        <f>LN(Table5[[#This Row],[probability]])</f>
        <v>-1.380431905835436</v>
      </c>
    </row>
    <row r="224" spans="1:15" x14ac:dyDescent="0.3">
      <c r="A224" s="2">
        <v>35</v>
      </c>
      <c r="B224" s="2">
        <v>0.442</v>
      </c>
      <c r="C224" s="2">
        <v>49.3</v>
      </c>
      <c r="D224" s="2">
        <v>7.0378999999999996</v>
      </c>
      <c r="E224" s="2">
        <v>1</v>
      </c>
      <c r="F224" s="2">
        <v>284</v>
      </c>
      <c r="G224" s="2">
        <v>15.5</v>
      </c>
      <c r="H224" s="2">
        <v>394.74</v>
      </c>
      <c r="I224" s="2">
        <v>5.49</v>
      </c>
      <c r="J224" s="2">
        <v>32.700000000000003</v>
      </c>
      <c r="K224" s="2">
        <v>0</v>
      </c>
      <c r="L2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-7.7955810633523246</v>
      </c>
      <c r="M224" s="2">
        <f>EXP(Table5[[#This Row],[logit]])</f>
        <v>4.1154957824101728E-4</v>
      </c>
      <c r="N224" s="2">
        <f>IF(Table5[[#This Row],[y]]=1,Table5[[#This Row],[e^logit]]/(1+Table5[[#This Row],[e^logit]]),1-(Table5[[#This Row],[e^logit]]/(1+Table5[[#This Row],[e^logit]])))</f>
        <v>0.99958861972513757</v>
      </c>
      <c r="O224" s="2">
        <f>LN(Table5[[#This Row],[probability]])</f>
        <v>-4.1146491494133553E-4</v>
      </c>
    </row>
    <row r="225" spans="1:15" x14ac:dyDescent="0.3">
      <c r="A225" s="2">
        <v>20</v>
      </c>
      <c r="B225" s="2">
        <v>0.64700000000000002</v>
      </c>
      <c r="C225" s="2">
        <v>86.9</v>
      </c>
      <c r="D225" s="2">
        <v>1.8009999999999999</v>
      </c>
      <c r="E225" s="2">
        <v>5</v>
      </c>
      <c r="F225" s="2">
        <v>264</v>
      </c>
      <c r="G225" s="2">
        <v>13</v>
      </c>
      <c r="H225" s="2">
        <v>389.7</v>
      </c>
      <c r="I225" s="2">
        <v>5.12</v>
      </c>
      <c r="J225" s="2">
        <v>50</v>
      </c>
      <c r="K225" s="2">
        <v>1</v>
      </c>
      <c r="L2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4.4853871254697806</v>
      </c>
      <c r="M225" s="2">
        <f>EXP(Table5[[#This Row],[logit]])</f>
        <v>88.711286564896014</v>
      </c>
      <c r="N225" s="2">
        <f>IF(Table5[[#This Row],[y]]=1,Table5[[#This Row],[e^logit]]/(1+Table5[[#This Row],[e^logit]]),1-(Table5[[#This Row],[e^logit]]/(1+Table5[[#This Row],[e^logit]])))</f>
        <v>0.98885313054476587</v>
      </c>
      <c r="O225" s="2">
        <f>LN(Table5[[#This Row],[probability]])</f>
        <v>-1.1209461375188717E-2</v>
      </c>
    </row>
    <row r="226" spans="1:15" x14ac:dyDescent="0.3">
      <c r="A226" s="2">
        <v>0</v>
      </c>
      <c r="B226" s="2">
        <v>0.50700000000000001</v>
      </c>
      <c r="C226" s="2">
        <v>71.599999999999994</v>
      </c>
      <c r="D226" s="2">
        <v>4.1479999999999997</v>
      </c>
      <c r="E226" s="2">
        <v>8</v>
      </c>
      <c r="F226" s="2">
        <v>307</v>
      </c>
      <c r="G226" s="2">
        <v>17.399999999999999</v>
      </c>
      <c r="H226" s="2">
        <v>390.07</v>
      </c>
      <c r="I226" s="2">
        <v>4.7300000000000004</v>
      </c>
      <c r="J226" s="2">
        <v>31.5</v>
      </c>
      <c r="K226" s="2">
        <v>1</v>
      </c>
      <c r="L2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1.6508583129816388</v>
      </c>
      <c r="M226" s="2">
        <f>EXP(Table5[[#This Row],[logit]])</f>
        <v>5.21145096410359</v>
      </c>
      <c r="N226" s="2">
        <f>IF(Table5[[#This Row],[y]]=1,Table5[[#This Row],[e^logit]]/(1+Table5[[#This Row],[e^logit]]),1-(Table5[[#This Row],[e^logit]]/(1+Table5[[#This Row],[e^logit]])))</f>
        <v>0.83900702013441464</v>
      </c>
      <c r="O226" s="2">
        <f>LN(Table5[[#This Row],[probability]])</f>
        <v>-0.1755362052860332</v>
      </c>
    </row>
    <row r="227" spans="1:15" x14ac:dyDescent="0.3">
      <c r="A227" s="2">
        <v>0</v>
      </c>
      <c r="B227" s="2">
        <v>0.437</v>
      </c>
      <c r="C227" s="2">
        <v>58</v>
      </c>
      <c r="D227" s="2">
        <v>6.32</v>
      </c>
      <c r="E227" s="2">
        <v>4</v>
      </c>
      <c r="F227" s="2">
        <v>289</v>
      </c>
      <c r="G227" s="2">
        <v>16</v>
      </c>
      <c r="H227" s="2">
        <v>396.9</v>
      </c>
      <c r="I227" s="2">
        <v>15.84</v>
      </c>
      <c r="J227" s="2">
        <v>20.3</v>
      </c>
      <c r="K227" s="2">
        <v>0</v>
      </c>
      <c r="L2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-4.5723394722476902</v>
      </c>
      <c r="M227" s="2">
        <f>EXP(Table5[[#This Row],[logit]])</f>
        <v>1.0333755881452371E-2</v>
      </c>
      <c r="N227" s="2">
        <f>IF(Table5[[#This Row],[y]]=1,Table5[[#This Row],[e^logit]]/(1+Table5[[#This Row],[e^logit]]),1-(Table5[[#This Row],[e^logit]]/(1+Table5[[#This Row],[e^logit]])))</f>
        <v>0.98977193841015754</v>
      </c>
      <c r="O227" s="2">
        <f>LN(Table5[[#This Row],[probability]])</f>
        <v>-1.02807276339147E-2</v>
      </c>
    </row>
    <row r="228" spans="1:15" x14ac:dyDescent="0.3">
      <c r="A228" s="2">
        <v>0</v>
      </c>
      <c r="B228" s="2">
        <v>0.60899999999999999</v>
      </c>
      <c r="C228" s="2">
        <v>92.7</v>
      </c>
      <c r="D228" s="2">
        <v>1.8209</v>
      </c>
      <c r="E228" s="2">
        <v>4</v>
      </c>
      <c r="F228" s="2">
        <v>711</v>
      </c>
      <c r="G228" s="2">
        <v>20.100000000000001</v>
      </c>
      <c r="H228" s="2">
        <v>395.09</v>
      </c>
      <c r="I228" s="2">
        <v>18.059999999999999</v>
      </c>
      <c r="J228" s="2">
        <v>15.2</v>
      </c>
      <c r="K228" s="2">
        <v>0</v>
      </c>
      <c r="L2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-1.9892480512595894</v>
      </c>
      <c r="M228" s="2">
        <f>EXP(Table5[[#This Row],[logit]])</f>
        <v>0.13679825205383173</v>
      </c>
      <c r="N228" s="2">
        <f>IF(Table5[[#This Row],[y]]=1,Table5[[#This Row],[e^logit]]/(1+Table5[[#This Row],[e^logit]]),1-(Table5[[#This Row],[e^logit]]/(1+Table5[[#This Row],[e^logit]])))</f>
        <v>0.8796635622840896</v>
      </c>
      <c r="O228" s="2">
        <f>LN(Table5[[#This Row],[probability]])</f>
        <v>-0.1282157601973829</v>
      </c>
    </row>
    <row r="229" spans="1:15" x14ac:dyDescent="0.3">
      <c r="A229" s="2">
        <v>0</v>
      </c>
      <c r="B229" s="2">
        <v>0.50700000000000001</v>
      </c>
      <c r="C229" s="2">
        <v>73.3</v>
      </c>
      <c r="D229" s="2">
        <v>3.8384</v>
      </c>
      <c r="E229" s="2">
        <v>8</v>
      </c>
      <c r="F229" s="2">
        <v>307</v>
      </c>
      <c r="G229" s="2">
        <v>17.399999999999999</v>
      </c>
      <c r="H229" s="2">
        <v>385.91</v>
      </c>
      <c r="I229" s="2">
        <v>2.4700000000000002</v>
      </c>
      <c r="J229" s="2">
        <v>41.7</v>
      </c>
      <c r="K229" s="2">
        <v>1</v>
      </c>
      <c r="L2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2.8899153169735667</v>
      </c>
      <c r="M229" s="2">
        <f>EXP(Table5[[#This Row],[logit]])</f>
        <v>17.99178593815283</v>
      </c>
      <c r="N229" s="2">
        <f>IF(Table5[[#This Row],[y]]=1,Table5[[#This Row],[e^logit]]/(1+Table5[[#This Row],[e^logit]]),1-(Table5[[#This Row],[e^logit]]/(1+Table5[[#This Row],[e^logit]])))</f>
        <v>0.94734565757762212</v>
      </c>
      <c r="O229" s="2">
        <f>LN(Table5[[#This Row],[probability]])</f>
        <v>-5.4091249671465468E-2</v>
      </c>
    </row>
    <row r="230" spans="1:15" x14ac:dyDescent="0.3">
      <c r="A230" s="2">
        <v>0</v>
      </c>
      <c r="B230" s="2">
        <v>0.53800000000000003</v>
      </c>
      <c r="C230" s="2">
        <v>100</v>
      </c>
      <c r="D230" s="2">
        <v>4.1749999999999998</v>
      </c>
      <c r="E230" s="2">
        <v>4</v>
      </c>
      <c r="F230" s="2">
        <v>307</v>
      </c>
      <c r="G230" s="2">
        <v>21</v>
      </c>
      <c r="H230" s="2">
        <v>376.73</v>
      </c>
      <c r="I230" s="2">
        <v>13.04</v>
      </c>
      <c r="J230" s="2">
        <v>14.5</v>
      </c>
      <c r="K230" s="2">
        <v>1</v>
      </c>
      <c r="L2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0.30832595078439962</v>
      </c>
      <c r="M230" s="2">
        <f>EXP(Table5[[#This Row],[logit]])</f>
        <v>1.3611445827827811</v>
      </c>
      <c r="N230" s="2">
        <f>IF(Table5[[#This Row],[y]]=1,Table5[[#This Row],[e^logit]]/(1+Table5[[#This Row],[e^logit]]),1-(Table5[[#This Row],[e^logit]]/(1+Table5[[#This Row],[e^logit]])))</f>
        <v>0.57647659220367309</v>
      </c>
      <c r="O230" s="2">
        <f>LN(Table5[[#This Row],[probability]])</f>
        <v>-0.55082054338673803</v>
      </c>
    </row>
    <row r="231" spans="1:15" x14ac:dyDescent="0.3">
      <c r="A231" s="2">
        <v>0</v>
      </c>
      <c r="B231" s="2">
        <v>0.71299999999999997</v>
      </c>
      <c r="C231" s="2">
        <v>83</v>
      </c>
      <c r="D231" s="2">
        <v>2.7343999999999999</v>
      </c>
      <c r="E231" s="2">
        <v>24</v>
      </c>
      <c r="F231" s="2">
        <v>666</v>
      </c>
      <c r="G231" s="2">
        <v>20.2</v>
      </c>
      <c r="H231" s="2">
        <v>396.9</v>
      </c>
      <c r="I231" s="2">
        <v>13.99</v>
      </c>
      <c r="J231" s="2">
        <v>19.5</v>
      </c>
      <c r="K231" s="2">
        <v>1</v>
      </c>
      <c r="L2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18.484639258997287</v>
      </c>
      <c r="M231" s="2">
        <f>EXP(Table5[[#This Row],[logit]])</f>
        <v>106604817.2883594</v>
      </c>
      <c r="N231" s="2">
        <f>IF(Table5[[#This Row],[y]]=1,Table5[[#This Row],[e^logit]]/(1+Table5[[#This Row],[e^logit]]),1-(Table5[[#This Row],[e^logit]]/(1+Table5[[#This Row],[e^logit]])))</f>
        <v>0.99999999061956091</v>
      </c>
      <c r="O231" s="2">
        <f>LN(Table5[[#This Row],[probability]])</f>
        <v>-9.380439136151121E-9</v>
      </c>
    </row>
    <row r="232" spans="1:15" x14ac:dyDescent="0.3">
      <c r="A232" s="2">
        <v>0</v>
      </c>
      <c r="B232" s="2">
        <v>0.65500000000000003</v>
      </c>
      <c r="C232" s="2">
        <v>48.2</v>
      </c>
      <c r="D232" s="2">
        <v>3.0665</v>
      </c>
      <c r="E232" s="2">
        <v>24</v>
      </c>
      <c r="F232" s="2">
        <v>666</v>
      </c>
      <c r="G232" s="2">
        <v>20.2</v>
      </c>
      <c r="H232" s="2">
        <v>334.4</v>
      </c>
      <c r="I232" s="2">
        <v>14.13</v>
      </c>
      <c r="J232" s="2">
        <v>19.899999999999999</v>
      </c>
      <c r="K232" s="2">
        <v>1</v>
      </c>
      <c r="L2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16.05574645165775</v>
      </c>
      <c r="M232" s="2">
        <f>EXP(Table5[[#This Row],[logit]])</f>
        <v>9395547.3764246553</v>
      </c>
      <c r="N232" s="2">
        <f>IF(Table5[[#This Row],[y]]=1,Table5[[#This Row],[e^logit]]/(1+Table5[[#This Row],[e^logit]]),1-(Table5[[#This Row],[e^logit]]/(1+Table5[[#This Row],[e^logit]])))</f>
        <v>0.99999989356661689</v>
      </c>
      <c r="O232" s="2">
        <f>LN(Table5[[#This Row],[probability]])</f>
        <v>-1.0643338877092936E-7</v>
      </c>
    </row>
    <row r="233" spans="1:15" x14ac:dyDescent="0.3">
      <c r="A233" s="2">
        <v>0</v>
      </c>
      <c r="B233" s="2">
        <v>0.71299999999999997</v>
      </c>
      <c r="C233" s="2">
        <v>99.3</v>
      </c>
      <c r="D233" s="2">
        <v>2.4527000000000001</v>
      </c>
      <c r="E233" s="2">
        <v>24</v>
      </c>
      <c r="F233" s="2">
        <v>666</v>
      </c>
      <c r="G233" s="2">
        <v>20.2</v>
      </c>
      <c r="H233" s="2">
        <v>375.87</v>
      </c>
      <c r="I233" s="2">
        <v>16.739999999999998</v>
      </c>
      <c r="J233" s="2">
        <v>17.8</v>
      </c>
      <c r="K233" s="2">
        <v>1</v>
      </c>
      <c r="L2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18.931275909296478</v>
      </c>
      <c r="M233" s="2">
        <f>EXP(Table5[[#This Row],[logit]])</f>
        <v>166628261.35527059</v>
      </c>
      <c r="N233" s="2">
        <f>IF(Table5[[#This Row],[y]]=1,Table5[[#This Row],[e^logit]]/(1+Table5[[#This Row],[e^logit]]),1-(Table5[[#This Row],[e^logit]]/(1+Table5[[#This Row],[e^logit]])))</f>
        <v>0.99999999399861716</v>
      </c>
      <c r="O233" s="2">
        <f>LN(Table5[[#This Row],[probability]])</f>
        <v>-6.0013828531384844E-9</v>
      </c>
    </row>
    <row r="234" spans="1:15" x14ac:dyDescent="0.3">
      <c r="A234" s="2">
        <v>0</v>
      </c>
      <c r="B234" s="2">
        <v>0.49299999999999999</v>
      </c>
      <c r="C234" s="2">
        <v>74.3</v>
      </c>
      <c r="D234" s="2">
        <v>4.7210999999999999</v>
      </c>
      <c r="E234" s="2">
        <v>5</v>
      </c>
      <c r="F234" s="2">
        <v>287</v>
      </c>
      <c r="G234" s="2">
        <v>19.600000000000001</v>
      </c>
      <c r="H234" s="2">
        <v>391.13</v>
      </c>
      <c r="I234" s="2">
        <v>11.74</v>
      </c>
      <c r="J234" s="2">
        <v>18.5</v>
      </c>
      <c r="K234" s="2">
        <v>1</v>
      </c>
      <c r="L2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-1.2236553392388587</v>
      </c>
      <c r="M234" s="2">
        <f>EXP(Table5[[#This Row],[logit]])</f>
        <v>0.29415297046901057</v>
      </c>
      <c r="N234" s="2">
        <f>IF(Table5[[#This Row],[y]]=1,Table5[[#This Row],[e^logit]]/(1+Table5[[#This Row],[e^logit]]),1-(Table5[[#This Row],[e^logit]]/(1+Table5[[#This Row],[e^logit]])))</f>
        <v>0.22729381856799152</v>
      </c>
      <c r="O234" s="2">
        <f>LN(Table5[[#This Row],[probability]])</f>
        <v>-1.481511743530864</v>
      </c>
    </row>
    <row r="235" spans="1:15" x14ac:dyDescent="0.3">
      <c r="A235" s="2">
        <v>0</v>
      </c>
      <c r="B235" s="2">
        <v>0.58299999999999996</v>
      </c>
      <c r="C235" s="2">
        <v>79.8</v>
      </c>
      <c r="D235" s="2">
        <v>3.5459000000000001</v>
      </c>
      <c r="E235" s="2">
        <v>24</v>
      </c>
      <c r="F235" s="2">
        <v>666</v>
      </c>
      <c r="G235" s="2">
        <v>20.2</v>
      </c>
      <c r="H235" s="2">
        <v>392.68</v>
      </c>
      <c r="I235" s="2">
        <v>14.98</v>
      </c>
      <c r="J235" s="2">
        <v>19.100000000000001</v>
      </c>
      <c r="K235" s="2">
        <v>1</v>
      </c>
      <c r="L2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13.38383486749013</v>
      </c>
      <c r="M235" s="2">
        <f>EXP(Table5[[#This Row],[logit]])</f>
        <v>649419.95561481197</v>
      </c>
      <c r="N235" s="2">
        <f>IF(Table5[[#This Row],[y]]=1,Table5[[#This Row],[e^logit]]/(1+Table5[[#This Row],[e^logit]]),1-(Table5[[#This Row],[e^logit]]/(1+Table5[[#This Row],[e^logit]])))</f>
        <v>0.99999846016672034</v>
      </c>
      <c r="O235" s="2">
        <f>LN(Table5[[#This Row],[probability]])</f>
        <v>-1.5398344652068209E-6</v>
      </c>
    </row>
    <row r="236" spans="1:15" x14ac:dyDescent="0.3">
      <c r="A236" s="2">
        <v>0</v>
      </c>
      <c r="B236" s="2">
        <v>0.55000000000000004</v>
      </c>
      <c r="C236" s="2">
        <v>92.4</v>
      </c>
      <c r="D236" s="2">
        <v>3.3633000000000002</v>
      </c>
      <c r="E236" s="2">
        <v>5</v>
      </c>
      <c r="F236" s="2">
        <v>276</v>
      </c>
      <c r="G236" s="2">
        <v>16.399999999999999</v>
      </c>
      <c r="H236" s="2">
        <v>393.74</v>
      </c>
      <c r="I236" s="2">
        <v>10.5</v>
      </c>
      <c r="J236" s="2">
        <v>23</v>
      </c>
      <c r="K236" s="2">
        <v>0</v>
      </c>
      <c r="L2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0.33505956034731899</v>
      </c>
      <c r="M236" s="2">
        <f>EXP(Table5[[#This Row],[logit]])</f>
        <v>1.3980236495169427</v>
      </c>
      <c r="N236" s="2">
        <f>IF(Table5[[#This Row],[y]]=1,Table5[[#This Row],[e^logit]]/(1+Table5[[#This Row],[e^logit]]),1-(Table5[[#This Row],[e^logit]]/(1+Table5[[#This Row],[e^logit]])))</f>
        <v>0.41701006585211942</v>
      </c>
      <c r="O236" s="2">
        <f>LN(Table5[[#This Row],[probability]])</f>
        <v>-0.87464491874057082</v>
      </c>
    </row>
    <row r="237" spans="1:15" x14ac:dyDescent="0.3">
      <c r="A237" s="2">
        <v>95</v>
      </c>
      <c r="B237" s="2">
        <v>0.40300000000000002</v>
      </c>
      <c r="C237" s="2">
        <v>13.9</v>
      </c>
      <c r="D237" s="2">
        <v>7.6534000000000004</v>
      </c>
      <c r="E237" s="2">
        <v>3</v>
      </c>
      <c r="F237" s="2">
        <v>402</v>
      </c>
      <c r="G237" s="2">
        <v>17</v>
      </c>
      <c r="H237" s="2">
        <v>384.3</v>
      </c>
      <c r="I237" s="2">
        <v>4.45</v>
      </c>
      <c r="J237" s="2">
        <v>32.9</v>
      </c>
      <c r="K237" s="2">
        <v>0</v>
      </c>
      <c r="L2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-13.179759152401701</v>
      </c>
      <c r="M237" s="2">
        <f>EXP(Table5[[#This Row],[logit]])</f>
        <v>1.8884405932420695E-6</v>
      </c>
      <c r="N237" s="2">
        <f>IF(Table5[[#This Row],[y]]=1,Table5[[#This Row],[e^logit]]/(1+Table5[[#This Row],[e^logit]]),1-(Table5[[#This Row],[e^logit]]/(1+Table5[[#This Row],[e^logit]])))</f>
        <v>0.99999811156297291</v>
      </c>
      <c r="O237" s="2">
        <f>LN(Table5[[#This Row],[probability]])</f>
        <v>-1.8884388101860787E-6</v>
      </c>
    </row>
    <row r="238" spans="1:15" x14ac:dyDescent="0.3">
      <c r="A238" s="2">
        <v>80</v>
      </c>
      <c r="B238" s="2">
        <v>0.41299999999999998</v>
      </c>
      <c r="C238" s="2">
        <v>19.5</v>
      </c>
      <c r="D238" s="2">
        <v>10.585699999999999</v>
      </c>
      <c r="E238" s="2">
        <v>4</v>
      </c>
      <c r="F238" s="2">
        <v>334</v>
      </c>
      <c r="G238" s="2">
        <v>22</v>
      </c>
      <c r="H238" s="2">
        <v>376.04</v>
      </c>
      <c r="I238" s="2">
        <v>5.57</v>
      </c>
      <c r="J238" s="2">
        <v>20.6</v>
      </c>
      <c r="K238" s="2">
        <v>0</v>
      </c>
      <c r="L2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-8.1087783089853627</v>
      </c>
      <c r="M238" s="2">
        <f>EXP(Table5[[#This Row],[logit]])</f>
        <v>3.0088623875636748E-4</v>
      </c>
      <c r="N238" s="2">
        <f>IF(Table5[[#This Row],[y]]=1,Table5[[#This Row],[e^logit]]/(1+Table5[[#This Row],[e^logit]]),1-(Table5[[#This Row],[e^logit]]/(1+Table5[[#This Row],[e^logit]])))</f>
        <v>0.99969920426654046</v>
      </c>
      <c r="O238" s="2">
        <f>LN(Table5[[#This Row],[probability]])</f>
        <v>-3.0084098157002261E-4</v>
      </c>
    </row>
    <row r="239" spans="1:15" x14ac:dyDescent="0.3">
      <c r="A239" s="2">
        <v>34</v>
      </c>
      <c r="B239" s="2">
        <v>0.433</v>
      </c>
      <c r="C239" s="2">
        <v>17.7</v>
      </c>
      <c r="D239" s="2">
        <v>5.4916999999999998</v>
      </c>
      <c r="E239" s="2">
        <v>7</v>
      </c>
      <c r="F239" s="2">
        <v>329</v>
      </c>
      <c r="G239" s="2">
        <v>16.100000000000001</v>
      </c>
      <c r="H239" s="2">
        <v>390.43</v>
      </c>
      <c r="I239" s="2">
        <v>4.8600000000000003</v>
      </c>
      <c r="J239" s="2">
        <v>33.1</v>
      </c>
      <c r="K239" s="2">
        <v>0</v>
      </c>
      <c r="L2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-5.668733017871717</v>
      </c>
      <c r="M239" s="2">
        <f>EXP(Table5[[#This Row],[logit]])</f>
        <v>3.452236428289796E-3</v>
      </c>
      <c r="N239" s="2">
        <f>IF(Table5[[#This Row],[y]]=1,Table5[[#This Row],[e^logit]]/(1+Table5[[#This Row],[e^logit]]),1-(Table5[[#This Row],[e^logit]]/(1+Table5[[#This Row],[e^logit]])))</f>
        <v>0.99655964050608148</v>
      </c>
      <c r="O239" s="2">
        <f>LN(Table5[[#This Row],[probability]])</f>
        <v>-3.4462911392112668E-3</v>
      </c>
    </row>
    <row r="240" spans="1:15" x14ac:dyDescent="0.3">
      <c r="A240" s="2">
        <v>0</v>
      </c>
      <c r="B240" s="2">
        <v>0.51</v>
      </c>
      <c r="C240" s="2">
        <v>47.2</v>
      </c>
      <c r="D240" s="2">
        <v>3.5548999999999999</v>
      </c>
      <c r="E240" s="2">
        <v>5</v>
      </c>
      <c r="F240" s="2">
        <v>296</v>
      </c>
      <c r="G240" s="2">
        <v>16.600000000000001</v>
      </c>
      <c r="H240" s="2">
        <v>393.23</v>
      </c>
      <c r="I240" s="2">
        <v>10.11</v>
      </c>
      <c r="J240" s="2">
        <v>23.2</v>
      </c>
      <c r="K240" s="2">
        <v>0</v>
      </c>
      <c r="L2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-2.5999597325611035</v>
      </c>
      <c r="M240" s="2">
        <f>EXP(Table5[[#This Row],[logit]])</f>
        <v>7.4276569081323129E-2</v>
      </c>
      <c r="N240" s="2">
        <f>IF(Table5[[#This Row],[y]]=1,Table5[[#This Row],[e^logit]]/(1+Table5[[#This Row],[e^logit]]),1-(Table5[[#This Row],[e^logit]]/(1+Table5[[#This Row],[e^logit]])))</f>
        <v>0.93085898806781076</v>
      </c>
      <c r="O240" s="2">
        <f>LN(Table5[[#This Row],[probability]])</f>
        <v>-7.1647476046964378E-2</v>
      </c>
    </row>
    <row r="241" spans="1:15" x14ac:dyDescent="0.3">
      <c r="A241" s="2">
        <v>0</v>
      </c>
      <c r="B241" s="2">
        <v>0.624</v>
      </c>
      <c r="C241" s="2">
        <v>98.2</v>
      </c>
      <c r="D241" s="2">
        <v>1.6686000000000001</v>
      </c>
      <c r="E241" s="2">
        <v>4</v>
      </c>
      <c r="F241" s="2">
        <v>437</v>
      </c>
      <c r="G241" s="2">
        <v>21.2</v>
      </c>
      <c r="H241" s="2">
        <v>392.04</v>
      </c>
      <c r="I241" s="2">
        <v>21.32</v>
      </c>
      <c r="J241" s="2">
        <v>13.3</v>
      </c>
      <c r="K241" s="2">
        <v>0</v>
      </c>
      <c r="L2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1.4492554109222415</v>
      </c>
      <c r="M241" s="2">
        <f>EXP(Table5[[#This Row],[logit]])</f>
        <v>4.259941428133164</v>
      </c>
      <c r="N241" s="2">
        <f>IF(Table5[[#This Row],[y]]=1,Table5[[#This Row],[e^logit]]/(1+Table5[[#This Row],[e^logit]]),1-(Table5[[#This Row],[e^logit]]/(1+Table5[[#This Row],[e^logit]])))</f>
        <v>0.19011618544864972</v>
      </c>
      <c r="O241" s="2">
        <f>LN(Table5[[#This Row],[probability]])</f>
        <v>-1.6601198913517197</v>
      </c>
    </row>
    <row r="242" spans="1:15" x14ac:dyDescent="0.3">
      <c r="A242" s="2">
        <v>0</v>
      </c>
      <c r="B242" s="2">
        <v>0.74</v>
      </c>
      <c r="C242" s="2">
        <v>97.2</v>
      </c>
      <c r="D242" s="2">
        <v>2.0651000000000002</v>
      </c>
      <c r="E242" s="2">
        <v>24</v>
      </c>
      <c r="F242" s="2">
        <v>666</v>
      </c>
      <c r="G242" s="2">
        <v>20.2</v>
      </c>
      <c r="H242" s="2">
        <v>385.96</v>
      </c>
      <c r="I242" s="2">
        <v>19.52</v>
      </c>
      <c r="J242" s="2">
        <v>17.100000000000001</v>
      </c>
      <c r="K242" s="2">
        <v>1</v>
      </c>
      <c r="L2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19.748598783099823</v>
      </c>
      <c r="M242" s="2">
        <f>EXP(Table5[[#This Row],[logit]])</f>
        <v>377317959.21517104</v>
      </c>
      <c r="N242" s="2">
        <f>IF(Table5[[#This Row],[y]]=1,Table5[[#This Row],[e^logit]]/(1+Table5[[#This Row],[e^logit]]),1-(Table5[[#This Row],[e^logit]]/(1+Table5[[#This Row],[e^logit]])))</f>
        <v>0.99999999734971534</v>
      </c>
      <c r="O242" s="2">
        <f>LN(Table5[[#This Row],[probability]])</f>
        <v>-2.6502846619128967E-9</v>
      </c>
    </row>
    <row r="243" spans="1:15" x14ac:dyDescent="0.3">
      <c r="A243" s="2">
        <v>0</v>
      </c>
      <c r="B243" s="2">
        <v>0.54400000000000004</v>
      </c>
      <c r="C243" s="2">
        <v>83.2</v>
      </c>
      <c r="D243" s="2">
        <v>3.9986000000000002</v>
      </c>
      <c r="E243" s="2">
        <v>4</v>
      </c>
      <c r="F243" s="2">
        <v>304</v>
      </c>
      <c r="G243" s="2">
        <v>18.399999999999999</v>
      </c>
      <c r="H243" s="2">
        <v>390.7</v>
      </c>
      <c r="I243" s="2">
        <v>18.329999999999998</v>
      </c>
      <c r="J243" s="2">
        <v>17.8</v>
      </c>
      <c r="K243" s="2">
        <v>1</v>
      </c>
      <c r="L2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-0.22011549400461572</v>
      </c>
      <c r="M243" s="2">
        <f>EXP(Table5[[#This Row],[logit]])</f>
        <v>0.80242611720486134</v>
      </c>
      <c r="N243" s="2">
        <f>IF(Table5[[#This Row],[y]]=1,Table5[[#This Row],[e^logit]]/(1+Table5[[#This Row],[e^logit]]),1-(Table5[[#This Row],[e^logit]]/(1+Table5[[#This Row],[e^logit]])))</f>
        <v>0.44519223814246284</v>
      </c>
      <c r="O243" s="2">
        <f>LN(Table5[[#This Row],[probability]])</f>
        <v>-0.80924909427347003</v>
      </c>
    </row>
    <row r="244" spans="1:15" x14ac:dyDescent="0.3">
      <c r="A244" s="2">
        <v>0</v>
      </c>
      <c r="B244" s="2">
        <v>0.871</v>
      </c>
      <c r="C244" s="2">
        <v>100</v>
      </c>
      <c r="D244" s="2">
        <v>1.5165999999999999</v>
      </c>
      <c r="E244" s="2">
        <v>5</v>
      </c>
      <c r="F244" s="2">
        <v>403</v>
      </c>
      <c r="G244" s="2">
        <v>14.7</v>
      </c>
      <c r="H244" s="2">
        <v>169.27</v>
      </c>
      <c r="I244" s="2">
        <v>16.649999999999999</v>
      </c>
      <c r="J244" s="2">
        <v>15.6</v>
      </c>
      <c r="K244" s="2">
        <v>1</v>
      </c>
      <c r="L2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13.466605384817225</v>
      </c>
      <c r="M244" s="2">
        <f>EXP(Table5[[#This Row],[logit]])</f>
        <v>705460.02365218522</v>
      </c>
      <c r="N244" s="2">
        <f>IF(Table5[[#This Row],[y]]=1,Table5[[#This Row],[e^logit]]/(1+Table5[[#This Row],[e^logit]]),1-(Table5[[#This Row],[e^logit]]/(1+Table5[[#This Row],[e^logit]])))</f>
        <v>0.99999858248724383</v>
      </c>
      <c r="O244" s="2">
        <f>LN(Table5[[#This Row],[probability]])</f>
        <v>-1.417513760846567E-6</v>
      </c>
    </row>
    <row r="245" spans="1:15" x14ac:dyDescent="0.3">
      <c r="A245" s="2">
        <v>0</v>
      </c>
      <c r="B245" s="2">
        <v>0.71299999999999997</v>
      </c>
      <c r="C245" s="2">
        <v>87.9</v>
      </c>
      <c r="D245" s="2">
        <v>2.3157999999999999</v>
      </c>
      <c r="E245" s="2">
        <v>24</v>
      </c>
      <c r="F245" s="2">
        <v>666</v>
      </c>
      <c r="G245" s="2">
        <v>20.2</v>
      </c>
      <c r="H245" s="2">
        <v>100.19</v>
      </c>
      <c r="I245" s="2">
        <v>16.22</v>
      </c>
      <c r="J245" s="2">
        <v>14.3</v>
      </c>
      <c r="K245" s="2">
        <v>1</v>
      </c>
      <c r="L2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21.243606084299252</v>
      </c>
      <c r="M245" s="2">
        <f>EXP(Table5[[#This Row],[logit]])</f>
        <v>1682600052.5278525</v>
      </c>
      <c r="N245" s="2">
        <f>IF(Table5[[#This Row],[y]]=1,Table5[[#This Row],[e^logit]]/(1+Table5[[#This Row],[e^logit]]),1-(Table5[[#This Row],[e^logit]]/(1+Table5[[#This Row],[e^logit]])))</f>
        <v>0.99999999940568174</v>
      </c>
      <c r="O245" s="2">
        <f>LN(Table5[[#This Row],[probability]])</f>
        <v>-5.9431826144770553E-10</v>
      </c>
    </row>
    <row r="246" spans="1:15" x14ac:dyDescent="0.3">
      <c r="A246" s="2">
        <v>40</v>
      </c>
      <c r="B246" s="2">
        <v>0.44700000000000001</v>
      </c>
      <c r="C246" s="2">
        <v>32.1</v>
      </c>
      <c r="D246" s="2">
        <v>4.1402999999999999</v>
      </c>
      <c r="E246" s="2">
        <v>4</v>
      </c>
      <c r="F246" s="2">
        <v>254</v>
      </c>
      <c r="G246" s="2">
        <v>17.600000000000001</v>
      </c>
      <c r="H246" s="2">
        <v>396.9</v>
      </c>
      <c r="I246" s="2">
        <v>7.19</v>
      </c>
      <c r="J246" s="2">
        <v>29.1</v>
      </c>
      <c r="K246" s="2">
        <v>0</v>
      </c>
      <c r="L2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-7.5558166618954168</v>
      </c>
      <c r="M246" s="2">
        <f>EXP(Table5[[#This Row],[logit]])</f>
        <v>5.2305880524379142E-4</v>
      </c>
      <c r="N246" s="2">
        <f>IF(Table5[[#This Row],[y]]=1,Table5[[#This Row],[e^logit]]/(1+Table5[[#This Row],[e^logit]]),1-(Table5[[#This Row],[e^logit]]/(1+Table5[[#This Row],[e^logit]])))</f>
        <v>0.99947721464224082</v>
      </c>
      <c r="O246" s="2">
        <f>LN(Table5[[#This Row],[probability]])</f>
        <v>-5.2292205766954209E-4</v>
      </c>
    </row>
    <row r="247" spans="1:15" x14ac:dyDescent="0.3">
      <c r="A247" s="2">
        <v>0</v>
      </c>
      <c r="B247" s="2">
        <v>0.58099999999999996</v>
      </c>
      <c r="C247" s="2">
        <v>69.7</v>
      </c>
      <c r="D247" s="2">
        <v>2.2576999999999998</v>
      </c>
      <c r="E247" s="2">
        <v>2</v>
      </c>
      <c r="F247" s="2">
        <v>188</v>
      </c>
      <c r="G247" s="2">
        <v>19.100000000000001</v>
      </c>
      <c r="H247" s="2">
        <v>389.15</v>
      </c>
      <c r="I247" s="2">
        <v>14.37</v>
      </c>
      <c r="J247" s="2">
        <v>22</v>
      </c>
      <c r="K247" s="2">
        <v>0</v>
      </c>
      <c r="L2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-3.1605880814498999E-2</v>
      </c>
      <c r="M247" s="2">
        <f>EXP(Table5[[#This Row],[logit]])</f>
        <v>0.96888836433339265</v>
      </c>
      <c r="N247" s="2">
        <f>IF(Table5[[#This Row],[y]]=1,Table5[[#This Row],[e^logit]]/(1+Table5[[#This Row],[e^logit]]),1-(Table5[[#This Row],[e^logit]]/(1+Table5[[#This Row],[e^logit]])))</f>
        <v>0.50790081251689978</v>
      </c>
      <c r="O247" s="2">
        <f>LN(Table5[[#This Row],[probability]])</f>
        <v>-0.67746910141858829</v>
      </c>
    </row>
    <row r="248" spans="1:15" x14ac:dyDescent="0.3">
      <c r="A248" s="2">
        <v>0</v>
      </c>
      <c r="B248" s="2">
        <v>0.71799999999999997</v>
      </c>
      <c r="C248" s="2">
        <v>95.3</v>
      </c>
      <c r="D248" s="2">
        <v>1.8746</v>
      </c>
      <c r="E248" s="2">
        <v>24</v>
      </c>
      <c r="F248" s="2">
        <v>666</v>
      </c>
      <c r="G248" s="2">
        <v>20.2</v>
      </c>
      <c r="H248" s="2">
        <v>319.98</v>
      </c>
      <c r="I248" s="2">
        <v>15.7</v>
      </c>
      <c r="J248" s="2">
        <v>14.2</v>
      </c>
      <c r="K248" s="2">
        <v>1</v>
      </c>
      <c r="L2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18.708520934508339</v>
      </c>
      <c r="M248" s="2">
        <f>EXP(Table5[[#This Row],[logit]])</f>
        <v>133354417.41406922</v>
      </c>
      <c r="N248" s="2">
        <f>IF(Table5[[#This Row],[y]]=1,Table5[[#This Row],[e^logit]]/(1+Table5[[#This Row],[e^logit]]),1-(Table5[[#This Row],[e^logit]]/(1+Table5[[#This Row],[e^logit]])))</f>
        <v>0.99999999250118587</v>
      </c>
      <c r="O248" s="2">
        <f>LN(Table5[[#This Row],[probability]])</f>
        <v>-7.4988141533224728E-9</v>
      </c>
    </row>
    <row r="249" spans="1:15" x14ac:dyDescent="0.3">
      <c r="A249" s="2">
        <v>0</v>
      </c>
      <c r="B249" s="2">
        <v>0.871</v>
      </c>
      <c r="C249" s="2">
        <v>95.7</v>
      </c>
      <c r="D249" s="2">
        <v>1.4608000000000001</v>
      </c>
      <c r="E249" s="2">
        <v>5</v>
      </c>
      <c r="F249" s="2">
        <v>403</v>
      </c>
      <c r="G249" s="2">
        <v>14.7</v>
      </c>
      <c r="H249" s="2">
        <v>391.71</v>
      </c>
      <c r="I249" s="2">
        <v>29.53</v>
      </c>
      <c r="J249" s="2">
        <v>14.6</v>
      </c>
      <c r="K249" s="2">
        <v>1</v>
      </c>
      <c r="L2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11.413171287411473</v>
      </c>
      <c r="M249" s="2">
        <f>EXP(Table5[[#This Row],[logit]])</f>
        <v>90505.987472029257</v>
      </c>
      <c r="N249" s="2">
        <f>IF(Table5[[#This Row],[y]]=1,Table5[[#This Row],[e^logit]]/(1+Table5[[#This Row],[e^logit]]),1-(Table5[[#This Row],[e^logit]]/(1+Table5[[#This Row],[e^logit]])))</f>
        <v>0.9999889511293224</v>
      </c>
      <c r="O249" s="2">
        <f>LN(Table5[[#This Row],[probability]])</f>
        <v>-1.1048931716820312E-5</v>
      </c>
    </row>
    <row r="250" spans="1:15" x14ac:dyDescent="0.3">
      <c r="A250" s="2">
        <v>0</v>
      </c>
      <c r="B250" s="2">
        <v>0.52</v>
      </c>
      <c r="C250" s="2">
        <v>91.2</v>
      </c>
      <c r="D250" s="2">
        <v>2.5451000000000001</v>
      </c>
      <c r="E250" s="2">
        <v>5</v>
      </c>
      <c r="F250" s="2">
        <v>384</v>
      </c>
      <c r="G250" s="2">
        <v>20.9</v>
      </c>
      <c r="H250" s="2">
        <v>391.23</v>
      </c>
      <c r="I250" s="2">
        <v>15.55</v>
      </c>
      <c r="J250" s="2">
        <v>19.399999999999999</v>
      </c>
      <c r="K250" s="2">
        <v>1</v>
      </c>
      <c r="L2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-1.0391309594375886</v>
      </c>
      <c r="M250" s="2">
        <f>EXP(Table5[[#This Row],[logit]])</f>
        <v>0.35376198192310326</v>
      </c>
      <c r="N250" s="2">
        <f>IF(Table5[[#This Row],[y]]=1,Table5[[#This Row],[e^logit]]/(1+Table5[[#This Row],[e^logit]]),1-(Table5[[#This Row],[e^logit]]/(1+Table5[[#This Row],[e^logit]])))</f>
        <v>0.26131771068098864</v>
      </c>
      <c r="O250" s="2">
        <f>LN(Table5[[#This Row],[probability]])</f>
        <v>-1.342018329644209</v>
      </c>
    </row>
    <row r="251" spans="1:15" x14ac:dyDescent="0.3">
      <c r="A251" s="2">
        <v>0</v>
      </c>
      <c r="B251" s="2">
        <v>0.41299999999999998</v>
      </c>
      <c r="C251" s="2">
        <v>17.5</v>
      </c>
      <c r="D251" s="2">
        <v>5.2873000000000001</v>
      </c>
      <c r="E251" s="2">
        <v>4</v>
      </c>
      <c r="F251" s="2">
        <v>305</v>
      </c>
      <c r="G251" s="2">
        <v>19.2</v>
      </c>
      <c r="H251" s="2">
        <v>376.94</v>
      </c>
      <c r="I251" s="2">
        <v>9.8800000000000008</v>
      </c>
      <c r="J251" s="2">
        <v>21.7</v>
      </c>
      <c r="K251" s="2">
        <v>0</v>
      </c>
      <c r="L2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-6.388897014744475</v>
      </c>
      <c r="M251" s="2">
        <f>EXP(Table5[[#This Row],[logit]])</f>
        <v>1.6801083144733148E-3</v>
      </c>
      <c r="N251" s="2">
        <f>IF(Table5[[#This Row],[y]]=1,Table5[[#This Row],[e^logit]]/(1+Table5[[#This Row],[e^logit]]),1-(Table5[[#This Row],[e^logit]]/(1+Table5[[#This Row],[e^logit]])))</f>
        <v>0.99832270971488046</v>
      </c>
      <c r="O251" s="2">
        <f>LN(Table5[[#This Row],[probability]])</f>
        <v>-1.6786985113595716E-3</v>
      </c>
    </row>
    <row r="252" spans="1:15" x14ac:dyDescent="0.3">
      <c r="A252" s="2">
        <v>20</v>
      </c>
      <c r="B252" s="2">
        <v>0.44290000000000002</v>
      </c>
      <c r="C252" s="2">
        <v>32.200000000000003</v>
      </c>
      <c r="D252" s="2">
        <v>4.1006999999999998</v>
      </c>
      <c r="E252" s="2">
        <v>5</v>
      </c>
      <c r="F252" s="2">
        <v>216</v>
      </c>
      <c r="G252" s="2">
        <v>14.9</v>
      </c>
      <c r="H252" s="2">
        <v>396.9</v>
      </c>
      <c r="I252" s="2">
        <v>4.8499999999999996</v>
      </c>
      <c r="J252" s="2">
        <v>35.1</v>
      </c>
      <c r="K252" s="2">
        <v>0</v>
      </c>
      <c r="L2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-5.5088318784256503</v>
      </c>
      <c r="M252" s="2">
        <f>EXP(Table5[[#This Row],[logit]])</f>
        <v>4.0508364900968177E-3</v>
      </c>
      <c r="N252" s="2">
        <f>IF(Table5[[#This Row],[y]]=1,Table5[[#This Row],[e^logit]]/(1+Table5[[#This Row],[e^logit]]),1-(Table5[[#This Row],[e^logit]]/(1+Table5[[#This Row],[e^logit]])))</f>
        <v>0.9959655065830556</v>
      </c>
      <c r="O252" s="2">
        <f>LN(Table5[[#This Row],[probability]])</f>
        <v>-4.042653941961751E-3</v>
      </c>
    </row>
    <row r="253" spans="1:15" x14ac:dyDescent="0.3">
      <c r="A253" s="2">
        <v>0</v>
      </c>
      <c r="B253" s="2">
        <v>0.48799999999999999</v>
      </c>
      <c r="C253" s="2">
        <v>95.6</v>
      </c>
      <c r="D253" s="2">
        <v>2.847</v>
      </c>
      <c r="E253" s="2">
        <v>3</v>
      </c>
      <c r="F253" s="2">
        <v>193</v>
      </c>
      <c r="G253" s="2">
        <v>17.8</v>
      </c>
      <c r="H253" s="2">
        <v>396.9</v>
      </c>
      <c r="I253" s="2">
        <v>5.68</v>
      </c>
      <c r="J253" s="2">
        <v>32.5</v>
      </c>
      <c r="K253" s="2">
        <v>0</v>
      </c>
      <c r="L2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-1.8428621634614304</v>
      </c>
      <c r="M253" s="2">
        <f>EXP(Table5[[#This Row],[logit]])</f>
        <v>0.15836351456726028</v>
      </c>
      <c r="N253" s="2">
        <f>IF(Table5[[#This Row],[y]]=1,Table5[[#This Row],[e^logit]]/(1+Table5[[#This Row],[e^logit]]),1-(Table5[[#This Row],[e^logit]]/(1+Table5[[#This Row],[e^logit]])))</f>
        <v>0.8632868589387318</v>
      </c>
      <c r="O253" s="2">
        <f>LN(Table5[[#This Row],[probability]])</f>
        <v>-0.14700824575072047</v>
      </c>
    </row>
    <row r="254" spans="1:15" x14ac:dyDescent="0.3">
      <c r="A254" s="2">
        <v>0</v>
      </c>
      <c r="B254" s="2">
        <v>0.77</v>
      </c>
      <c r="C254" s="2">
        <v>81.3</v>
      </c>
      <c r="D254" s="2">
        <v>2.5091000000000001</v>
      </c>
      <c r="E254" s="2">
        <v>24</v>
      </c>
      <c r="F254" s="2">
        <v>666</v>
      </c>
      <c r="G254" s="2">
        <v>20.2</v>
      </c>
      <c r="H254" s="2">
        <v>390.74</v>
      </c>
      <c r="I254" s="2">
        <v>12.67</v>
      </c>
      <c r="J254" s="2">
        <v>22.6</v>
      </c>
      <c r="K254" s="2">
        <v>1</v>
      </c>
      <c r="L2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21.189541677853761</v>
      </c>
      <c r="M254" s="2">
        <f>EXP(Table5[[#This Row],[logit]])</f>
        <v>1594046641.9820678</v>
      </c>
      <c r="N254" s="2">
        <f>IF(Table5[[#This Row],[y]]=1,Table5[[#This Row],[e^logit]]/(1+Table5[[#This Row],[e^logit]]),1-(Table5[[#This Row],[e^logit]]/(1+Table5[[#This Row],[e^logit]])))</f>
        <v>0.99999999937266582</v>
      </c>
      <c r="O254" s="2">
        <f>LN(Table5[[#This Row],[probability]])</f>
        <v>-6.2733418479647787E-10</v>
      </c>
    </row>
    <row r="255" spans="1:15" x14ac:dyDescent="0.3">
      <c r="A255" s="2">
        <v>95</v>
      </c>
      <c r="B255" s="2">
        <v>0.40300000000000002</v>
      </c>
      <c r="C255" s="2">
        <v>15.3</v>
      </c>
      <c r="D255" s="2">
        <v>7.6534000000000004</v>
      </c>
      <c r="E255" s="2">
        <v>3</v>
      </c>
      <c r="F255" s="2">
        <v>402</v>
      </c>
      <c r="G255" s="2">
        <v>17</v>
      </c>
      <c r="H255" s="2">
        <v>396.9</v>
      </c>
      <c r="I255" s="2">
        <v>4.5599999999999996</v>
      </c>
      <c r="J255" s="2">
        <v>34.9</v>
      </c>
      <c r="K255" s="2">
        <v>0</v>
      </c>
      <c r="L2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-12.987709842087114</v>
      </c>
      <c r="M255" s="2">
        <f>EXP(Table5[[#This Row],[logit]])</f>
        <v>2.288280622926563E-6</v>
      </c>
      <c r="N255" s="2">
        <f>IF(Table5[[#This Row],[y]]=1,Table5[[#This Row],[e^logit]]/(1+Table5[[#This Row],[e^logit]]),1-(Table5[[#This Row],[e^logit]]/(1+Table5[[#This Row],[e^logit]])))</f>
        <v>0.99999771172461327</v>
      </c>
      <c r="O255" s="2">
        <f>LN(Table5[[#This Row],[probability]])</f>
        <v>-2.2882780048364929E-6</v>
      </c>
    </row>
    <row r="256" spans="1:15" x14ac:dyDescent="0.3">
      <c r="A256" s="2">
        <v>20</v>
      </c>
      <c r="B256" s="2">
        <v>0.64700000000000002</v>
      </c>
      <c r="C256" s="2">
        <v>81.8</v>
      </c>
      <c r="D256" s="2">
        <v>2.1120999999999999</v>
      </c>
      <c r="E256" s="2">
        <v>5</v>
      </c>
      <c r="F256" s="2">
        <v>264</v>
      </c>
      <c r="G256" s="2">
        <v>13</v>
      </c>
      <c r="H256" s="2">
        <v>392.8</v>
      </c>
      <c r="I256" s="2">
        <v>9.59</v>
      </c>
      <c r="J256" s="2">
        <v>33.799999999999997</v>
      </c>
      <c r="K256" s="2">
        <v>1</v>
      </c>
      <c r="L2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2.432580836127892</v>
      </c>
      <c r="M256" s="2">
        <f>EXP(Table5[[#This Row],[logit]])</f>
        <v>11.388235354949403</v>
      </c>
      <c r="N256" s="2">
        <f>IF(Table5[[#This Row],[y]]=1,Table5[[#This Row],[e^logit]]/(1+Table5[[#This Row],[e^logit]]),1-(Table5[[#This Row],[e^logit]]/(1+Table5[[#This Row],[e^logit]])))</f>
        <v>0.91927825300796573</v>
      </c>
      <c r="O256" s="2">
        <f>LN(Table5[[#This Row],[probability]])</f>
        <v>-8.4166424426212624E-2</v>
      </c>
    </row>
    <row r="257" spans="1:15" x14ac:dyDescent="0.3">
      <c r="A257" s="2">
        <v>0</v>
      </c>
      <c r="B257" s="2">
        <v>0.69299999999999995</v>
      </c>
      <c r="C257" s="2">
        <v>100</v>
      </c>
      <c r="D257" s="2">
        <v>1.5888</v>
      </c>
      <c r="E257" s="2">
        <v>24</v>
      </c>
      <c r="F257" s="2">
        <v>666</v>
      </c>
      <c r="G257" s="2">
        <v>20.2</v>
      </c>
      <c r="H257" s="2">
        <v>396.9</v>
      </c>
      <c r="I257" s="2">
        <v>26.77</v>
      </c>
      <c r="J257" s="2">
        <v>5.6</v>
      </c>
      <c r="K257" s="2">
        <v>1</v>
      </c>
      <c r="L2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16.146204185390044</v>
      </c>
      <c r="M257" s="2">
        <f>EXP(Table5[[#This Row],[logit]])</f>
        <v>10285073.068199484</v>
      </c>
      <c r="N257" s="2">
        <f>IF(Table5[[#This Row],[y]]=1,Table5[[#This Row],[e^logit]]/(1+Table5[[#This Row],[e^logit]]),1-(Table5[[#This Row],[e^logit]]/(1+Table5[[#This Row],[e^logit]])))</f>
        <v>0.99999990277172601</v>
      </c>
      <c r="O257" s="2">
        <f>LN(Table5[[#This Row],[probability]])</f>
        <v>-9.7228278714173042E-8</v>
      </c>
    </row>
    <row r="258" spans="1:15" x14ac:dyDescent="0.3">
      <c r="A258" s="2">
        <v>0</v>
      </c>
      <c r="B258" s="2">
        <v>0.58099999999999996</v>
      </c>
      <c r="C258" s="2">
        <v>84.1</v>
      </c>
      <c r="D258" s="2">
        <v>2.1974</v>
      </c>
      <c r="E258" s="2">
        <v>2</v>
      </c>
      <c r="F258" s="2">
        <v>188</v>
      </c>
      <c r="G258" s="2">
        <v>19.100000000000001</v>
      </c>
      <c r="H258" s="2">
        <v>377.67</v>
      </c>
      <c r="I258" s="2">
        <v>14.27</v>
      </c>
      <c r="J258" s="2">
        <v>20.3</v>
      </c>
      <c r="K258" s="2">
        <v>0</v>
      </c>
      <c r="L2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0.20160997351724586</v>
      </c>
      <c r="M258" s="2">
        <f>EXP(Table5[[#This Row],[logit]])</f>
        <v>1.2233707680515096</v>
      </c>
      <c r="N258" s="2">
        <f>IF(Table5[[#This Row],[y]]=1,Table5[[#This Row],[e^logit]]/(1+Table5[[#This Row],[e^logit]]),1-(Table5[[#This Row],[e^logit]]/(1+Table5[[#This Row],[e^logit]])))</f>
        <v>0.44976753961570148</v>
      </c>
      <c r="O258" s="2">
        <f>LN(Table5[[#This Row],[probability]])</f>
        <v>-0.79902440832225552</v>
      </c>
    </row>
    <row r="259" spans="1:15" x14ac:dyDescent="0.3">
      <c r="A259" s="2">
        <v>0</v>
      </c>
      <c r="B259" s="2">
        <v>0.44500000000000001</v>
      </c>
      <c r="C259" s="2">
        <v>76</v>
      </c>
      <c r="D259" s="2">
        <v>3.4952000000000001</v>
      </c>
      <c r="E259" s="2">
        <v>2</v>
      </c>
      <c r="F259" s="2">
        <v>276</v>
      </c>
      <c r="G259" s="2">
        <v>18</v>
      </c>
      <c r="H259" s="2">
        <v>396.9</v>
      </c>
      <c r="I259" s="2">
        <v>4.21</v>
      </c>
      <c r="J259" s="2">
        <v>38.700000000000003</v>
      </c>
      <c r="K259" s="2">
        <v>0</v>
      </c>
      <c r="L2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-4.3807476165568451</v>
      </c>
      <c r="M259" s="2">
        <f>EXP(Table5[[#This Row],[logit]])</f>
        <v>1.2515997955119269E-2</v>
      </c>
      <c r="N259" s="2">
        <f>IF(Table5[[#This Row],[y]]=1,Table5[[#This Row],[e^logit]]/(1+Table5[[#This Row],[e^logit]]),1-(Table5[[#This Row],[e^logit]]/(1+Table5[[#This Row],[e^logit]])))</f>
        <v>0.9876387158519998</v>
      </c>
      <c r="O259" s="2">
        <f>LN(Table5[[#This Row],[probability]])</f>
        <v>-1.2438320323231824E-2</v>
      </c>
    </row>
    <row r="260" spans="1:15" x14ac:dyDescent="0.3">
      <c r="A260" s="2">
        <v>12.5</v>
      </c>
      <c r="B260" s="2">
        <v>0.40899999999999997</v>
      </c>
      <c r="C260" s="2">
        <v>36.799999999999997</v>
      </c>
      <c r="D260" s="2">
        <v>6.4980000000000002</v>
      </c>
      <c r="E260" s="2">
        <v>4</v>
      </c>
      <c r="F260" s="2">
        <v>345</v>
      </c>
      <c r="G260" s="2">
        <v>18.899999999999999</v>
      </c>
      <c r="H260" s="2">
        <v>396.9</v>
      </c>
      <c r="I260" s="2">
        <v>13.09</v>
      </c>
      <c r="J260" s="2">
        <v>17.399999999999999</v>
      </c>
      <c r="K260" s="2">
        <v>0</v>
      </c>
      <c r="L2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-7.2001778379908687</v>
      </c>
      <c r="M260" s="2">
        <f>EXP(Table5[[#This Row],[logit]])</f>
        <v>7.4645304886169909E-4</v>
      </c>
      <c r="N260" s="2">
        <f>IF(Table5[[#This Row],[y]]=1,Table5[[#This Row],[e^logit]]/(1+Table5[[#This Row],[e^logit]]),1-(Table5[[#This Row],[e^logit]]/(1+Table5[[#This Row],[e^logit]])))</f>
        <v>0.99925410372768486</v>
      </c>
      <c r="O260" s="2">
        <f>LN(Table5[[#This Row],[probability]])</f>
        <v>-7.461745913463566E-4</v>
      </c>
    </row>
    <row r="261" spans="1:15" x14ac:dyDescent="0.3">
      <c r="A261" s="2">
        <v>0</v>
      </c>
      <c r="B261" s="2">
        <v>0.871</v>
      </c>
      <c r="C261" s="2">
        <v>97.8</v>
      </c>
      <c r="D261" s="2">
        <v>1.3459000000000001</v>
      </c>
      <c r="E261" s="2">
        <v>5</v>
      </c>
      <c r="F261" s="2">
        <v>403</v>
      </c>
      <c r="G261" s="2">
        <v>14.7</v>
      </c>
      <c r="H261" s="2">
        <v>396.9</v>
      </c>
      <c r="I261" s="2">
        <v>29.29</v>
      </c>
      <c r="J261" s="2">
        <v>11.8</v>
      </c>
      <c r="K261" s="2">
        <v>1</v>
      </c>
      <c r="L2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10.901883501941999</v>
      </c>
      <c r="M261" s="2">
        <f>EXP(Table5[[#This Row],[logit]])</f>
        <v>54278.501240962505</v>
      </c>
      <c r="N261" s="2">
        <f>IF(Table5[[#This Row],[y]]=1,Table5[[#This Row],[e^logit]]/(1+Table5[[#This Row],[e^logit]]),1-(Table5[[#This Row],[e^logit]]/(1+Table5[[#This Row],[e^logit]])))</f>
        <v>0.99998157683882238</v>
      </c>
      <c r="O261" s="2">
        <f>LN(Table5[[#This Row],[probability]])</f>
        <v>-1.8423330886134711E-5</v>
      </c>
    </row>
    <row r="262" spans="1:15" x14ac:dyDescent="0.3">
      <c r="A262" s="2">
        <v>40</v>
      </c>
      <c r="B262" s="2">
        <v>0.44700000000000001</v>
      </c>
      <c r="C262" s="2">
        <v>27.6</v>
      </c>
      <c r="D262" s="2">
        <v>4.8628</v>
      </c>
      <c r="E262" s="2">
        <v>4</v>
      </c>
      <c r="F262" s="2">
        <v>254</v>
      </c>
      <c r="G262" s="2">
        <v>17.600000000000001</v>
      </c>
      <c r="H262" s="2">
        <v>393.45</v>
      </c>
      <c r="I262" s="2">
        <v>4.16</v>
      </c>
      <c r="J262" s="2">
        <v>33.1</v>
      </c>
      <c r="K262" s="2">
        <v>0</v>
      </c>
      <c r="L2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-6.7713043226223428</v>
      </c>
      <c r="M262" s="2">
        <f>EXP(Table5[[#This Row],[logit]])</f>
        <v>1.1461986626424663E-3</v>
      </c>
      <c r="N262" s="2">
        <f>IF(Table5[[#This Row],[y]]=1,Table5[[#This Row],[e^logit]]/(1+Table5[[#This Row],[e^logit]]),1-(Table5[[#This Row],[e^logit]]/(1+Table5[[#This Row],[e^logit]])))</f>
        <v>0.99885511360461277</v>
      </c>
      <c r="O262" s="2">
        <f>LN(Table5[[#This Row],[probability]])</f>
        <v>-1.1455422784719439E-3</v>
      </c>
    </row>
    <row r="263" spans="1:15" x14ac:dyDescent="0.3">
      <c r="A263" s="2">
        <v>22</v>
      </c>
      <c r="B263" s="2">
        <v>0.43099999999999999</v>
      </c>
      <c r="C263" s="2">
        <v>13</v>
      </c>
      <c r="D263" s="2">
        <v>7.3967000000000001</v>
      </c>
      <c r="E263" s="2">
        <v>7</v>
      </c>
      <c r="F263" s="2">
        <v>330</v>
      </c>
      <c r="G263" s="2">
        <v>19.100000000000001</v>
      </c>
      <c r="H263" s="2">
        <v>396.28</v>
      </c>
      <c r="I263" s="2">
        <v>5.9</v>
      </c>
      <c r="J263" s="2">
        <v>24.4</v>
      </c>
      <c r="K263" s="2">
        <v>0</v>
      </c>
      <c r="L2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-3.9903648764206872</v>
      </c>
      <c r="M263" s="2">
        <f>EXP(Table5[[#This Row],[logit]])</f>
        <v>1.8492965241675596E-2</v>
      </c>
      <c r="N263" s="2">
        <f>IF(Table5[[#This Row],[y]]=1,Table5[[#This Row],[e^logit]]/(1+Table5[[#This Row],[e^logit]]),1-(Table5[[#This Row],[e^logit]]/(1+Table5[[#This Row],[e^logit]])))</f>
        <v>0.98184281495033454</v>
      </c>
      <c r="O263" s="2">
        <f>LN(Table5[[#This Row],[probability]])</f>
        <v>-1.8324049681661129E-2</v>
      </c>
    </row>
    <row r="264" spans="1:15" x14ac:dyDescent="0.3">
      <c r="A264" s="2">
        <v>0</v>
      </c>
      <c r="B264" s="2">
        <v>0.58499999999999996</v>
      </c>
      <c r="C264" s="2">
        <v>42.6</v>
      </c>
      <c r="D264" s="2">
        <v>2.3816999999999999</v>
      </c>
      <c r="E264" s="2">
        <v>6</v>
      </c>
      <c r="F264" s="2">
        <v>391</v>
      </c>
      <c r="G264" s="2">
        <v>19.2</v>
      </c>
      <c r="H264" s="2">
        <v>396.9</v>
      </c>
      <c r="I264" s="2">
        <v>13.59</v>
      </c>
      <c r="J264" s="2">
        <v>24.5</v>
      </c>
      <c r="K264" s="2">
        <v>1</v>
      </c>
      <c r="L2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0.95690634125622109</v>
      </c>
      <c r="M264" s="2">
        <f>EXP(Table5[[#This Row],[logit]])</f>
        <v>2.6036292608274958</v>
      </c>
      <c r="N264" s="2">
        <f>IF(Table5[[#This Row],[y]]=1,Table5[[#This Row],[e^logit]]/(1+Table5[[#This Row],[e^logit]]),1-(Table5[[#This Row],[e^logit]]/(1+Table5[[#This Row],[e^logit]])))</f>
        <v>0.72250197575253028</v>
      </c>
      <c r="O264" s="2">
        <f>LN(Table5[[#This Row],[probability]])</f>
        <v>-0.32503512439371063</v>
      </c>
    </row>
    <row r="265" spans="1:15" x14ac:dyDescent="0.3">
      <c r="A265" s="2">
        <v>0</v>
      </c>
      <c r="B265" s="2">
        <v>0.54700000000000004</v>
      </c>
      <c r="C265" s="2">
        <v>88.2</v>
      </c>
      <c r="D265" s="2">
        <v>2.4630999999999998</v>
      </c>
      <c r="E265" s="2">
        <v>6</v>
      </c>
      <c r="F265" s="2">
        <v>432</v>
      </c>
      <c r="G265" s="2">
        <v>17.8</v>
      </c>
      <c r="H265" s="2">
        <v>344.91</v>
      </c>
      <c r="I265" s="2">
        <v>15.76</v>
      </c>
      <c r="J265" s="2">
        <v>18.3</v>
      </c>
      <c r="K265" s="2">
        <v>0</v>
      </c>
      <c r="L2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-0.37770791120549418</v>
      </c>
      <c r="M265" s="2">
        <f>EXP(Table5[[#This Row],[logit]])</f>
        <v>0.68543067805013069</v>
      </c>
      <c r="N265" s="2">
        <f>IF(Table5[[#This Row],[y]]=1,Table5[[#This Row],[e^logit]]/(1+Table5[[#This Row],[e^logit]]),1-(Table5[[#This Row],[e^logit]]/(1+Table5[[#This Row],[e^logit]])))</f>
        <v>0.59332016025535783</v>
      </c>
      <c r="O265" s="2">
        <f>LN(Table5[[#This Row],[probability]])</f>
        <v>-0.52202112642739251</v>
      </c>
    </row>
    <row r="266" spans="1:15" x14ac:dyDescent="0.3">
      <c r="A266" s="2">
        <v>0</v>
      </c>
      <c r="B266" s="2">
        <v>0.871</v>
      </c>
      <c r="C266" s="2">
        <v>100</v>
      </c>
      <c r="D266" s="2">
        <v>1.4191</v>
      </c>
      <c r="E266" s="2">
        <v>5</v>
      </c>
      <c r="F266" s="2">
        <v>403</v>
      </c>
      <c r="G266" s="2">
        <v>14.7</v>
      </c>
      <c r="H266" s="2">
        <v>172.91</v>
      </c>
      <c r="I266" s="2">
        <v>27.8</v>
      </c>
      <c r="J266" s="2">
        <v>13.8</v>
      </c>
      <c r="K266" s="2">
        <v>1</v>
      </c>
      <c r="L2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13.861374404081921</v>
      </c>
      <c r="M266" s="2">
        <f>EXP(Table5[[#This Row],[logit]])</f>
        <v>1046931.8574156024</v>
      </c>
      <c r="N266" s="2">
        <f>IF(Table5[[#This Row],[y]]=1,Table5[[#This Row],[e^logit]]/(1+Table5[[#This Row],[e^logit]]),1-(Table5[[#This Row],[e^logit]]/(1+Table5[[#This Row],[e^logit]])))</f>
        <v>0.99999904482890867</v>
      </c>
      <c r="O266" s="2">
        <f>LN(Table5[[#This Row],[probability]])</f>
        <v>-9.5517154750867144E-7</v>
      </c>
    </row>
    <row r="267" spans="1:15" x14ac:dyDescent="0.3">
      <c r="A267" s="2">
        <v>0</v>
      </c>
      <c r="B267" s="2">
        <v>0.48899999999999999</v>
      </c>
      <c r="C267" s="2">
        <v>86.3</v>
      </c>
      <c r="D267" s="2">
        <v>3.4217</v>
      </c>
      <c r="E267" s="2">
        <v>2</v>
      </c>
      <c r="F267" s="2">
        <v>270</v>
      </c>
      <c r="G267" s="2">
        <v>17.8</v>
      </c>
      <c r="H267" s="2">
        <v>396.9</v>
      </c>
      <c r="I267" s="2">
        <v>5.5</v>
      </c>
      <c r="J267" s="2">
        <v>23.6</v>
      </c>
      <c r="K267" s="2">
        <v>0</v>
      </c>
      <c r="L2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-4.4066204144850509</v>
      </c>
      <c r="M267" s="2">
        <f>EXP(Table5[[#This Row],[logit]])</f>
        <v>1.21963272885771E-2</v>
      </c>
      <c r="N267" s="2">
        <f>IF(Table5[[#This Row],[y]]=1,Table5[[#This Row],[e^logit]]/(1+Table5[[#This Row],[e^logit]]),1-(Table5[[#This Row],[e^logit]]/(1+Table5[[#This Row],[e^logit]])))</f>
        <v>0.98795063076226719</v>
      </c>
      <c r="O267" s="2">
        <f>LN(Table5[[#This Row],[probability]])</f>
        <v>-1.2122551346856551E-2</v>
      </c>
    </row>
    <row r="268" spans="1:15" x14ac:dyDescent="0.3">
      <c r="A268" s="2">
        <v>0</v>
      </c>
      <c r="B268" s="2">
        <v>0.871</v>
      </c>
      <c r="C268" s="2">
        <v>97.3</v>
      </c>
      <c r="D268" s="2">
        <v>1.6180000000000001</v>
      </c>
      <c r="E268" s="2">
        <v>5</v>
      </c>
      <c r="F268" s="2">
        <v>403</v>
      </c>
      <c r="G268" s="2">
        <v>14.7</v>
      </c>
      <c r="H268" s="2">
        <v>372.8</v>
      </c>
      <c r="I268" s="2">
        <v>14.1</v>
      </c>
      <c r="J268" s="2">
        <v>21.5</v>
      </c>
      <c r="K268" s="2">
        <v>1</v>
      </c>
      <c r="L2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11.741740740983728</v>
      </c>
      <c r="M268" s="2">
        <f>EXP(Table5[[#This Row],[logit]])</f>
        <v>125710.9799226788</v>
      </c>
      <c r="N268" s="2">
        <f>IF(Table5[[#This Row],[y]]=1,Table5[[#This Row],[e^logit]]/(1+Table5[[#This Row],[e^logit]]),1-(Table5[[#This Row],[e^logit]]/(1+Table5[[#This Row],[e^logit]])))</f>
        <v>0.99999204530864427</v>
      </c>
      <c r="O268" s="2">
        <f>LN(Table5[[#This Row],[probability]])</f>
        <v>-7.9547229944521949E-6</v>
      </c>
    </row>
    <row r="269" spans="1:15" x14ac:dyDescent="0.3">
      <c r="A269" s="2">
        <v>0</v>
      </c>
      <c r="B269" s="2">
        <v>0.871</v>
      </c>
      <c r="C269" s="2">
        <v>100</v>
      </c>
      <c r="D269" s="2">
        <v>1.4117999999999999</v>
      </c>
      <c r="E269" s="2">
        <v>5</v>
      </c>
      <c r="F269" s="2">
        <v>403</v>
      </c>
      <c r="G269" s="2">
        <v>14.7</v>
      </c>
      <c r="H269" s="2">
        <v>396.9</v>
      </c>
      <c r="I269" s="2">
        <v>26.42</v>
      </c>
      <c r="J269" s="2">
        <v>15.6</v>
      </c>
      <c r="K269" s="2">
        <v>1</v>
      </c>
      <c r="L2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11.369954006621267</v>
      </c>
      <c r="M269" s="2">
        <f>EXP(Table5[[#This Row],[logit]])</f>
        <v>86677.880784070308</v>
      </c>
      <c r="N269" s="2">
        <f>IF(Table5[[#This Row],[y]]=1,Table5[[#This Row],[e^logit]]/(1+Table5[[#This Row],[e^logit]]),1-(Table5[[#This Row],[e^logit]]/(1+Table5[[#This Row],[e^logit]])))</f>
        <v>0.99998846316437229</v>
      </c>
      <c r="O269" s="2">
        <f>LN(Table5[[#This Row],[probability]])</f>
        <v>-1.1536902177512349E-5</v>
      </c>
    </row>
    <row r="270" spans="1:15" x14ac:dyDescent="0.3">
      <c r="A270" s="2">
        <v>0</v>
      </c>
      <c r="B270" s="2">
        <v>0.77</v>
      </c>
      <c r="C270" s="2">
        <v>88</v>
      </c>
      <c r="D270" s="2">
        <v>2.5182000000000002</v>
      </c>
      <c r="E270" s="2">
        <v>24</v>
      </c>
      <c r="F270" s="2">
        <v>666</v>
      </c>
      <c r="G270" s="2">
        <v>20.2</v>
      </c>
      <c r="H270" s="2">
        <v>374.56</v>
      </c>
      <c r="I270" s="2">
        <v>7.79</v>
      </c>
      <c r="J270" s="2">
        <v>25</v>
      </c>
      <c r="K270" s="2">
        <v>1</v>
      </c>
      <c r="L2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21.589497226972977</v>
      </c>
      <c r="M270" s="2">
        <f>EXP(Table5[[#This Row],[logit]])</f>
        <v>2377932446.1600137</v>
      </c>
      <c r="N270" s="2">
        <f>IF(Table5[[#This Row],[y]]=1,Table5[[#This Row],[e^logit]]/(1+Table5[[#This Row],[e^logit]]),1-(Table5[[#This Row],[e^logit]]/(1+Table5[[#This Row],[e^logit]])))</f>
        <v>0.99999999957946661</v>
      </c>
      <c r="O270" s="2">
        <f>LN(Table5[[#This Row],[probability]])</f>
        <v>-4.205333859804099E-10</v>
      </c>
    </row>
    <row r="271" spans="1:15" x14ac:dyDescent="0.3">
      <c r="A271" s="2">
        <v>0</v>
      </c>
      <c r="B271" s="2">
        <v>0.57299999999999995</v>
      </c>
      <c r="C271" s="2">
        <v>80.8</v>
      </c>
      <c r="D271" s="2">
        <v>2.5049999999999999</v>
      </c>
      <c r="E271" s="2">
        <v>1</v>
      </c>
      <c r="F271" s="2">
        <v>273</v>
      </c>
      <c r="G271" s="2">
        <v>21</v>
      </c>
      <c r="H271" s="2">
        <v>396.9</v>
      </c>
      <c r="I271" s="2">
        <v>7.88</v>
      </c>
      <c r="J271" s="2">
        <v>11.9</v>
      </c>
      <c r="K271" s="2">
        <v>0</v>
      </c>
      <c r="L2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-2.7449806629059088</v>
      </c>
      <c r="M271" s="2">
        <f>EXP(Table5[[#This Row],[logit]])</f>
        <v>6.4249543331955691E-2</v>
      </c>
      <c r="N271" s="2">
        <f>IF(Table5[[#This Row],[y]]=1,Table5[[#This Row],[e^logit]]/(1+Table5[[#This Row],[e^logit]]),1-(Table5[[#This Row],[e^logit]]/(1+Table5[[#This Row],[e^logit]])))</f>
        <v>0.93962924979906215</v>
      </c>
      <c r="O271" s="2">
        <f>LN(Table5[[#This Row],[probability]])</f>
        <v>-6.2269896627564852E-2</v>
      </c>
    </row>
    <row r="272" spans="1:15" x14ac:dyDescent="0.3">
      <c r="A272" s="2">
        <v>0</v>
      </c>
      <c r="B272" s="2">
        <v>0.71299999999999997</v>
      </c>
      <c r="C272" s="2">
        <v>98.3</v>
      </c>
      <c r="D272" s="2">
        <v>2.1850000000000001</v>
      </c>
      <c r="E272" s="2">
        <v>24</v>
      </c>
      <c r="F272" s="2">
        <v>666</v>
      </c>
      <c r="G272" s="2">
        <v>20.2</v>
      </c>
      <c r="H272" s="2">
        <v>304.20999999999998</v>
      </c>
      <c r="I272" s="2">
        <v>19.309999999999999</v>
      </c>
      <c r="J272" s="2">
        <v>13</v>
      </c>
      <c r="K272" s="2">
        <v>1</v>
      </c>
      <c r="L2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19.042287302320783</v>
      </c>
      <c r="M272" s="2">
        <f>EXP(Table5[[#This Row],[logit]])</f>
        <v>186191691.85077986</v>
      </c>
      <c r="N272" s="2">
        <f>IF(Table5[[#This Row],[y]]=1,Table5[[#This Row],[e^logit]]/(1+Table5[[#This Row],[e^logit]]),1-(Table5[[#This Row],[e^logit]]/(1+Table5[[#This Row],[e^logit]])))</f>
        <v>0.99999999462919109</v>
      </c>
      <c r="O272" s="2">
        <f>LN(Table5[[#This Row],[probability]])</f>
        <v>-5.3708089231451183E-9</v>
      </c>
    </row>
    <row r="273" spans="1:15" x14ac:dyDescent="0.3">
      <c r="A273" s="2">
        <v>0</v>
      </c>
      <c r="B273" s="2">
        <v>0.65900000000000003</v>
      </c>
      <c r="C273" s="2">
        <v>100</v>
      </c>
      <c r="D273" s="2">
        <v>1.1780999999999999</v>
      </c>
      <c r="E273" s="2">
        <v>24</v>
      </c>
      <c r="F273" s="2">
        <v>666</v>
      </c>
      <c r="G273" s="2">
        <v>20.2</v>
      </c>
      <c r="H273" s="2">
        <v>370.22</v>
      </c>
      <c r="I273" s="2">
        <v>23.34</v>
      </c>
      <c r="J273" s="2">
        <v>11.9</v>
      </c>
      <c r="K273" s="2">
        <v>1</v>
      </c>
      <c r="L2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15.411758550533882</v>
      </c>
      <c r="M273" s="2">
        <f>EXP(Table5[[#This Row],[logit]])</f>
        <v>4934483.4296791898</v>
      </c>
      <c r="N273" s="2">
        <f>IF(Table5[[#This Row],[y]]=1,Table5[[#This Row],[e^logit]]/(1+Table5[[#This Row],[e^logit]]),1-(Table5[[#This Row],[e^logit]]/(1+Table5[[#This Row],[e^logit]])))</f>
        <v>0.999999797344583</v>
      </c>
      <c r="O273" s="2">
        <f>LN(Table5[[#This Row],[probability]])</f>
        <v>-2.0265543753776206E-7</v>
      </c>
    </row>
    <row r="274" spans="1:15" x14ac:dyDescent="0.3">
      <c r="A274" s="2">
        <v>0</v>
      </c>
      <c r="B274" s="2">
        <v>0.624</v>
      </c>
      <c r="C274" s="2">
        <v>95.4</v>
      </c>
      <c r="D274" s="2">
        <v>2.4699</v>
      </c>
      <c r="E274" s="2">
        <v>4</v>
      </c>
      <c r="F274" s="2">
        <v>437</v>
      </c>
      <c r="G274" s="2">
        <v>21.2</v>
      </c>
      <c r="H274" s="2">
        <v>388.69</v>
      </c>
      <c r="I274" s="2">
        <v>15.03</v>
      </c>
      <c r="J274" s="2">
        <v>18.399999999999999</v>
      </c>
      <c r="K274" s="2">
        <v>1</v>
      </c>
      <c r="L2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2.2697802118480315</v>
      </c>
      <c r="M274" s="2">
        <f>EXP(Table5[[#This Row],[logit]])</f>
        <v>9.6772736302292195</v>
      </c>
      <c r="N274" s="2">
        <f>IF(Table5[[#This Row],[y]]=1,Table5[[#This Row],[e^logit]]/(1+Table5[[#This Row],[e^logit]]),1-(Table5[[#This Row],[e^logit]]/(1+Table5[[#This Row],[e^logit]])))</f>
        <v>0.9063431326543111</v>
      </c>
      <c r="O274" s="2">
        <f>LN(Table5[[#This Row],[probability]])</f>
        <v>-9.8337311026599747E-2</v>
      </c>
    </row>
    <row r="275" spans="1:15" x14ac:dyDescent="0.3">
      <c r="A275" s="2">
        <v>0</v>
      </c>
      <c r="B275" s="2">
        <v>0.51</v>
      </c>
      <c r="C275" s="2">
        <v>33.1</v>
      </c>
      <c r="D275" s="2">
        <v>3.1322999999999999</v>
      </c>
      <c r="E275" s="2">
        <v>5</v>
      </c>
      <c r="F275" s="2">
        <v>296</v>
      </c>
      <c r="G275" s="2">
        <v>16.600000000000001</v>
      </c>
      <c r="H275" s="2">
        <v>390.96</v>
      </c>
      <c r="I275" s="2">
        <v>5.33</v>
      </c>
      <c r="J275" s="2">
        <v>29.4</v>
      </c>
      <c r="K275" s="2">
        <v>0</v>
      </c>
      <c r="L2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-2.6581116209812361</v>
      </c>
      <c r="M275" s="2">
        <f>EXP(Table5[[#This Row],[logit]])</f>
        <v>7.0080435294355259E-2</v>
      </c>
      <c r="N275" s="2">
        <f>IF(Table5[[#This Row],[y]]=1,Table5[[#This Row],[e^logit]]/(1+Table5[[#This Row],[e^logit]]),1-(Table5[[#This Row],[e^logit]]/(1+Table5[[#This Row],[e^logit]])))</f>
        <v>0.9345091892320434</v>
      </c>
      <c r="O275" s="2">
        <f>LN(Table5[[#This Row],[probability]])</f>
        <v>-6.7733818820748096E-2</v>
      </c>
    </row>
    <row r="276" spans="1:15" x14ac:dyDescent="0.3">
      <c r="A276" s="2">
        <v>0</v>
      </c>
      <c r="B276" s="2">
        <v>0.58099999999999996</v>
      </c>
      <c r="C276" s="2">
        <v>88.4</v>
      </c>
      <c r="D276" s="2">
        <v>1.9928999999999999</v>
      </c>
      <c r="E276" s="2">
        <v>2</v>
      </c>
      <c r="F276" s="2">
        <v>188</v>
      </c>
      <c r="G276" s="2">
        <v>19.100000000000001</v>
      </c>
      <c r="H276" s="2">
        <v>385.02</v>
      </c>
      <c r="I276" s="2">
        <v>14.81</v>
      </c>
      <c r="J276" s="2">
        <v>21.4</v>
      </c>
      <c r="K276" s="2">
        <v>0</v>
      </c>
      <c r="L2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0.29494387270098343</v>
      </c>
      <c r="M276" s="2">
        <f>EXP(Table5[[#This Row],[logit]])</f>
        <v>1.343050974747094</v>
      </c>
      <c r="N276" s="2">
        <f>IF(Table5[[#This Row],[y]]=1,Table5[[#This Row],[e^logit]]/(1+Table5[[#This Row],[e^logit]]),1-(Table5[[#This Row],[e^logit]]/(1+Table5[[#This Row],[e^logit]])))</f>
        <v>0.42679395829531142</v>
      </c>
      <c r="O276" s="2">
        <f>LN(Table5[[#This Row],[probability]])</f>
        <v>-0.85145391547640292</v>
      </c>
    </row>
    <row r="277" spans="1:15" x14ac:dyDescent="0.3">
      <c r="A277" s="2">
        <v>0</v>
      </c>
      <c r="B277" s="2">
        <v>0.71299999999999997</v>
      </c>
      <c r="C277" s="2">
        <v>89.9</v>
      </c>
      <c r="D277" s="2">
        <v>2.8016000000000001</v>
      </c>
      <c r="E277" s="2">
        <v>24</v>
      </c>
      <c r="F277" s="2">
        <v>666</v>
      </c>
      <c r="G277" s="2">
        <v>20.2</v>
      </c>
      <c r="H277" s="2">
        <v>393.82</v>
      </c>
      <c r="I277" s="2">
        <v>10.29</v>
      </c>
      <c r="J277" s="2">
        <v>20.2</v>
      </c>
      <c r="K277" s="2">
        <v>1</v>
      </c>
      <c r="L2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18.603979225460257</v>
      </c>
      <c r="M277" s="2">
        <f>EXP(Table5[[#This Row],[logit]])</f>
        <v>120117288.24723803</v>
      </c>
      <c r="N277" s="2">
        <f>IF(Table5[[#This Row],[y]]=1,Table5[[#This Row],[e^logit]]/(1+Table5[[#This Row],[e^logit]]),1-(Table5[[#This Row],[e^logit]]/(1+Table5[[#This Row],[e^logit]])))</f>
        <v>0.9999999916748038</v>
      </c>
      <c r="O277" s="2">
        <f>LN(Table5[[#This Row],[probability]])</f>
        <v>-8.3251962337426706E-9</v>
      </c>
    </row>
    <row r="278" spans="1:15" x14ac:dyDescent="0.3">
      <c r="A278" s="2">
        <v>0</v>
      </c>
      <c r="B278" s="2">
        <v>0.71299999999999997</v>
      </c>
      <c r="C278" s="2">
        <v>87.9</v>
      </c>
      <c r="D278" s="2">
        <v>2.5806</v>
      </c>
      <c r="E278" s="2">
        <v>24</v>
      </c>
      <c r="F278" s="2">
        <v>666</v>
      </c>
      <c r="G278" s="2">
        <v>20.2</v>
      </c>
      <c r="H278" s="2">
        <v>10.48</v>
      </c>
      <c r="I278" s="2">
        <v>19.010000000000002</v>
      </c>
      <c r="J278" s="2">
        <v>12.7</v>
      </c>
      <c r="K278" s="2">
        <v>1</v>
      </c>
      <c r="L2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22.441859684865964</v>
      </c>
      <c r="M278" s="2">
        <f>EXP(Table5[[#This Row],[logit]])</f>
        <v>5576681286.4134293</v>
      </c>
      <c r="N278" s="2">
        <f>IF(Table5[[#This Row],[y]]=1,Table5[[#This Row],[e^logit]]/(1+Table5[[#This Row],[e^logit]]),1-(Table5[[#This Row],[e^logit]]/(1+Table5[[#This Row],[e^logit]])))</f>
        <v>0.99999999982068188</v>
      </c>
      <c r="O278" s="2">
        <f>LN(Table5[[#This Row],[probability]])</f>
        <v>-1.793181159276195E-10</v>
      </c>
    </row>
    <row r="279" spans="1:15" x14ac:dyDescent="0.3">
      <c r="A279" s="2">
        <v>0</v>
      </c>
      <c r="B279" s="2">
        <v>0.53800000000000003</v>
      </c>
      <c r="C279" s="2">
        <v>90.3</v>
      </c>
      <c r="D279" s="2">
        <v>4.6820000000000004</v>
      </c>
      <c r="E279" s="2">
        <v>4</v>
      </c>
      <c r="F279" s="2">
        <v>307</v>
      </c>
      <c r="G279" s="2">
        <v>21</v>
      </c>
      <c r="H279" s="2">
        <v>376.88</v>
      </c>
      <c r="I279" s="2">
        <v>14.81</v>
      </c>
      <c r="J279" s="2">
        <v>16.600000000000001</v>
      </c>
      <c r="K279" s="2">
        <v>1</v>
      </c>
      <c r="L2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0.81302909440555027</v>
      </c>
      <c r="M279" s="2">
        <f>EXP(Table5[[#This Row],[logit]])</f>
        <v>2.2547274353457407</v>
      </c>
      <c r="N279" s="2">
        <f>IF(Table5[[#This Row],[y]]=1,Table5[[#This Row],[e^logit]]/(1+Table5[[#This Row],[e^logit]]),1-(Table5[[#This Row],[e^logit]]/(1+Table5[[#This Row],[e^logit]])))</f>
        <v>0.69275461006651917</v>
      </c>
      <c r="O279" s="2">
        <f>LN(Table5[[#This Row],[probability]])</f>
        <v>-0.36707944052785496</v>
      </c>
    </row>
    <row r="280" spans="1:15" x14ac:dyDescent="0.3">
      <c r="A280" s="2">
        <v>0</v>
      </c>
      <c r="B280" s="2">
        <v>0.67900000000000005</v>
      </c>
      <c r="C280" s="2">
        <v>78.7</v>
      </c>
      <c r="D280" s="2">
        <v>1.8629</v>
      </c>
      <c r="E280" s="2">
        <v>24</v>
      </c>
      <c r="F280" s="2">
        <v>666</v>
      </c>
      <c r="G280" s="2">
        <v>20.2</v>
      </c>
      <c r="H280" s="2">
        <v>18.82</v>
      </c>
      <c r="I280" s="2">
        <v>14.52</v>
      </c>
      <c r="J280" s="2">
        <v>10.9</v>
      </c>
      <c r="K280" s="2">
        <v>1</v>
      </c>
      <c r="L2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19.563192854469804</v>
      </c>
      <c r="M280" s="2">
        <f>EXP(Table5[[#This Row],[logit]])</f>
        <v>313463302.71960509</v>
      </c>
      <c r="N280" s="2">
        <f>IF(Table5[[#This Row],[y]]=1,Table5[[#This Row],[e^logit]]/(1+Table5[[#This Row],[e^logit]]),1-(Table5[[#This Row],[e^logit]]/(1+Table5[[#This Row],[e^logit]])))</f>
        <v>0.99999999680983387</v>
      </c>
      <c r="O280" s="2">
        <f>LN(Table5[[#This Row],[probability]])</f>
        <v>-3.1901661363502423E-9</v>
      </c>
    </row>
    <row r="281" spans="1:15" x14ac:dyDescent="0.3">
      <c r="A281" s="2">
        <v>22</v>
      </c>
      <c r="B281" s="2">
        <v>0.43099999999999999</v>
      </c>
      <c r="C281" s="2">
        <v>34.9</v>
      </c>
      <c r="D281" s="2">
        <v>8.0555000000000003</v>
      </c>
      <c r="E281" s="2">
        <v>7</v>
      </c>
      <c r="F281" s="2">
        <v>330</v>
      </c>
      <c r="G281" s="2">
        <v>19.100000000000001</v>
      </c>
      <c r="H281" s="2">
        <v>390.18</v>
      </c>
      <c r="I281" s="2">
        <v>9.16</v>
      </c>
      <c r="J281" s="2">
        <v>24.3</v>
      </c>
      <c r="K281" s="2">
        <v>1</v>
      </c>
      <c r="L2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-2.6636629248177441</v>
      </c>
      <c r="M281" s="2">
        <f>EXP(Table5[[#This Row],[logit]])</f>
        <v>6.9692475343136495E-2</v>
      </c>
      <c r="N281" s="2">
        <f>IF(Table5[[#This Row],[y]]=1,Table5[[#This Row],[e^logit]]/(1+Table5[[#This Row],[e^logit]]),1-(Table5[[#This Row],[e^logit]]/(1+Table5[[#This Row],[e^logit]])))</f>
        <v>6.5151879581821406E-2</v>
      </c>
      <c r="O281" s="2">
        <f>LN(Table5[[#This Row],[probability]])</f>
        <v>-2.7310341257611079</v>
      </c>
    </row>
    <row r="282" spans="1:15" x14ac:dyDescent="0.3">
      <c r="A282" s="2">
        <v>60</v>
      </c>
      <c r="B282" s="2">
        <v>0.41099999999999998</v>
      </c>
      <c r="C282" s="2">
        <v>35.9</v>
      </c>
      <c r="D282" s="2">
        <v>10.7103</v>
      </c>
      <c r="E282" s="2">
        <v>4</v>
      </c>
      <c r="F282" s="2">
        <v>411</v>
      </c>
      <c r="G282" s="2">
        <v>18.3</v>
      </c>
      <c r="H282" s="2">
        <v>370.78</v>
      </c>
      <c r="I282" s="2">
        <v>5.49</v>
      </c>
      <c r="J282" s="2">
        <v>24.1</v>
      </c>
      <c r="K282" s="2">
        <v>0</v>
      </c>
      <c r="L2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-7.6571751970706359</v>
      </c>
      <c r="M282" s="2">
        <f>EXP(Table5[[#This Row],[logit]])</f>
        <v>4.7264064352372468E-4</v>
      </c>
      <c r="N282" s="2">
        <f>IF(Table5[[#This Row],[y]]=1,Table5[[#This Row],[e^logit]]/(1+Table5[[#This Row],[e^logit]]),1-(Table5[[#This Row],[e^logit]]/(1+Table5[[#This Row],[e^logit]])))</f>
        <v>0.99952758264012131</v>
      </c>
      <c r="O282" s="2">
        <f>LN(Table5[[#This Row],[probability]])</f>
        <v>-4.7252898411651202E-4</v>
      </c>
    </row>
    <row r="283" spans="1:15" x14ac:dyDescent="0.3">
      <c r="A283" s="2">
        <v>12.5</v>
      </c>
      <c r="B283" s="2">
        <v>0.52400000000000002</v>
      </c>
      <c r="C283" s="2">
        <v>39</v>
      </c>
      <c r="D283" s="2">
        <v>5.4508999999999999</v>
      </c>
      <c r="E283" s="2">
        <v>5</v>
      </c>
      <c r="F283" s="2">
        <v>311</v>
      </c>
      <c r="G283" s="2">
        <v>15.2</v>
      </c>
      <c r="H283" s="2">
        <v>390.5</v>
      </c>
      <c r="I283" s="2">
        <v>15.71</v>
      </c>
      <c r="J283" s="2">
        <v>21.7</v>
      </c>
      <c r="K283" s="2">
        <v>0</v>
      </c>
      <c r="L2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-2.2538633412742621</v>
      </c>
      <c r="M283" s="2">
        <f>EXP(Table5[[#This Row],[logit]])</f>
        <v>0.10499281693849513</v>
      </c>
      <c r="N283" s="2">
        <f>IF(Table5[[#This Row],[y]]=1,Table5[[#This Row],[e^logit]]/(1+Table5[[#This Row],[e^logit]]),1-(Table5[[#This Row],[e^logit]]/(1+Table5[[#This Row],[e^logit]])))</f>
        <v>0.90498325841665705</v>
      </c>
      <c r="O283" s="2">
        <f>LN(Table5[[#This Row],[probability]])</f>
        <v>-9.9838834440438576E-2</v>
      </c>
    </row>
    <row r="284" spans="1:15" x14ac:dyDescent="0.3">
      <c r="A284" s="2">
        <v>0</v>
      </c>
      <c r="B284" s="2">
        <v>0.624</v>
      </c>
      <c r="C284" s="2">
        <v>97.7</v>
      </c>
      <c r="D284" s="2">
        <v>2.2709999999999999</v>
      </c>
      <c r="E284" s="2">
        <v>4</v>
      </c>
      <c r="F284" s="2">
        <v>437</v>
      </c>
      <c r="G284" s="2">
        <v>21.2</v>
      </c>
      <c r="H284" s="2">
        <v>396.9</v>
      </c>
      <c r="I284" s="2">
        <v>12.26</v>
      </c>
      <c r="J284" s="2">
        <v>19.600000000000001</v>
      </c>
      <c r="K284" s="2">
        <v>1</v>
      </c>
      <c r="L2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2.0881079796275017</v>
      </c>
      <c r="M284" s="2">
        <f>EXP(Table5[[#This Row],[logit]])</f>
        <v>8.0696328019336558</v>
      </c>
      <c r="N284" s="2">
        <f>IF(Table5[[#This Row],[y]]=1,Table5[[#This Row],[e^logit]]/(1+Table5[[#This Row],[e^logit]]),1-(Table5[[#This Row],[e^logit]]/(1+Table5[[#This Row],[e^logit]])))</f>
        <v>0.88974195297225278</v>
      </c>
      <c r="O284" s="2">
        <f>LN(Table5[[#This Row],[probability]])</f>
        <v>-0.11682379877743396</v>
      </c>
    </row>
    <row r="285" spans="1:15" x14ac:dyDescent="0.3">
      <c r="A285" s="2">
        <v>0</v>
      </c>
      <c r="B285" s="2">
        <v>0.71299999999999997</v>
      </c>
      <c r="C285" s="2">
        <v>83.7</v>
      </c>
      <c r="D285" s="2">
        <v>2.7831000000000001</v>
      </c>
      <c r="E285" s="2">
        <v>24</v>
      </c>
      <c r="F285" s="2">
        <v>666</v>
      </c>
      <c r="G285" s="2">
        <v>20.2</v>
      </c>
      <c r="H285" s="2">
        <v>272.20999999999998</v>
      </c>
      <c r="I285" s="2">
        <v>16.23</v>
      </c>
      <c r="J285" s="2">
        <v>14.9</v>
      </c>
      <c r="K285" s="2">
        <v>1</v>
      </c>
      <c r="L2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19.490768719672928</v>
      </c>
      <c r="M285" s="2">
        <f>EXP(Table5[[#This Row],[logit]])</f>
        <v>291563599.38716739</v>
      </c>
      <c r="N285" s="2">
        <f>IF(Table5[[#This Row],[y]]=1,Table5[[#This Row],[e^logit]]/(1+Table5[[#This Row],[e^logit]]),1-(Table5[[#This Row],[e^logit]]/(1+Table5[[#This Row],[e^logit]])))</f>
        <v>0.99999999657021654</v>
      </c>
      <c r="O285" s="2">
        <f>LN(Table5[[#This Row],[probability]])</f>
        <v>-3.4297834631244707E-9</v>
      </c>
    </row>
    <row r="286" spans="1:15" x14ac:dyDescent="0.3">
      <c r="A286" s="2">
        <v>0</v>
      </c>
      <c r="B286" s="2">
        <v>0.41299999999999998</v>
      </c>
      <c r="C286" s="2">
        <v>7.8</v>
      </c>
      <c r="D286" s="2">
        <v>5.2873000000000001</v>
      </c>
      <c r="E286" s="2">
        <v>4</v>
      </c>
      <c r="F286" s="2">
        <v>305</v>
      </c>
      <c r="G286" s="2">
        <v>19.2</v>
      </c>
      <c r="H286" s="2">
        <v>390.91</v>
      </c>
      <c r="I286" s="2">
        <v>5.52</v>
      </c>
      <c r="J286" s="2">
        <v>22.8</v>
      </c>
      <c r="K286" s="2">
        <v>0</v>
      </c>
      <c r="L2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-6.9594342949665631</v>
      </c>
      <c r="M286" s="2">
        <f>EXP(Table5[[#This Row],[logit]])</f>
        <v>9.4963363514492913E-4</v>
      </c>
      <c r="N286" s="2">
        <f>IF(Table5[[#This Row],[y]]=1,Table5[[#This Row],[e^logit]]/(1+Table5[[#This Row],[e^logit]]),1-(Table5[[#This Row],[e^logit]]/(1+Table5[[#This Row],[e^logit]])))</f>
        <v>0.99905126731332505</v>
      </c>
      <c r="O286" s="2">
        <f>LN(Table5[[#This Row],[probability]])</f>
        <v>-9.4918301838246703E-4</v>
      </c>
    </row>
    <row r="287" spans="1:15" x14ac:dyDescent="0.3">
      <c r="A287" s="2">
        <v>0</v>
      </c>
      <c r="B287" s="2">
        <v>0.59699999999999998</v>
      </c>
      <c r="C287" s="2">
        <v>100</v>
      </c>
      <c r="D287" s="2">
        <v>1.413</v>
      </c>
      <c r="E287" s="2">
        <v>24</v>
      </c>
      <c r="F287" s="2">
        <v>666</v>
      </c>
      <c r="G287" s="2">
        <v>20.2</v>
      </c>
      <c r="H287" s="2">
        <v>2.6</v>
      </c>
      <c r="I287" s="2">
        <v>10.11</v>
      </c>
      <c r="J287" s="2">
        <v>15</v>
      </c>
      <c r="K287" s="2">
        <v>1</v>
      </c>
      <c r="L2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16.796744031934224</v>
      </c>
      <c r="M287" s="2">
        <f>EXP(Table5[[#This Row],[logit]])</f>
        <v>19712116.037372131</v>
      </c>
      <c r="N287" s="2">
        <f>IF(Table5[[#This Row],[y]]=1,Table5[[#This Row],[e^logit]]/(1+Table5[[#This Row],[e^logit]]),1-(Table5[[#This Row],[e^logit]]/(1+Table5[[#This Row],[e^logit]])))</f>
        <v>0.99999994926978175</v>
      </c>
      <c r="O287" s="2">
        <f>LN(Table5[[#This Row],[probability]])</f>
        <v>-5.0730219535195735E-8</v>
      </c>
    </row>
    <row r="288" spans="1:15" x14ac:dyDescent="0.3">
      <c r="A288" s="2">
        <v>0</v>
      </c>
      <c r="B288" s="2">
        <v>0.54400000000000004</v>
      </c>
      <c r="C288" s="2">
        <v>82.8</v>
      </c>
      <c r="D288" s="2">
        <v>3.2627999999999999</v>
      </c>
      <c r="E288" s="2">
        <v>4</v>
      </c>
      <c r="F288" s="2">
        <v>304</v>
      </c>
      <c r="G288" s="2">
        <v>18.399999999999999</v>
      </c>
      <c r="H288" s="2">
        <v>393.39</v>
      </c>
      <c r="I288" s="2">
        <v>7.9</v>
      </c>
      <c r="J288" s="2">
        <v>21.6</v>
      </c>
      <c r="K288" s="2">
        <v>1</v>
      </c>
      <c r="L2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-0.91557167949657092</v>
      </c>
      <c r="M288" s="2">
        <f>EXP(Table5[[#This Row],[logit]])</f>
        <v>0.40028772438308752</v>
      </c>
      <c r="N288" s="2">
        <f>IF(Table5[[#This Row],[y]]=1,Table5[[#This Row],[e^logit]]/(1+Table5[[#This Row],[e^logit]]),1-(Table5[[#This Row],[e^logit]]/(1+Table5[[#This Row],[e^logit]])))</f>
        <v>0.28586105370554382</v>
      </c>
      <c r="O288" s="2">
        <f>LN(Table5[[#This Row],[probability]])</f>
        <v>-1.2522494124184638</v>
      </c>
    </row>
    <row r="289" spans="1:15" x14ac:dyDescent="0.3">
      <c r="A289" s="2">
        <v>0</v>
      </c>
      <c r="B289" s="2">
        <v>0.54700000000000004</v>
      </c>
      <c r="C289" s="2">
        <v>84.2</v>
      </c>
      <c r="D289" s="2">
        <v>2.2565</v>
      </c>
      <c r="E289" s="2">
        <v>6</v>
      </c>
      <c r="F289" s="2">
        <v>432</v>
      </c>
      <c r="G289" s="2">
        <v>17.8</v>
      </c>
      <c r="H289" s="2">
        <v>388.74</v>
      </c>
      <c r="I289" s="2">
        <v>10.45</v>
      </c>
      <c r="J289" s="2">
        <v>18.5</v>
      </c>
      <c r="K289" s="2">
        <v>0</v>
      </c>
      <c r="L2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-1.4831886776859853</v>
      </c>
      <c r="M289" s="2">
        <f>EXP(Table5[[#This Row],[logit]])</f>
        <v>0.22691298120922049</v>
      </c>
      <c r="N289" s="2">
        <f>IF(Table5[[#This Row],[y]]=1,Table5[[#This Row],[e^logit]]/(1+Table5[[#This Row],[e^logit]]),1-(Table5[[#This Row],[e^logit]]/(1+Table5[[#This Row],[e^logit]])))</f>
        <v>0.81505372859811165</v>
      </c>
      <c r="O289" s="2">
        <f>LN(Table5[[#This Row],[probability]])</f>
        <v>-0.20450124325394956</v>
      </c>
    </row>
    <row r="290" spans="1:15" x14ac:dyDescent="0.3">
      <c r="A290" s="2">
        <v>0</v>
      </c>
      <c r="B290" s="2">
        <v>0.7</v>
      </c>
      <c r="C290" s="2">
        <v>100</v>
      </c>
      <c r="D290" s="2">
        <v>1.5804</v>
      </c>
      <c r="E290" s="2">
        <v>24</v>
      </c>
      <c r="F290" s="2">
        <v>666</v>
      </c>
      <c r="G290" s="2">
        <v>20.2</v>
      </c>
      <c r="H290" s="2">
        <v>396.9</v>
      </c>
      <c r="I290" s="2">
        <v>23.6</v>
      </c>
      <c r="J290" s="2">
        <v>11.3</v>
      </c>
      <c r="K290" s="2">
        <v>1</v>
      </c>
      <c r="L2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17.06639742103161</v>
      </c>
      <c r="M290" s="2">
        <f>EXP(Table5[[#This Row],[logit]])</f>
        <v>25813222.562546361</v>
      </c>
      <c r="N290" s="2">
        <f>IF(Table5[[#This Row],[y]]=1,Table5[[#This Row],[e^logit]]/(1+Table5[[#This Row],[e^logit]]),1-(Table5[[#This Row],[e^logit]]/(1+Table5[[#This Row],[e^logit]])))</f>
        <v>0.99999996126016588</v>
      </c>
      <c r="O290" s="2">
        <f>LN(Table5[[#This Row],[probability]])</f>
        <v>-3.8739834868782717E-8</v>
      </c>
    </row>
    <row r="291" spans="1:15" x14ac:dyDescent="0.3">
      <c r="A291" s="2">
        <v>0</v>
      </c>
      <c r="B291" s="2">
        <v>0.69299999999999995</v>
      </c>
      <c r="C291" s="2">
        <v>96</v>
      </c>
      <c r="D291" s="2">
        <v>1.6768000000000001</v>
      </c>
      <c r="E291" s="2">
        <v>24</v>
      </c>
      <c r="F291" s="2">
        <v>666</v>
      </c>
      <c r="G291" s="2">
        <v>20.2</v>
      </c>
      <c r="H291" s="2">
        <v>396.9</v>
      </c>
      <c r="I291" s="2">
        <v>19.37</v>
      </c>
      <c r="J291" s="2">
        <v>12.5</v>
      </c>
      <c r="K291" s="2">
        <v>1</v>
      </c>
      <c r="L2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16.604204541607835</v>
      </c>
      <c r="M291" s="2">
        <f>EXP(Table5[[#This Row],[logit]])</f>
        <v>16259770.402679574</v>
      </c>
      <c r="N291" s="2">
        <f>IF(Table5[[#This Row],[y]]=1,Table5[[#This Row],[e^logit]]/(1+Table5[[#This Row],[e^logit]]),1-(Table5[[#This Row],[e^logit]]/(1+Table5[[#This Row],[e^logit]])))</f>
        <v>0.99999993849852031</v>
      </c>
      <c r="O291" s="2">
        <f>LN(Table5[[#This Row],[probability]])</f>
        <v>-6.1501481577970206E-8</v>
      </c>
    </row>
    <row r="292" spans="1:15" x14ac:dyDescent="0.3">
      <c r="A292" s="2">
        <v>0</v>
      </c>
      <c r="B292" s="2">
        <v>0.60499999999999998</v>
      </c>
      <c r="C292" s="2">
        <v>91.8</v>
      </c>
      <c r="D292" s="2">
        <v>2.4220000000000002</v>
      </c>
      <c r="E292" s="2">
        <v>5</v>
      </c>
      <c r="F292" s="2">
        <v>403</v>
      </c>
      <c r="G292" s="2">
        <v>14.7</v>
      </c>
      <c r="H292" s="2">
        <v>395.11</v>
      </c>
      <c r="I292" s="2">
        <v>11.64</v>
      </c>
      <c r="J292" s="2">
        <v>22.7</v>
      </c>
      <c r="K292" s="2">
        <v>1</v>
      </c>
      <c r="L2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0.37975575177153065</v>
      </c>
      <c r="M292" s="2">
        <f>EXP(Table5[[#This Row],[logit]])</f>
        <v>1.4619274726280862</v>
      </c>
      <c r="N292" s="2">
        <f>IF(Table5[[#This Row],[y]]=1,Table5[[#This Row],[e^logit]]/(1+Table5[[#This Row],[e^logit]]),1-(Table5[[#This Row],[e^logit]]/(1+Table5[[#This Row],[e^logit]])))</f>
        <v>0.59381419188092133</v>
      </c>
      <c r="O292" s="2">
        <f>LN(Table5[[#This Row],[probability]])</f>
        <v>-0.52118881683548479</v>
      </c>
    </row>
    <row r="293" spans="1:15" x14ac:dyDescent="0.3">
      <c r="A293" s="2">
        <v>0</v>
      </c>
      <c r="B293" s="2">
        <v>0.53800000000000003</v>
      </c>
      <c r="C293" s="2">
        <v>69.5</v>
      </c>
      <c r="D293" s="2">
        <v>3.7965</v>
      </c>
      <c r="E293" s="2">
        <v>4</v>
      </c>
      <c r="F293" s="2">
        <v>307</v>
      </c>
      <c r="G293" s="2">
        <v>21</v>
      </c>
      <c r="H293" s="2">
        <v>390.95</v>
      </c>
      <c r="I293" s="2">
        <v>11.28</v>
      </c>
      <c r="J293" s="2">
        <v>18.2</v>
      </c>
      <c r="K293" s="2">
        <v>1</v>
      </c>
      <c r="L2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-0.52731161717308472</v>
      </c>
      <c r="M293" s="2">
        <f>EXP(Table5[[#This Row],[logit]])</f>
        <v>0.59018949412049215</v>
      </c>
      <c r="N293" s="2">
        <f>IF(Table5[[#This Row],[y]]=1,Table5[[#This Row],[e^logit]]/(1+Table5[[#This Row],[e^logit]]),1-(Table5[[#This Row],[e^logit]]/(1+Table5[[#This Row],[e^logit]])))</f>
        <v>0.37114412861022977</v>
      </c>
      <c r="O293" s="2">
        <f>LN(Table5[[#This Row],[probability]])</f>
        <v>-0.99116480499614223</v>
      </c>
    </row>
    <row r="294" spans="1:15" x14ac:dyDescent="0.3">
      <c r="A294" s="2">
        <v>0</v>
      </c>
      <c r="B294" s="2">
        <v>0.50700000000000001</v>
      </c>
      <c r="C294" s="2">
        <v>88.5</v>
      </c>
      <c r="D294" s="2">
        <v>2.8616999999999999</v>
      </c>
      <c r="E294" s="2">
        <v>8</v>
      </c>
      <c r="F294" s="2">
        <v>307</v>
      </c>
      <c r="G294" s="2">
        <v>17.399999999999999</v>
      </c>
      <c r="H294" s="2">
        <v>391.7</v>
      </c>
      <c r="I294" s="2">
        <v>9.7100000000000009</v>
      </c>
      <c r="J294" s="2">
        <v>26.7</v>
      </c>
      <c r="K294" s="2">
        <v>1</v>
      </c>
      <c r="L2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0.86621796861565814</v>
      </c>
      <c r="M294" s="2">
        <f>EXP(Table5[[#This Row],[logit]])</f>
        <v>2.3779005311657158</v>
      </c>
      <c r="N294" s="2">
        <f>IF(Table5[[#This Row],[y]]=1,Table5[[#This Row],[e^logit]]/(1+Table5[[#This Row],[e^logit]]),1-(Table5[[#This Row],[e^logit]]/(1+Table5[[#This Row],[e^logit]])))</f>
        <v>0.70395812701598426</v>
      </c>
      <c r="O294" s="2">
        <f>LN(Table5[[#This Row],[probability]])</f>
        <v>-0.35103640326349783</v>
      </c>
    </row>
    <row r="295" spans="1:15" x14ac:dyDescent="0.3">
      <c r="A295" s="2">
        <v>0</v>
      </c>
      <c r="B295" s="2">
        <v>0.44900000000000001</v>
      </c>
      <c r="C295" s="2">
        <v>45.1</v>
      </c>
      <c r="D295" s="2">
        <v>4.4272</v>
      </c>
      <c r="E295" s="2">
        <v>3</v>
      </c>
      <c r="F295" s="2">
        <v>247</v>
      </c>
      <c r="G295" s="2">
        <v>18.5</v>
      </c>
      <c r="H295" s="2">
        <v>395.99</v>
      </c>
      <c r="I295" s="2">
        <v>12.86</v>
      </c>
      <c r="J295" s="2">
        <v>22.5</v>
      </c>
      <c r="K295" s="2">
        <v>0</v>
      </c>
      <c r="L2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-5.0446043108929963</v>
      </c>
      <c r="M295" s="2">
        <f>EXP(Table5[[#This Row],[logit]])</f>
        <v>6.4440096838855919E-3</v>
      </c>
      <c r="N295" s="2">
        <f>IF(Table5[[#This Row],[y]]=1,Table5[[#This Row],[e^logit]]/(1+Table5[[#This Row],[e^logit]]),1-(Table5[[#This Row],[e^logit]]/(1+Table5[[#This Row],[e^logit]])))</f>
        <v>0.99359724970104435</v>
      </c>
      <c r="O295" s="2">
        <f>LN(Table5[[#This Row],[probability]])</f>
        <v>-6.4233358210005224E-3</v>
      </c>
    </row>
    <row r="296" spans="1:15" x14ac:dyDescent="0.3">
      <c r="A296" s="2">
        <v>0</v>
      </c>
      <c r="B296" s="2">
        <v>0.60899999999999999</v>
      </c>
      <c r="C296" s="2">
        <v>83.5</v>
      </c>
      <c r="D296" s="2">
        <v>2.1099000000000001</v>
      </c>
      <c r="E296" s="2">
        <v>4</v>
      </c>
      <c r="F296" s="2">
        <v>711</v>
      </c>
      <c r="G296" s="2">
        <v>20.100000000000001</v>
      </c>
      <c r="H296" s="2">
        <v>396.9</v>
      </c>
      <c r="I296" s="2">
        <v>13.35</v>
      </c>
      <c r="J296" s="2">
        <v>20.100000000000001</v>
      </c>
      <c r="K296" s="2">
        <v>0</v>
      </c>
      <c r="L2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-1.6704100956195598</v>
      </c>
      <c r="M296" s="2">
        <f>EXP(Table5[[#This Row],[logit]])</f>
        <v>0.18816988216911645</v>
      </c>
      <c r="N296" s="2">
        <f>IF(Table5[[#This Row],[y]]=1,Table5[[#This Row],[e^logit]]/(1+Table5[[#This Row],[e^logit]]),1-(Table5[[#This Row],[e^logit]]/(1+Table5[[#This Row],[e^logit]])))</f>
        <v>0.84163048988786471</v>
      </c>
      <c r="O296" s="2">
        <f>LN(Table5[[#This Row],[probability]])</f>
        <v>-0.17241420917600042</v>
      </c>
    </row>
    <row r="297" spans="1:15" x14ac:dyDescent="0.3">
      <c r="A297" s="2">
        <v>0</v>
      </c>
      <c r="B297" s="2">
        <v>0.77</v>
      </c>
      <c r="C297" s="2">
        <v>97.4</v>
      </c>
      <c r="D297" s="2">
        <v>2.1221999999999999</v>
      </c>
      <c r="E297" s="2">
        <v>24</v>
      </c>
      <c r="F297" s="2">
        <v>666</v>
      </c>
      <c r="G297" s="2">
        <v>20.2</v>
      </c>
      <c r="H297" s="2">
        <v>377.73</v>
      </c>
      <c r="I297" s="2">
        <v>17.600000000000001</v>
      </c>
      <c r="J297" s="2">
        <v>17.8</v>
      </c>
      <c r="K297" s="2">
        <v>1</v>
      </c>
      <c r="L2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21.157313503417065</v>
      </c>
      <c r="M297" s="2">
        <f>EXP(Table5[[#This Row],[logit]])</f>
        <v>1543492439.2000933</v>
      </c>
      <c r="N297" s="2">
        <f>IF(Table5[[#This Row],[y]]=1,Table5[[#This Row],[e^logit]]/(1+Table5[[#This Row],[e^logit]]),1-(Table5[[#This Row],[e^logit]]/(1+Table5[[#This Row],[e^logit]])))</f>
        <v>0.99999999935211858</v>
      </c>
      <c r="O297" s="2">
        <f>LN(Table5[[#This Row],[probability]])</f>
        <v>-6.4788141539322412E-10</v>
      </c>
    </row>
    <row r="298" spans="1:15" x14ac:dyDescent="0.3">
      <c r="A298" s="2">
        <v>0</v>
      </c>
      <c r="B298" s="2">
        <v>0.49299999999999999</v>
      </c>
      <c r="C298" s="2">
        <v>49.9</v>
      </c>
      <c r="D298" s="2">
        <v>4.7210999999999999</v>
      </c>
      <c r="E298" s="2">
        <v>5</v>
      </c>
      <c r="F298" s="2">
        <v>287</v>
      </c>
      <c r="G298" s="2">
        <v>19.600000000000001</v>
      </c>
      <c r="H298" s="2">
        <v>396.9</v>
      </c>
      <c r="I298" s="2">
        <v>7.7</v>
      </c>
      <c r="J298" s="2">
        <v>20.399999999999999</v>
      </c>
      <c r="K298" s="2">
        <v>1</v>
      </c>
      <c r="L2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-1.9604726625549382</v>
      </c>
      <c r="M298" s="2">
        <f>EXP(Table5[[#This Row],[logit]])</f>
        <v>0.14079185815203135</v>
      </c>
      <c r="N298" s="2">
        <f>IF(Table5[[#This Row],[y]]=1,Table5[[#This Row],[e^logit]]/(1+Table5[[#This Row],[e^logit]]),1-(Table5[[#This Row],[e^logit]]/(1+Table5[[#This Row],[e^logit]])))</f>
        <v>0.12341590373909231</v>
      </c>
      <c r="O298" s="2">
        <f>LN(Table5[[#This Row],[probability]])</f>
        <v>-2.0921952962438577</v>
      </c>
    </row>
    <row r="299" spans="1:15" x14ac:dyDescent="0.3">
      <c r="A299" s="2">
        <v>0</v>
      </c>
      <c r="B299" s="2">
        <v>0.63100000000000001</v>
      </c>
      <c r="C299" s="2">
        <v>100</v>
      </c>
      <c r="D299" s="2">
        <v>1.3325</v>
      </c>
      <c r="E299" s="2">
        <v>24</v>
      </c>
      <c r="F299" s="2">
        <v>666</v>
      </c>
      <c r="G299" s="2">
        <v>20.2</v>
      </c>
      <c r="H299" s="2">
        <v>375.52</v>
      </c>
      <c r="I299" s="2">
        <v>3.26</v>
      </c>
      <c r="J299" s="2">
        <v>50</v>
      </c>
      <c r="K299" s="2">
        <v>1</v>
      </c>
      <c r="L2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18.485952992882012</v>
      </c>
      <c r="M299" s="2">
        <f>EXP(Table5[[#This Row],[logit]])</f>
        <v>106744959.68385693</v>
      </c>
      <c r="N299" s="2">
        <f>IF(Table5[[#This Row],[y]]=1,Table5[[#This Row],[e^logit]]/(1+Table5[[#This Row],[e^logit]]),1-(Table5[[#This Row],[e^logit]]/(1+Table5[[#This Row],[e^logit]])))</f>
        <v>0.99999999063187628</v>
      </c>
      <c r="O299" s="2">
        <f>LN(Table5[[#This Row],[probability]])</f>
        <v>-9.3681237650904136E-9</v>
      </c>
    </row>
    <row r="300" spans="1:15" x14ac:dyDescent="0.3">
      <c r="A300" s="2">
        <v>40</v>
      </c>
      <c r="B300" s="2">
        <v>0.44700000000000001</v>
      </c>
      <c r="C300" s="2">
        <v>49</v>
      </c>
      <c r="D300" s="2">
        <v>4.7872000000000003</v>
      </c>
      <c r="E300" s="2">
        <v>4</v>
      </c>
      <c r="F300" s="2">
        <v>254</v>
      </c>
      <c r="G300" s="2">
        <v>17.600000000000001</v>
      </c>
      <c r="H300" s="2">
        <v>389.25</v>
      </c>
      <c r="I300" s="2">
        <v>6.05</v>
      </c>
      <c r="J300" s="2">
        <v>33.200000000000003</v>
      </c>
      <c r="K300" s="2">
        <v>0</v>
      </c>
      <c r="L3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-6.0391893174258398</v>
      </c>
      <c r="M300" s="2">
        <f>EXP(Table5[[#This Row],[logit]])</f>
        <v>2.3834903847266805E-3</v>
      </c>
      <c r="N300" s="2">
        <f>IF(Table5[[#This Row],[y]]=1,Table5[[#This Row],[e^logit]]/(1+Table5[[#This Row],[e^logit]]),1-(Table5[[#This Row],[e^logit]]/(1+Table5[[#This Row],[e^logit]])))</f>
        <v>0.99762217713321288</v>
      </c>
      <c r="O300" s="2">
        <f>LN(Table5[[#This Row],[probability]])</f>
        <v>-2.380654377023761E-3</v>
      </c>
    </row>
    <row r="301" spans="1:15" x14ac:dyDescent="0.3">
      <c r="A301" s="2">
        <v>0</v>
      </c>
      <c r="B301" s="2">
        <v>0.44800000000000001</v>
      </c>
      <c r="C301" s="2">
        <v>2.9</v>
      </c>
      <c r="D301" s="2">
        <v>5.7209000000000003</v>
      </c>
      <c r="E301" s="2">
        <v>3</v>
      </c>
      <c r="F301" s="2">
        <v>233</v>
      </c>
      <c r="G301" s="2">
        <v>17.899999999999999</v>
      </c>
      <c r="H301" s="2">
        <v>385.41</v>
      </c>
      <c r="I301" s="2">
        <v>4.84</v>
      </c>
      <c r="J301" s="2">
        <v>26.6</v>
      </c>
      <c r="K301" s="2">
        <v>0</v>
      </c>
      <c r="L3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-5.2914711933088601</v>
      </c>
      <c r="M301" s="2">
        <f>EXP(Table5[[#This Row],[logit]])</f>
        <v>5.0343483092748489E-3</v>
      </c>
      <c r="N301" s="2">
        <f>IF(Table5[[#This Row],[y]]=1,Table5[[#This Row],[e^logit]]/(1+Table5[[#This Row],[e^logit]]),1-(Table5[[#This Row],[e^logit]]/(1+Table5[[#This Row],[e^logit]])))</f>
        <v>0.99499086939889769</v>
      </c>
      <c r="O301" s="2">
        <f>LN(Table5[[#This Row],[probability]])</f>
        <v>-5.021718349168371E-3</v>
      </c>
    </row>
    <row r="302" spans="1:15" x14ac:dyDescent="0.3">
      <c r="A302" s="2">
        <v>40</v>
      </c>
      <c r="B302" s="2">
        <v>0.44700000000000001</v>
      </c>
      <c r="C302" s="2">
        <v>42.8</v>
      </c>
      <c r="D302" s="2">
        <v>4.2672999999999996</v>
      </c>
      <c r="E302" s="2">
        <v>4</v>
      </c>
      <c r="F302" s="2">
        <v>254</v>
      </c>
      <c r="G302" s="2">
        <v>17.600000000000001</v>
      </c>
      <c r="H302" s="2">
        <v>396.9</v>
      </c>
      <c r="I302" s="2">
        <v>2.98</v>
      </c>
      <c r="J302" s="2">
        <v>32</v>
      </c>
      <c r="K302" s="2">
        <v>0</v>
      </c>
      <c r="L3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-7.0386230501364508</v>
      </c>
      <c r="M302" s="2">
        <f>EXP(Table5[[#This Row],[logit]])</f>
        <v>8.7733377555394767E-4</v>
      </c>
      <c r="N302" s="2">
        <f>IF(Table5[[#This Row],[y]]=1,Table5[[#This Row],[e^logit]]/(1+Table5[[#This Row],[e^logit]]),1-(Table5[[#This Row],[e^logit]]/(1+Table5[[#This Row],[e^logit]])))</f>
        <v>0.99912343526429515</v>
      </c>
      <c r="O302" s="2">
        <f>LN(Table5[[#This Row],[probability]])</f>
        <v>-8.7694914322793127E-4</v>
      </c>
    </row>
    <row r="303" spans="1:15" x14ac:dyDescent="0.3">
      <c r="A303" s="2">
        <v>0</v>
      </c>
      <c r="B303" s="2">
        <v>0.48899999999999999</v>
      </c>
      <c r="C303" s="2">
        <v>42.4</v>
      </c>
      <c r="D303" s="2">
        <v>3.9453999999999998</v>
      </c>
      <c r="E303" s="2">
        <v>4</v>
      </c>
      <c r="F303" s="2">
        <v>277</v>
      </c>
      <c r="G303" s="2">
        <v>18.600000000000001</v>
      </c>
      <c r="H303" s="2">
        <v>393.63</v>
      </c>
      <c r="I303" s="2">
        <v>9.4700000000000006</v>
      </c>
      <c r="J303" s="2">
        <v>25</v>
      </c>
      <c r="K303" s="2">
        <v>0</v>
      </c>
      <c r="L3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-3.031122050616939</v>
      </c>
      <c r="M303" s="2">
        <f>EXP(Table5[[#This Row],[logit]])</f>
        <v>4.8261455937764132E-2</v>
      </c>
      <c r="N303" s="2">
        <f>IF(Table5[[#This Row],[y]]=1,Table5[[#This Row],[e^logit]]/(1+Table5[[#This Row],[e^logit]]),1-(Table5[[#This Row],[e^logit]]/(1+Table5[[#This Row],[e^logit]])))</f>
        <v>0.95396047840508458</v>
      </c>
      <c r="O303" s="2">
        <f>LN(Table5[[#This Row],[probability]])</f>
        <v>-4.7133035640321695E-2</v>
      </c>
    </row>
    <row r="304" spans="1:15" x14ac:dyDescent="0.3">
      <c r="A304" s="2">
        <v>0</v>
      </c>
      <c r="B304" s="2">
        <v>0.48899999999999999</v>
      </c>
      <c r="C304" s="2">
        <v>59.1</v>
      </c>
      <c r="D304" s="2">
        <v>4.2392000000000003</v>
      </c>
      <c r="E304" s="2">
        <v>4</v>
      </c>
      <c r="F304" s="2">
        <v>277</v>
      </c>
      <c r="G304" s="2">
        <v>18.600000000000001</v>
      </c>
      <c r="H304" s="2">
        <v>381.32</v>
      </c>
      <c r="I304" s="2">
        <v>14.66</v>
      </c>
      <c r="J304" s="2">
        <v>24.4</v>
      </c>
      <c r="K304" s="2">
        <v>0</v>
      </c>
      <c r="L3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-1.9594808090555635</v>
      </c>
      <c r="M304" s="2">
        <f>EXP(Table5[[#This Row],[logit]])</f>
        <v>0.14093157232576506</v>
      </c>
      <c r="N304" s="2">
        <f>IF(Table5[[#This Row],[y]]=1,Table5[[#This Row],[e^logit]]/(1+Table5[[#This Row],[e^logit]]),1-(Table5[[#This Row],[e^logit]]/(1+Table5[[#This Row],[e^logit]])))</f>
        <v>0.8764767530812746</v>
      </c>
      <c r="O304" s="2">
        <f>LN(Table5[[#This Row],[probability]])</f>
        <v>-0.1318450974126486</v>
      </c>
    </row>
    <row r="305" spans="1:15" x14ac:dyDescent="0.3">
      <c r="A305" s="2">
        <v>0</v>
      </c>
      <c r="B305" s="2">
        <v>0.58499999999999996</v>
      </c>
      <c r="C305" s="2">
        <v>28.8</v>
      </c>
      <c r="D305" s="2">
        <v>2.7986</v>
      </c>
      <c r="E305" s="2">
        <v>6</v>
      </c>
      <c r="F305" s="2">
        <v>391</v>
      </c>
      <c r="G305" s="2">
        <v>19.2</v>
      </c>
      <c r="H305" s="2">
        <v>393.29</v>
      </c>
      <c r="I305" s="2">
        <v>17.600000000000001</v>
      </c>
      <c r="J305" s="2">
        <v>23.1</v>
      </c>
      <c r="K305" s="2">
        <v>0</v>
      </c>
      <c r="L3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0.97054264989846217</v>
      </c>
      <c r="M305" s="2">
        <f>EXP(Table5[[#This Row],[logit]])</f>
        <v>2.6393763281137517</v>
      </c>
      <c r="N305" s="2">
        <f>IF(Table5[[#This Row],[y]]=1,Table5[[#This Row],[e^logit]]/(1+Table5[[#This Row],[e^logit]]),1-(Table5[[#This Row],[e^logit]]/(1+Table5[[#This Row],[e^logit]])))</f>
        <v>0.27477235378905951</v>
      </c>
      <c r="O305" s="2">
        <f>LN(Table5[[#This Row],[probability]])</f>
        <v>-1.2918123285382554</v>
      </c>
    </row>
    <row r="306" spans="1:15" x14ac:dyDescent="0.3">
      <c r="A306" s="2">
        <v>0</v>
      </c>
      <c r="B306" s="2">
        <v>0.54400000000000004</v>
      </c>
      <c r="C306" s="2">
        <v>82.5</v>
      </c>
      <c r="D306" s="2">
        <v>3.3174999999999999</v>
      </c>
      <c r="E306" s="2">
        <v>4</v>
      </c>
      <c r="F306" s="2">
        <v>304</v>
      </c>
      <c r="G306" s="2">
        <v>18.399999999999999</v>
      </c>
      <c r="H306" s="2">
        <v>396.9</v>
      </c>
      <c r="I306" s="2">
        <v>4.54</v>
      </c>
      <c r="J306" s="2">
        <v>22.8</v>
      </c>
      <c r="K306" s="2">
        <v>1</v>
      </c>
      <c r="L3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-0.98327048723079047</v>
      </c>
      <c r="M306" s="2">
        <f>EXP(Table5[[#This Row],[logit]])</f>
        <v>0.37408565368869923</v>
      </c>
      <c r="N306" s="2">
        <f>IF(Table5[[#This Row],[y]]=1,Table5[[#This Row],[e^logit]]/(1+Table5[[#This Row],[e^logit]]),1-(Table5[[#This Row],[e^logit]]/(1+Table5[[#This Row],[e^logit]])))</f>
        <v>0.27224332972582566</v>
      </c>
      <c r="O306" s="2">
        <f>LN(Table5[[#This Row],[probability]])</f>
        <v>-1.301059018017142</v>
      </c>
    </row>
    <row r="307" spans="1:15" x14ac:dyDescent="0.3">
      <c r="A307" s="2">
        <v>33</v>
      </c>
      <c r="B307" s="2">
        <v>0.47199999999999998</v>
      </c>
      <c r="C307" s="2">
        <v>41.1</v>
      </c>
      <c r="D307" s="2">
        <v>4.0220000000000002</v>
      </c>
      <c r="E307" s="2">
        <v>7</v>
      </c>
      <c r="F307" s="2">
        <v>222</v>
      </c>
      <c r="G307" s="2">
        <v>18.399999999999999</v>
      </c>
      <c r="H307" s="2">
        <v>393.68</v>
      </c>
      <c r="I307" s="2">
        <v>6.93</v>
      </c>
      <c r="J307" s="2">
        <v>36.1</v>
      </c>
      <c r="K307" s="2">
        <v>0</v>
      </c>
      <c r="L3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-1.9697204560977513</v>
      </c>
      <c r="M307" s="2">
        <f>EXP(Table5[[#This Row],[logit]])</f>
        <v>0.13949584597825401</v>
      </c>
      <c r="N307" s="2">
        <f>IF(Table5[[#This Row],[y]]=1,Table5[[#This Row],[e^logit]]/(1+Table5[[#This Row],[e^logit]]),1-(Table5[[#This Row],[e^logit]]/(1+Table5[[#This Row],[e^logit]])))</f>
        <v>0.87758108423949788</v>
      </c>
      <c r="O307" s="2">
        <f>LN(Table5[[#This Row],[probability]])</f>
        <v>-0.13058592421933884</v>
      </c>
    </row>
    <row r="308" spans="1:15" x14ac:dyDescent="0.3">
      <c r="A308" s="2">
        <v>0</v>
      </c>
      <c r="B308" s="2">
        <v>0.624</v>
      </c>
      <c r="C308" s="2">
        <v>98.8</v>
      </c>
      <c r="D308" s="2">
        <v>1.8125</v>
      </c>
      <c r="E308" s="2">
        <v>4</v>
      </c>
      <c r="F308" s="2">
        <v>437</v>
      </c>
      <c r="G308" s="2">
        <v>21.2</v>
      </c>
      <c r="H308" s="2">
        <v>396.9</v>
      </c>
      <c r="I308" s="2">
        <v>15.39</v>
      </c>
      <c r="J308" s="2">
        <v>18</v>
      </c>
      <c r="K308" s="2">
        <v>1</v>
      </c>
      <c r="L3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1.7899301607156053</v>
      </c>
      <c r="M308" s="2">
        <f>EXP(Table5[[#This Row],[logit]])</f>
        <v>5.9890341819154589</v>
      </c>
      <c r="N308" s="2">
        <f>IF(Table5[[#This Row],[y]]=1,Table5[[#This Row],[e^logit]]/(1+Table5[[#This Row],[e^logit]]),1-(Table5[[#This Row],[e^logit]]/(1+Table5[[#This Row],[e^logit]])))</f>
        <v>0.85691871380632834</v>
      </c>
      <c r="O308" s="2">
        <f>LN(Table5[[#This Row],[probability]])</f>
        <v>-0.15441221458377502</v>
      </c>
    </row>
    <row r="309" spans="1:15" x14ac:dyDescent="0.3">
      <c r="A309" s="2">
        <v>0</v>
      </c>
      <c r="B309" s="2">
        <v>0.71299999999999997</v>
      </c>
      <c r="C309" s="2">
        <v>84.4</v>
      </c>
      <c r="D309" s="2">
        <v>2.7174999999999998</v>
      </c>
      <c r="E309" s="2">
        <v>24</v>
      </c>
      <c r="F309" s="2">
        <v>666</v>
      </c>
      <c r="G309" s="2">
        <v>20.2</v>
      </c>
      <c r="H309" s="2">
        <v>396.9</v>
      </c>
      <c r="I309" s="2">
        <v>14.7</v>
      </c>
      <c r="J309" s="2">
        <v>20</v>
      </c>
      <c r="K309" s="2">
        <v>1</v>
      </c>
      <c r="L3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18.63460676841532</v>
      </c>
      <c r="M309" s="2">
        <f>EXP(Table5[[#This Row],[logit]])</f>
        <v>123853103.04063913</v>
      </c>
      <c r="N309" s="2">
        <f>IF(Table5[[#This Row],[y]]=1,Table5[[#This Row],[e^logit]]/(1+Table5[[#This Row],[e^logit]]),1-(Table5[[#This Row],[e^logit]]/(1+Table5[[#This Row],[e^logit]])))</f>
        <v>0.99999999192591893</v>
      </c>
      <c r="O309" s="2">
        <f>LN(Table5[[#This Row],[probability]])</f>
        <v>-8.0740811029925916E-9</v>
      </c>
    </row>
    <row r="310" spans="1:15" x14ac:dyDescent="0.3">
      <c r="A310" s="2">
        <v>30</v>
      </c>
      <c r="B310" s="2">
        <v>0.42799999999999999</v>
      </c>
      <c r="C310" s="2">
        <v>54.3</v>
      </c>
      <c r="D310" s="2">
        <v>6.3361000000000001</v>
      </c>
      <c r="E310" s="2">
        <v>6</v>
      </c>
      <c r="F310" s="2">
        <v>300</v>
      </c>
      <c r="G310" s="2">
        <v>16.600000000000001</v>
      </c>
      <c r="H310" s="2">
        <v>391.25</v>
      </c>
      <c r="I310" s="2">
        <v>11.38</v>
      </c>
      <c r="J310" s="2">
        <v>22</v>
      </c>
      <c r="K310" s="2">
        <v>0</v>
      </c>
      <c r="L3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-5.5462988932350585</v>
      </c>
      <c r="M310" s="2">
        <f>EXP(Table5[[#This Row],[logit]])</f>
        <v>3.9018717962232847E-3</v>
      </c>
      <c r="N310" s="2">
        <f>IF(Table5[[#This Row],[y]]=1,Table5[[#This Row],[e^logit]]/(1+Table5[[#This Row],[e^logit]]),1-(Table5[[#This Row],[e^logit]]/(1+Table5[[#This Row],[e^logit]])))</f>
        <v>0.99611329363372747</v>
      </c>
      <c r="O310" s="2">
        <f>LN(Table5[[#This Row],[probability]])</f>
        <v>-3.8942792381830532E-3</v>
      </c>
    </row>
    <row r="311" spans="1:15" x14ac:dyDescent="0.3">
      <c r="A311" s="2">
        <v>20</v>
      </c>
      <c r="B311" s="2">
        <v>0.46400000000000002</v>
      </c>
      <c r="C311" s="2">
        <v>58.7</v>
      </c>
      <c r="D311" s="2">
        <v>3.9175</v>
      </c>
      <c r="E311" s="2">
        <v>3</v>
      </c>
      <c r="F311" s="2">
        <v>223</v>
      </c>
      <c r="G311" s="2">
        <v>18.600000000000001</v>
      </c>
      <c r="H311" s="2">
        <v>394.96</v>
      </c>
      <c r="I311" s="2">
        <v>7.73</v>
      </c>
      <c r="J311" s="2">
        <v>24.4</v>
      </c>
      <c r="K311" s="2">
        <v>0</v>
      </c>
      <c r="L3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-5.5894000931892744</v>
      </c>
      <c r="M311" s="2">
        <f>EXP(Table5[[#This Row],[logit]])</f>
        <v>3.7372692055729546E-3</v>
      </c>
      <c r="N311" s="2">
        <f>IF(Table5[[#This Row],[y]]=1,Table5[[#This Row],[e^logit]]/(1+Table5[[#This Row],[e^logit]]),1-(Table5[[#This Row],[e^logit]]/(1+Table5[[#This Row],[e^logit]])))</f>
        <v>0.99627664597078192</v>
      </c>
      <c r="O311" s="2">
        <f>LN(Table5[[#This Row],[probability]])</f>
        <v>-3.7303029660955803E-3</v>
      </c>
    </row>
    <row r="312" spans="1:15" x14ac:dyDescent="0.3">
      <c r="A312" s="2">
        <v>0</v>
      </c>
      <c r="B312" s="2">
        <v>0.48899999999999999</v>
      </c>
      <c r="C312" s="2">
        <v>22.3</v>
      </c>
      <c r="D312" s="2">
        <v>3.9453999999999998</v>
      </c>
      <c r="E312" s="2">
        <v>4</v>
      </c>
      <c r="F312" s="2">
        <v>277</v>
      </c>
      <c r="G312" s="2">
        <v>18.600000000000001</v>
      </c>
      <c r="H312" s="2">
        <v>396.9</v>
      </c>
      <c r="I312" s="2">
        <v>10.87</v>
      </c>
      <c r="J312" s="2">
        <v>22.6</v>
      </c>
      <c r="K312" s="2">
        <v>0</v>
      </c>
      <c r="L3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-3.8800543583592875</v>
      </c>
      <c r="M312" s="2">
        <f>EXP(Table5[[#This Row],[logit]])</f>
        <v>2.0649702667247052E-2</v>
      </c>
      <c r="N312" s="2">
        <f>IF(Table5[[#This Row],[y]]=1,Table5[[#This Row],[e^logit]]/(1+Table5[[#This Row],[e^logit]]),1-(Table5[[#This Row],[e^logit]]/(1+Table5[[#This Row],[e^logit]])))</f>
        <v>0.97976808045572983</v>
      </c>
      <c r="O312" s="2">
        <f>LN(Table5[[#This Row],[probability]])</f>
        <v>-2.0439387920357793E-2</v>
      </c>
    </row>
    <row r="313" spans="1:15" x14ac:dyDescent="0.3">
      <c r="A313" s="2">
        <v>0</v>
      </c>
      <c r="B313" s="2">
        <v>0.69299999999999995</v>
      </c>
      <c r="C313" s="2">
        <v>92.6</v>
      </c>
      <c r="D313" s="2">
        <v>1.7911999999999999</v>
      </c>
      <c r="E313" s="2">
        <v>24</v>
      </c>
      <c r="F313" s="2">
        <v>666</v>
      </c>
      <c r="G313" s="2">
        <v>20.2</v>
      </c>
      <c r="H313" s="2">
        <v>396.9</v>
      </c>
      <c r="I313" s="2">
        <v>15.17</v>
      </c>
      <c r="J313" s="2">
        <v>13.8</v>
      </c>
      <c r="K313" s="2">
        <v>1</v>
      </c>
      <c r="L3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16.489899178336174</v>
      </c>
      <c r="M313" s="2">
        <f>EXP(Table5[[#This Row],[logit]])</f>
        <v>14503479.996240171</v>
      </c>
      <c r="N313" s="2">
        <f>IF(Table5[[#This Row],[y]]=1,Table5[[#This Row],[e^logit]]/(1+Table5[[#This Row],[e^logit]]),1-(Table5[[#This Row],[e^logit]]/(1+Table5[[#This Row],[e^logit]])))</f>
        <v>0.99999993105103524</v>
      </c>
      <c r="O313" s="2">
        <f>LN(Table5[[#This Row],[probability]])</f>
        <v>-6.8948967136820666E-8</v>
      </c>
    </row>
    <row r="314" spans="1:15" x14ac:dyDescent="0.3">
      <c r="A314" s="2">
        <v>0</v>
      </c>
      <c r="B314" s="2">
        <v>0.51</v>
      </c>
      <c r="C314" s="2">
        <v>73.400000000000006</v>
      </c>
      <c r="D314" s="2">
        <v>3.3174999999999999</v>
      </c>
      <c r="E314" s="2">
        <v>5</v>
      </c>
      <c r="F314" s="2">
        <v>296</v>
      </c>
      <c r="G314" s="2">
        <v>16.600000000000001</v>
      </c>
      <c r="H314" s="2">
        <v>395.6</v>
      </c>
      <c r="I314" s="2">
        <v>6.29</v>
      </c>
      <c r="J314" s="2">
        <v>24.6</v>
      </c>
      <c r="K314" s="2">
        <v>0</v>
      </c>
      <c r="L3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-2.1245538499330121</v>
      </c>
      <c r="M314" s="2">
        <f>EXP(Table5[[#This Row],[logit]])</f>
        <v>0.11948626518183944</v>
      </c>
      <c r="N314" s="2">
        <f>IF(Table5[[#This Row],[y]]=1,Table5[[#This Row],[e^logit]]/(1+Table5[[#This Row],[e^logit]]),1-(Table5[[#This Row],[e^logit]]/(1+Table5[[#This Row],[e^logit]])))</f>
        <v>0.89326687705058072</v>
      </c>
      <c r="O314" s="2">
        <f>LN(Table5[[#This Row],[probability]])</f>
        <v>-0.11286988827380917</v>
      </c>
    </row>
    <row r="315" spans="1:15" x14ac:dyDescent="0.3">
      <c r="A315" s="2">
        <v>0</v>
      </c>
      <c r="B315" s="2">
        <v>0.44900000000000001</v>
      </c>
      <c r="C315" s="2">
        <v>48</v>
      </c>
      <c r="D315" s="2">
        <v>4.7793999999999999</v>
      </c>
      <c r="E315" s="2">
        <v>3</v>
      </c>
      <c r="F315" s="2">
        <v>247</v>
      </c>
      <c r="G315" s="2">
        <v>18.5</v>
      </c>
      <c r="H315" s="2">
        <v>396.9</v>
      </c>
      <c r="I315" s="2">
        <v>9.6199999999999992</v>
      </c>
      <c r="J315" s="2">
        <v>23.9</v>
      </c>
      <c r="K315" s="2">
        <v>0</v>
      </c>
      <c r="L3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-4.7558803967210252</v>
      </c>
      <c r="M315" s="2">
        <f>EXP(Table5[[#This Row],[logit]])</f>
        <v>8.6009690940114358E-3</v>
      </c>
      <c r="N315" s="2">
        <f>IF(Table5[[#This Row],[y]]=1,Table5[[#This Row],[e^logit]]/(1+Table5[[#This Row],[e^logit]]),1-(Table5[[#This Row],[e^logit]]/(1+Table5[[#This Row],[e^logit]])))</f>
        <v>0.99147237673017763</v>
      </c>
      <c r="O315" s="2">
        <f>LN(Table5[[#This Row],[probability]])</f>
        <v>-8.5641914908923134E-3</v>
      </c>
    </row>
    <row r="316" spans="1:15" x14ac:dyDescent="0.3">
      <c r="A316" s="2">
        <v>0</v>
      </c>
      <c r="B316" s="2">
        <v>0.624</v>
      </c>
      <c r="C316" s="2">
        <v>97.9</v>
      </c>
      <c r="D316" s="2">
        <v>2.3273999999999999</v>
      </c>
      <c r="E316" s="2">
        <v>4</v>
      </c>
      <c r="F316" s="2">
        <v>437</v>
      </c>
      <c r="G316" s="2">
        <v>21.2</v>
      </c>
      <c r="H316" s="2">
        <v>385.76</v>
      </c>
      <c r="I316" s="2">
        <v>11.12</v>
      </c>
      <c r="J316" s="2">
        <v>23</v>
      </c>
      <c r="K316" s="2">
        <v>1</v>
      </c>
      <c r="L3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2.6872881286098163</v>
      </c>
      <c r="M316" s="2">
        <f>EXP(Table5[[#This Row],[logit]])</f>
        <v>14.69177963123769</v>
      </c>
      <c r="N316" s="2">
        <f>IF(Table5[[#This Row],[y]]=1,Table5[[#This Row],[e^logit]]/(1+Table5[[#This Row],[e^logit]]),1-(Table5[[#This Row],[e^logit]]/(1+Table5[[#This Row],[e^logit]])))</f>
        <v>0.9362723653084386</v>
      </c>
      <c r="O316" s="2">
        <f>LN(Table5[[#This Row],[probability]])</f>
        <v>-6.5848856256118124E-2</v>
      </c>
    </row>
    <row r="317" spans="1:15" x14ac:dyDescent="0.3">
      <c r="A317" s="2">
        <v>0</v>
      </c>
      <c r="B317" s="2">
        <v>0.54700000000000004</v>
      </c>
      <c r="C317" s="2">
        <v>82.6</v>
      </c>
      <c r="D317" s="2">
        <v>2.7473999999999998</v>
      </c>
      <c r="E317" s="2">
        <v>6</v>
      </c>
      <c r="F317" s="2">
        <v>432</v>
      </c>
      <c r="G317" s="2">
        <v>17.8</v>
      </c>
      <c r="H317" s="2">
        <v>394.51</v>
      </c>
      <c r="I317" s="2">
        <v>10.3</v>
      </c>
      <c r="J317" s="2">
        <v>19.2</v>
      </c>
      <c r="K317" s="2">
        <v>0</v>
      </c>
      <c r="L3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-1.172769882122775</v>
      </c>
      <c r="M317" s="2">
        <f>EXP(Table5[[#This Row],[logit]])</f>
        <v>0.30950845093076784</v>
      </c>
      <c r="N317" s="2">
        <f>IF(Table5[[#This Row],[y]]=1,Table5[[#This Row],[e^logit]]/(1+Table5[[#This Row],[e^logit]]),1-(Table5[[#This Row],[e^logit]]/(1+Table5[[#This Row],[e^logit]])))</f>
        <v>0.763645319958969</v>
      </c>
      <c r="O317" s="2">
        <f>LN(Table5[[#This Row],[probability]])</f>
        <v>-0.26965183850018365</v>
      </c>
    </row>
    <row r="318" spans="1:15" x14ac:dyDescent="0.3">
      <c r="A318" s="2">
        <v>40</v>
      </c>
      <c r="B318" s="2">
        <v>0.42899999999999999</v>
      </c>
      <c r="C318" s="2">
        <v>34.5</v>
      </c>
      <c r="D318" s="2">
        <v>8.7920999999999996</v>
      </c>
      <c r="E318" s="2">
        <v>1</v>
      </c>
      <c r="F318" s="2">
        <v>335</v>
      </c>
      <c r="G318" s="2">
        <v>19.7</v>
      </c>
      <c r="H318" s="2">
        <v>389.85</v>
      </c>
      <c r="I318" s="2">
        <v>5.89</v>
      </c>
      <c r="J318" s="2">
        <v>26.6</v>
      </c>
      <c r="K318" s="2">
        <v>0</v>
      </c>
      <c r="L3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-7.7071845588322727</v>
      </c>
      <c r="M318" s="2">
        <f>EXP(Table5[[#This Row],[logit]])</f>
        <v>4.4958547840293409E-4</v>
      </c>
      <c r="N318" s="2">
        <f>IF(Table5[[#This Row],[y]]=1,Table5[[#This Row],[e^logit]]/(1+Table5[[#This Row],[e^logit]]),1-(Table5[[#This Row],[e^logit]]/(1+Table5[[#This Row],[e^logit]])))</f>
        <v>0.99955061655786692</v>
      </c>
      <c r="O318" s="2">
        <f>LN(Table5[[#This Row],[probability]])</f>
        <v>-4.4948444513262666E-4</v>
      </c>
    </row>
    <row r="319" spans="1:15" x14ac:dyDescent="0.3">
      <c r="A319" s="2">
        <v>0</v>
      </c>
      <c r="B319" s="2">
        <v>0.48799999999999999</v>
      </c>
      <c r="C319" s="2">
        <v>62.2</v>
      </c>
      <c r="D319" s="2">
        <v>2.5979000000000001</v>
      </c>
      <c r="E319" s="2">
        <v>3</v>
      </c>
      <c r="F319" s="2">
        <v>193</v>
      </c>
      <c r="G319" s="2">
        <v>17.8</v>
      </c>
      <c r="H319" s="2">
        <v>396.9</v>
      </c>
      <c r="I319" s="2">
        <v>9.4499999999999993</v>
      </c>
      <c r="J319" s="2">
        <v>36.200000000000003</v>
      </c>
      <c r="K319" s="2">
        <v>0</v>
      </c>
      <c r="L3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-2.1209684840985634</v>
      </c>
      <c r="M319" s="2">
        <f>EXP(Table5[[#This Row],[logit]])</f>
        <v>0.11991543606227043</v>
      </c>
      <c r="N319" s="2">
        <f>IF(Table5[[#This Row],[y]]=1,Table5[[#This Row],[e^logit]]/(1+Table5[[#This Row],[e^logit]]),1-(Table5[[#This Row],[e^logit]]/(1+Table5[[#This Row],[e^logit]])))</f>
        <v>0.89292456180092983</v>
      </c>
      <c r="O319" s="2">
        <f>LN(Table5[[#This Row],[probability]])</f>
        <v>-0.1132531789406392</v>
      </c>
    </row>
    <row r="320" spans="1:15" x14ac:dyDescent="0.3">
      <c r="A320" s="2">
        <v>0</v>
      </c>
      <c r="B320" s="2">
        <v>0.49299999999999999</v>
      </c>
      <c r="C320" s="2">
        <v>52.3</v>
      </c>
      <c r="D320" s="2">
        <v>4.5404</v>
      </c>
      <c r="E320" s="2">
        <v>5</v>
      </c>
      <c r="F320" s="2">
        <v>287</v>
      </c>
      <c r="G320" s="2">
        <v>19.600000000000001</v>
      </c>
      <c r="H320" s="2">
        <v>396.9</v>
      </c>
      <c r="I320" s="2">
        <v>7.2</v>
      </c>
      <c r="J320" s="2">
        <v>23.8</v>
      </c>
      <c r="K320" s="2">
        <v>0</v>
      </c>
      <c r="L3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-1.5481191595047927</v>
      </c>
      <c r="M320" s="2">
        <f>EXP(Table5[[#This Row],[logit]])</f>
        <v>0.21264755406649516</v>
      </c>
      <c r="N320" s="2">
        <f>IF(Table5[[#This Row],[y]]=1,Table5[[#This Row],[e^logit]]/(1+Table5[[#This Row],[e^logit]]),1-(Table5[[#This Row],[e^logit]]/(1+Table5[[#This Row],[e^logit]])))</f>
        <v>0.82464191400592668</v>
      </c>
      <c r="O320" s="2">
        <f>LN(Table5[[#This Row],[probability]])</f>
        <v>-0.19280603050083781</v>
      </c>
    </row>
    <row r="321" spans="1:15" x14ac:dyDescent="0.3">
      <c r="A321" s="2">
        <v>0</v>
      </c>
      <c r="B321" s="2">
        <v>0.69299999999999995</v>
      </c>
      <c r="C321" s="2">
        <v>100</v>
      </c>
      <c r="D321" s="2">
        <v>1.5741000000000001</v>
      </c>
      <c r="E321" s="2">
        <v>24</v>
      </c>
      <c r="F321" s="2">
        <v>666</v>
      </c>
      <c r="G321" s="2">
        <v>20.2</v>
      </c>
      <c r="H321" s="2">
        <v>396.9</v>
      </c>
      <c r="I321" s="2">
        <v>20.32</v>
      </c>
      <c r="J321" s="2">
        <v>7.2</v>
      </c>
      <c r="K321" s="2">
        <v>1</v>
      </c>
      <c r="L3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15.927646213494643</v>
      </c>
      <c r="M321" s="2">
        <f>EXP(Table5[[#This Row],[logit]])</f>
        <v>8265875.5103553347</v>
      </c>
      <c r="N321" s="2">
        <f>IF(Table5[[#This Row],[y]]=1,Table5[[#This Row],[e^logit]]/(1+Table5[[#This Row],[e^logit]]),1-(Table5[[#This Row],[e^logit]]/(1+Table5[[#This Row],[e^logit]])))</f>
        <v>0.99999987902069443</v>
      </c>
      <c r="O321" s="2">
        <f>LN(Table5[[#This Row],[probability]])</f>
        <v>-1.2097931289141775E-7</v>
      </c>
    </row>
    <row r="322" spans="1:15" x14ac:dyDescent="0.3">
      <c r="A322" s="2">
        <v>0</v>
      </c>
      <c r="B322" s="2">
        <v>0.50700000000000001</v>
      </c>
      <c r="C322" s="2">
        <v>77.7</v>
      </c>
      <c r="D322" s="2">
        <v>3.2721</v>
      </c>
      <c r="E322" s="2">
        <v>8</v>
      </c>
      <c r="F322" s="2">
        <v>307</v>
      </c>
      <c r="G322" s="2">
        <v>17.399999999999999</v>
      </c>
      <c r="H322" s="2">
        <v>390.39</v>
      </c>
      <c r="I322" s="2">
        <v>9.93</v>
      </c>
      <c r="J322" s="2">
        <v>27.5</v>
      </c>
      <c r="K322" s="2">
        <v>1</v>
      </c>
      <c r="L3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0.99412108299957636</v>
      </c>
      <c r="M322" s="2">
        <f>EXP(Table5[[#This Row],[logit]])</f>
        <v>2.7023481574615849</v>
      </c>
      <c r="N322" s="2">
        <f>IF(Table5[[#This Row],[y]]=1,Table5[[#This Row],[e^logit]]/(1+Table5[[#This Row],[e^logit]]),1-(Table5[[#This Row],[e^logit]]/(1+Table5[[#This Row],[e^logit]])))</f>
        <v>0.72990114449808441</v>
      </c>
      <c r="O322" s="2">
        <f>LN(Table5[[#This Row],[probability]])</f>
        <v>-0.31484617250538738</v>
      </c>
    </row>
    <row r="323" spans="1:15" x14ac:dyDescent="0.3">
      <c r="A323" s="2">
        <v>20</v>
      </c>
      <c r="B323" s="2">
        <v>0.64700000000000002</v>
      </c>
      <c r="C323" s="2">
        <v>89.4</v>
      </c>
      <c r="D323" s="2">
        <v>2.1398000000000001</v>
      </c>
      <c r="E323" s="2">
        <v>5</v>
      </c>
      <c r="F323" s="2">
        <v>264</v>
      </c>
      <c r="G323" s="2">
        <v>13</v>
      </c>
      <c r="H323" s="2">
        <v>388.37</v>
      </c>
      <c r="I323" s="2">
        <v>7.26</v>
      </c>
      <c r="J323" s="2">
        <v>43.1</v>
      </c>
      <c r="K323" s="2">
        <v>1</v>
      </c>
      <c r="L3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3.9257058376602312</v>
      </c>
      <c r="M323" s="2">
        <f>EXP(Table5[[#This Row],[logit]])</f>
        <v>50.688843529762465</v>
      </c>
      <c r="N323" s="2">
        <f>IF(Table5[[#This Row],[y]]=1,Table5[[#This Row],[e^logit]]/(1+Table5[[#This Row],[e^logit]]),1-(Table5[[#This Row],[e^logit]]/(1+Table5[[#This Row],[e^logit]])))</f>
        <v>0.98065346539579279</v>
      </c>
      <c r="O323" s="2">
        <f>LN(Table5[[#This Row],[probability]])</f>
        <v>-1.9536128106534861E-2</v>
      </c>
    </row>
    <row r="324" spans="1:15" x14ac:dyDescent="0.3">
      <c r="A324" s="2">
        <v>0</v>
      </c>
      <c r="B324" s="2">
        <v>0.59699999999999998</v>
      </c>
      <c r="C324" s="2">
        <v>100</v>
      </c>
      <c r="D324" s="2">
        <v>1.4655</v>
      </c>
      <c r="E324" s="2">
        <v>24</v>
      </c>
      <c r="F324" s="2">
        <v>666</v>
      </c>
      <c r="G324" s="2">
        <v>20.2</v>
      </c>
      <c r="H324" s="2">
        <v>179.36</v>
      </c>
      <c r="I324" s="2">
        <v>19.78</v>
      </c>
      <c r="J324" s="2">
        <v>27.5</v>
      </c>
      <c r="K324" s="2">
        <v>1</v>
      </c>
      <c r="L3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17.249050665484013</v>
      </c>
      <c r="M324" s="2">
        <f>EXP(Table5[[#This Row],[logit]])</f>
        <v>30986143.091993965</v>
      </c>
      <c r="N324" s="2">
        <f>IF(Table5[[#This Row],[y]]=1,Table5[[#This Row],[e^logit]]/(1+Table5[[#This Row],[e^logit]]),1-(Table5[[#This Row],[e^logit]]/(1+Table5[[#This Row],[e^logit]])))</f>
        <v>0.99999996772751076</v>
      </c>
      <c r="O324" s="2">
        <f>LN(Table5[[#This Row],[probability]])</f>
        <v>-3.2272489757296814E-8</v>
      </c>
    </row>
    <row r="325" spans="1:15" x14ac:dyDescent="0.3">
      <c r="A325" s="2">
        <v>30</v>
      </c>
      <c r="B325" s="2">
        <v>0.42799999999999999</v>
      </c>
      <c r="C325" s="2">
        <v>65.099999999999994</v>
      </c>
      <c r="D325" s="2">
        <v>6.3361000000000001</v>
      </c>
      <c r="E325" s="2">
        <v>6</v>
      </c>
      <c r="F325" s="2">
        <v>300</v>
      </c>
      <c r="G325" s="2">
        <v>16.600000000000001</v>
      </c>
      <c r="H325" s="2">
        <v>394.62</v>
      </c>
      <c r="I325" s="2">
        <v>12.4</v>
      </c>
      <c r="J325" s="2">
        <v>20.100000000000001</v>
      </c>
      <c r="K325" s="2">
        <v>0</v>
      </c>
      <c r="L3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-5.4999063672215174</v>
      </c>
      <c r="M325" s="2">
        <f>EXP(Table5[[#This Row],[logit]])</f>
        <v>4.0871541121439946E-3</v>
      </c>
      <c r="N325" s="2">
        <f>IF(Table5[[#This Row],[y]]=1,Table5[[#This Row],[e^logit]]/(1+Table5[[#This Row],[e^logit]]),1-(Table5[[#This Row],[e^logit]]/(1+Table5[[#This Row],[e^logit]])))</f>
        <v>0.99592948271929838</v>
      </c>
      <c r="O325" s="2">
        <f>LN(Table5[[#This Row],[probability]])</f>
        <v>-4.078824386643449E-3</v>
      </c>
    </row>
    <row r="326" spans="1:15" x14ac:dyDescent="0.3">
      <c r="A326" s="2">
        <v>0</v>
      </c>
      <c r="B326" s="2">
        <v>0.54400000000000004</v>
      </c>
      <c r="C326" s="2">
        <v>58.8</v>
      </c>
      <c r="D326" s="2">
        <v>4.0019</v>
      </c>
      <c r="E326" s="2">
        <v>4</v>
      </c>
      <c r="F326" s="2">
        <v>304</v>
      </c>
      <c r="G326" s="2">
        <v>18.399999999999999</v>
      </c>
      <c r="H326" s="2">
        <v>396.23</v>
      </c>
      <c r="I326" s="2">
        <v>12.73</v>
      </c>
      <c r="J326" s="2">
        <v>21</v>
      </c>
      <c r="K326" s="2">
        <v>1</v>
      </c>
      <c r="L3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-0.86745358678199835</v>
      </c>
      <c r="M326" s="2">
        <f>EXP(Table5[[#This Row],[logit]])</f>
        <v>0.42001973245106511</v>
      </c>
      <c r="N326" s="2">
        <f>IF(Table5[[#This Row],[y]]=1,Table5[[#This Row],[e^logit]]/(1+Table5[[#This Row],[e^logit]]),1-(Table5[[#This Row],[e^logit]]/(1+Table5[[#This Row],[e^logit]])))</f>
        <v>0.2957844337318315</v>
      </c>
      <c r="O326" s="2">
        <f>LN(Table5[[#This Row],[probability]])</f>
        <v>-1.2181243543909173</v>
      </c>
    </row>
    <row r="327" spans="1:15" x14ac:dyDescent="0.3">
      <c r="A327" s="2">
        <v>0</v>
      </c>
      <c r="B327" s="2">
        <v>0.437</v>
      </c>
      <c r="C327" s="2">
        <v>18.399999999999999</v>
      </c>
      <c r="D327" s="2">
        <v>5.5026999999999999</v>
      </c>
      <c r="E327" s="2">
        <v>4</v>
      </c>
      <c r="F327" s="2">
        <v>289</v>
      </c>
      <c r="G327" s="2">
        <v>16</v>
      </c>
      <c r="H327" s="2">
        <v>396.9</v>
      </c>
      <c r="I327" s="2">
        <v>8.58</v>
      </c>
      <c r="J327" s="2">
        <v>23.9</v>
      </c>
      <c r="K327" s="2">
        <v>0</v>
      </c>
      <c r="L3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-6.1783167932423293</v>
      </c>
      <c r="M327" s="2">
        <f>EXP(Table5[[#This Row],[logit]])</f>
        <v>2.0739157473953006E-3</v>
      </c>
      <c r="N327" s="2">
        <f>IF(Table5[[#This Row],[y]]=1,Table5[[#This Row],[e^logit]]/(1+Table5[[#This Row],[e^logit]]),1-(Table5[[#This Row],[e^logit]]/(1+Table5[[#This Row],[e^logit]])))</f>
        <v>0.99793037647741933</v>
      </c>
      <c r="O327" s="2">
        <f>LN(Table5[[#This Row],[probability]])</f>
        <v>-2.0717681529057617E-3</v>
      </c>
    </row>
    <row r="328" spans="1:15" x14ac:dyDescent="0.3">
      <c r="A328" s="2">
        <v>75</v>
      </c>
      <c r="B328" s="2">
        <v>0.42799999999999999</v>
      </c>
      <c r="C328" s="2">
        <v>15.8</v>
      </c>
      <c r="D328" s="2">
        <v>5.4010999999999996</v>
      </c>
      <c r="E328" s="2">
        <v>3</v>
      </c>
      <c r="F328" s="2">
        <v>252</v>
      </c>
      <c r="G328" s="2">
        <v>18.3</v>
      </c>
      <c r="H328" s="2">
        <v>395.62</v>
      </c>
      <c r="I328" s="2">
        <v>1.98</v>
      </c>
      <c r="J328" s="2">
        <v>34.9</v>
      </c>
      <c r="K328" s="2">
        <v>0</v>
      </c>
      <c r="L3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-10.404654911992846</v>
      </c>
      <c r="M328" s="2">
        <f>EXP(Table5[[#This Row],[logit]])</f>
        <v>3.0291151675932571E-5</v>
      </c>
      <c r="N328" s="2">
        <f>IF(Table5[[#This Row],[y]]=1,Table5[[#This Row],[e^logit]]/(1+Table5[[#This Row],[e^logit]]),1-(Table5[[#This Row],[e^logit]]/(1+Table5[[#This Row],[e^logit]])))</f>
        <v>0.99996970976585009</v>
      </c>
      <c r="O328" s="2">
        <f>LN(Table5[[#This Row],[probability]])</f>
        <v>-3.0290692908316441E-5</v>
      </c>
    </row>
    <row r="329" spans="1:15" x14ac:dyDescent="0.3">
      <c r="A329" s="2">
        <v>80</v>
      </c>
      <c r="B329" s="2">
        <v>0.40400000000000003</v>
      </c>
      <c r="C329" s="2">
        <v>36.6</v>
      </c>
      <c r="D329" s="2">
        <v>7.3090000000000002</v>
      </c>
      <c r="E329" s="2">
        <v>2</v>
      </c>
      <c r="F329" s="2">
        <v>329</v>
      </c>
      <c r="G329" s="2">
        <v>12.6</v>
      </c>
      <c r="H329" s="2">
        <v>354.31</v>
      </c>
      <c r="I329" s="2">
        <v>8.61</v>
      </c>
      <c r="J329" s="2">
        <v>30.3</v>
      </c>
      <c r="K329" s="2">
        <v>0</v>
      </c>
      <c r="L3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-13.100513992372179</v>
      </c>
      <c r="M329" s="2">
        <f>EXP(Table5[[#This Row],[logit]])</f>
        <v>2.0441796616997128E-6</v>
      </c>
      <c r="N329" s="2">
        <f>IF(Table5[[#This Row],[y]]=1,Table5[[#This Row],[e^logit]]/(1+Table5[[#This Row],[e^logit]]),1-(Table5[[#This Row],[e^logit]]/(1+Table5[[#This Row],[e^logit]])))</f>
        <v>0.999997955824517</v>
      </c>
      <c r="O329" s="2">
        <f>LN(Table5[[#This Row],[probability]])</f>
        <v>-2.0441775723253968E-6</v>
      </c>
    </row>
    <row r="330" spans="1:15" x14ac:dyDescent="0.3">
      <c r="A330" s="2">
        <v>0</v>
      </c>
      <c r="B330" s="2">
        <v>0.53800000000000003</v>
      </c>
      <c r="C330" s="2">
        <v>96.9</v>
      </c>
      <c r="D330" s="2">
        <v>3.7597999999999998</v>
      </c>
      <c r="E330" s="2">
        <v>4</v>
      </c>
      <c r="F330" s="2">
        <v>307</v>
      </c>
      <c r="G330" s="2">
        <v>21</v>
      </c>
      <c r="H330" s="2">
        <v>248.31</v>
      </c>
      <c r="I330" s="2">
        <v>20.34</v>
      </c>
      <c r="J330" s="2">
        <v>13.5</v>
      </c>
      <c r="K330" s="2">
        <v>1</v>
      </c>
      <c r="L3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1.823698189660663</v>
      </c>
      <c r="M330" s="2">
        <f>EXP(Table5[[#This Row],[logit]])</f>
        <v>6.1947254101060585</v>
      </c>
      <c r="N330" s="2">
        <f>IF(Table5[[#This Row],[y]]=1,Table5[[#This Row],[e^logit]]/(1+Table5[[#This Row],[e^logit]]),1-(Table5[[#This Row],[e^logit]]/(1+Table5[[#This Row],[e^logit]])))</f>
        <v>0.86100928902785479</v>
      </c>
      <c r="O330" s="2">
        <f>LN(Table5[[#This Row],[probability]])</f>
        <v>-0.14964998596236548</v>
      </c>
    </row>
    <row r="331" spans="1:15" x14ac:dyDescent="0.3">
      <c r="A331" s="2">
        <v>22</v>
      </c>
      <c r="B331" s="2">
        <v>0.43099999999999999</v>
      </c>
      <c r="C331" s="2">
        <v>70.2</v>
      </c>
      <c r="D331" s="2">
        <v>7.9549000000000003</v>
      </c>
      <c r="E331" s="2">
        <v>7</v>
      </c>
      <c r="F331" s="2">
        <v>330</v>
      </c>
      <c r="G331" s="2">
        <v>19.100000000000001</v>
      </c>
      <c r="H331" s="2">
        <v>389.13</v>
      </c>
      <c r="I331" s="2">
        <v>18.46</v>
      </c>
      <c r="J331" s="2">
        <v>18.5</v>
      </c>
      <c r="K331" s="2">
        <v>0</v>
      </c>
      <c r="L3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-1.9642042492767291</v>
      </c>
      <c r="M331" s="2">
        <f>EXP(Table5[[#This Row],[logit]])</f>
        <v>0.14026746015043348</v>
      </c>
      <c r="N331" s="2">
        <f>IF(Table5[[#This Row],[y]]=1,Table5[[#This Row],[e^logit]]/(1+Table5[[#This Row],[e^logit]]),1-(Table5[[#This Row],[e^logit]]/(1+Table5[[#This Row],[e^logit]])))</f>
        <v>0.87698722882793811</v>
      </c>
      <c r="O331" s="2">
        <f>LN(Table5[[#This Row],[probability]])</f>
        <v>-0.13126284905585123</v>
      </c>
    </row>
    <row r="332" spans="1:15" x14ac:dyDescent="0.3">
      <c r="A332" s="2">
        <v>0</v>
      </c>
      <c r="B332" s="2">
        <v>0.71299999999999997</v>
      </c>
      <c r="C332" s="2">
        <v>92.6</v>
      </c>
      <c r="D332" s="2">
        <v>2.3235999999999999</v>
      </c>
      <c r="E332" s="2">
        <v>24</v>
      </c>
      <c r="F332" s="2">
        <v>666</v>
      </c>
      <c r="G332" s="2">
        <v>20.2</v>
      </c>
      <c r="H332" s="2">
        <v>0.32</v>
      </c>
      <c r="I332" s="2">
        <v>17.440000000000001</v>
      </c>
      <c r="J332" s="2">
        <v>13.4</v>
      </c>
      <c r="K332" s="2">
        <v>1</v>
      </c>
      <c r="L3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22.513949830919472</v>
      </c>
      <c r="M332" s="2">
        <f>EXP(Table5[[#This Row],[logit]])</f>
        <v>5993550617.1674967</v>
      </c>
      <c r="N332" s="2">
        <f>IF(Table5[[#This Row],[y]]=1,Table5[[#This Row],[e^logit]]/(1+Table5[[#This Row],[e^logit]]),1-(Table5[[#This Row],[e^logit]]/(1+Table5[[#This Row],[e^logit]])))</f>
        <v>0.99999999983315402</v>
      </c>
      <c r="O332" s="2">
        <f>LN(Table5[[#This Row],[probability]])</f>
        <v>-1.6684598148912425E-10</v>
      </c>
    </row>
    <row r="333" spans="1:15" x14ac:dyDescent="0.3">
      <c r="A333" s="2">
        <v>12.5</v>
      </c>
      <c r="B333" s="2">
        <v>0.52400000000000002</v>
      </c>
      <c r="C333" s="2">
        <v>94.3</v>
      </c>
      <c r="D333" s="2">
        <v>6.3467000000000002</v>
      </c>
      <c r="E333" s="2">
        <v>5</v>
      </c>
      <c r="F333" s="2">
        <v>311</v>
      </c>
      <c r="G333" s="2">
        <v>15.2</v>
      </c>
      <c r="H333" s="2">
        <v>392.52</v>
      </c>
      <c r="I333" s="2">
        <v>20.45</v>
      </c>
      <c r="J333" s="2">
        <v>15</v>
      </c>
      <c r="K333" s="2">
        <v>0</v>
      </c>
      <c r="L3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-0.81968923720792164</v>
      </c>
      <c r="M333" s="2">
        <f>EXP(Table5[[#This Row],[logit]])</f>
        <v>0.44056854554589248</v>
      </c>
      <c r="N333" s="2">
        <f>IF(Table5[[#This Row],[y]]=1,Table5[[#This Row],[e^logit]]/(1+Table5[[#This Row],[e^logit]]),1-(Table5[[#This Row],[e^logit]]/(1+Table5[[#This Row],[e^logit]])))</f>
        <v>0.6941703698112176</v>
      </c>
      <c r="O333" s="2">
        <f>LN(Table5[[#This Row],[probability]])</f>
        <v>-0.36503785896146007</v>
      </c>
    </row>
    <row r="334" spans="1:15" x14ac:dyDescent="0.3">
      <c r="A334" s="2">
        <v>0</v>
      </c>
      <c r="B334" s="2">
        <v>0.53800000000000003</v>
      </c>
      <c r="C334" s="2">
        <v>91.7</v>
      </c>
      <c r="D334" s="2">
        <v>3.9769000000000001</v>
      </c>
      <c r="E334" s="2">
        <v>4</v>
      </c>
      <c r="F334" s="2">
        <v>307</v>
      </c>
      <c r="G334" s="2">
        <v>21</v>
      </c>
      <c r="H334" s="2">
        <v>396.9</v>
      </c>
      <c r="I334" s="2">
        <v>18.72</v>
      </c>
      <c r="J334" s="2">
        <v>15.2</v>
      </c>
      <c r="K334" s="2">
        <v>1</v>
      </c>
      <c r="L3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0.20331083010765472</v>
      </c>
      <c r="M334" s="2">
        <f>EXP(Table5[[#This Row],[logit]])</f>
        <v>1.2254533168412278</v>
      </c>
      <c r="N334" s="2">
        <f>IF(Table5[[#This Row],[y]]=1,Table5[[#This Row],[e^logit]]/(1+Table5[[#This Row],[e^logit]]),1-(Table5[[#This Row],[e^logit]]/(1+Table5[[#This Row],[e^logit]])))</f>
        <v>0.55065334669909693</v>
      </c>
      <c r="O334" s="2">
        <f>LN(Table5[[#This Row],[probability]])</f>
        <v>-0.59664980266496992</v>
      </c>
    </row>
    <row r="335" spans="1:15" x14ac:dyDescent="0.3">
      <c r="A335" s="2">
        <v>35</v>
      </c>
      <c r="B335" s="2">
        <v>0.43790000000000001</v>
      </c>
      <c r="C335" s="2">
        <v>23.3</v>
      </c>
      <c r="D335" s="2">
        <v>6.6406999999999998</v>
      </c>
      <c r="E335" s="2">
        <v>1</v>
      </c>
      <c r="F335" s="2">
        <v>304</v>
      </c>
      <c r="G335" s="2">
        <v>16.899999999999999</v>
      </c>
      <c r="H335" s="2">
        <v>362.25</v>
      </c>
      <c r="I335" s="2">
        <v>7.83</v>
      </c>
      <c r="J335" s="2">
        <v>19.399999999999999</v>
      </c>
      <c r="K335" s="2">
        <v>0</v>
      </c>
      <c r="L3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-10.049292641795358</v>
      </c>
      <c r="M335" s="2">
        <f>EXP(Table5[[#This Row],[logit]])</f>
        <v>4.3216307660927002E-5</v>
      </c>
      <c r="N335" s="2">
        <f>IF(Table5[[#This Row],[y]]=1,Table5[[#This Row],[e^logit]]/(1+Table5[[#This Row],[e^logit]]),1-(Table5[[#This Row],[e^logit]]/(1+Table5[[#This Row],[e^logit]])))</f>
        <v>0.99995678555990763</v>
      </c>
      <c r="O335" s="2">
        <f>LN(Table5[[#This Row],[probability]])</f>
        <v>-4.3215373863183012E-5</v>
      </c>
    </row>
    <row r="336" spans="1:15" x14ac:dyDescent="0.3">
      <c r="A336" s="2">
        <v>0</v>
      </c>
      <c r="B336" s="2">
        <v>0.69299999999999995</v>
      </c>
      <c r="C336" s="2">
        <v>96</v>
      </c>
      <c r="D336" s="2">
        <v>1.7028000000000001</v>
      </c>
      <c r="E336" s="2">
        <v>24</v>
      </c>
      <c r="F336" s="2">
        <v>666</v>
      </c>
      <c r="G336" s="2">
        <v>20.2</v>
      </c>
      <c r="H336" s="2">
        <v>396.9</v>
      </c>
      <c r="I336" s="2">
        <v>19.77</v>
      </c>
      <c r="J336" s="2">
        <v>8.3000000000000007</v>
      </c>
      <c r="K336" s="2">
        <v>1</v>
      </c>
      <c r="L3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16.028773897465349</v>
      </c>
      <c r="M336" s="2">
        <f>EXP(Table5[[#This Row],[logit]])</f>
        <v>9145512.6616538335</v>
      </c>
      <c r="N336" s="2">
        <f>IF(Table5[[#This Row],[y]]=1,Table5[[#This Row],[e^logit]]/(1+Table5[[#This Row],[e^logit]]),1-(Table5[[#This Row],[e^logit]]/(1+Table5[[#This Row],[e^logit]])))</f>
        <v>0.99999989065677042</v>
      </c>
      <c r="O336" s="2">
        <f>LN(Table5[[#This Row],[probability]])</f>
        <v>-1.0934323555975337E-7</v>
      </c>
    </row>
    <row r="337" spans="1:15" x14ac:dyDescent="0.3">
      <c r="A337" s="2">
        <v>0</v>
      </c>
      <c r="B337" s="2">
        <v>0.57999999999999996</v>
      </c>
      <c r="C337" s="2">
        <v>75</v>
      </c>
      <c r="D337" s="2">
        <v>2.8965000000000001</v>
      </c>
      <c r="E337" s="2">
        <v>24</v>
      </c>
      <c r="F337" s="2">
        <v>666</v>
      </c>
      <c r="G337" s="2">
        <v>20.2</v>
      </c>
      <c r="H337" s="2">
        <v>393.37</v>
      </c>
      <c r="I337" s="2">
        <v>14.36</v>
      </c>
      <c r="J337" s="2">
        <v>23.2</v>
      </c>
      <c r="K337" s="2">
        <v>1</v>
      </c>
      <c r="L3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13.240870814090469</v>
      </c>
      <c r="M337" s="2">
        <f>EXP(Table5[[#This Row],[logit]])</f>
        <v>562907.62320274685</v>
      </c>
      <c r="N337" s="2">
        <f>IF(Table5[[#This Row],[y]]=1,Table5[[#This Row],[e^logit]]/(1+Table5[[#This Row],[e^logit]]),1-(Table5[[#This Row],[e^logit]]/(1+Table5[[#This Row],[e^logit]])))</f>
        <v>0.99999822351273582</v>
      </c>
      <c r="O337" s="2">
        <f>LN(Table5[[#This Row],[probability]])</f>
        <v>-1.7764888421377047E-6</v>
      </c>
    </row>
    <row r="338" spans="1:15" x14ac:dyDescent="0.3">
      <c r="A338" s="2">
        <v>80</v>
      </c>
      <c r="B338" s="2">
        <v>0.39200000000000002</v>
      </c>
      <c r="C338" s="2">
        <v>32</v>
      </c>
      <c r="D338" s="2">
        <v>9.2202999999999999</v>
      </c>
      <c r="E338" s="2">
        <v>1</v>
      </c>
      <c r="F338" s="2">
        <v>315</v>
      </c>
      <c r="G338" s="2">
        <v>16.399999999999999</v>
      </c>
      <c r="H338" s="2">
        <v>392.89</v>
      </c>
      <c r="I338" s="2">
        <v>6.57</v>
      </c>
      <c r="J338" s="2">
        <v>21.9</v>
      </c>
      <c r="K338" s="2">
        <v>0</v>
      </c>
      <c r="L3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-13.578190057961276</v>
      </c>
      <c r="M338" s="2">
        <f>EXP(Table5[[#This Row],[logit]])</f>
        <v>1.267847397760221E-6</v>
      </c>
      <c r="N338" s="2">
        <f>IF(Table5[[#This Row],[y]]=1,Table5[[#This Row],[e^logit]]/(1+Table5[[#This Row],[e^logit]]),1-(Table5[[#This Row],[e^logit]]/(1+Table5[[#This Row],[e^logit]])))</f>
        <v>0.99999873215420965</v>
      </c>
      <c r="O338" s="2">
        <f>LN(Table5[[#This Row],[probability]])</f>
        <v>-1.2678465940708145E-6</v>
      </c>
    </row>
    <row r="339" spans="1:15" x14ac:dyDescent="0.3">
      <c r="A339" s="2">
        <v>20</v>
      </c>
      <c r="B339" s="2">
        <v>0.46400000000000002</v>
      </c>
      <c r="C339" s="2">
        <v>42.1</v>
      </c>
      <c r="D339" s="2">
        <v>4.4290000000000003</v>
      </c>
      <c r="E339" s="2">
        <v>3</v>
      </c>
      <c r="F339" s="2">
        <v>223</v>
      </c>
      <c r="G339" s="2">
        <v>18.600000000000001</v>
      </c>
      <c r="H339" s="2">
        <v>388.65</v>
      </c>
      <c r="I339" s="2">
        <v>13</v>
      </c>
      <c r="J339" s="2">
        <v>21.1</v>
      </c>
      <c r="K339" s="2">
        <v>1</v>
      </c>
      <c r="L3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-5.7508647039241696</v>
      </c>
      <c r="M339" s="2">
        <f>EXP(Table5[[#This Row],[logit]])</f>
        <v>3.1800298230253488E-3</v>
      </c>
      <c r="N339" s="2">
        <f>IF(Table5[[#This Row],[y]]=1,Table5[[#This Row],[e^logit]]/(1+Table5[[#This Row],[e^logit]]),1-(Table5[[#This Row],[e^logit]]/(1+Table5[[#This Row],[e^logit]])))</f>
        <v>3.1699492897464768E-3</v>
      </c>
      <c r="O339" s="2">
        <f>LN(Table5[[#This Row],[probability]])</f>
        <v>-5.7540396881463014</v>
      </c>
    </row>
    <row r="340" spans="1:15" x14ac:dyDescent="0.3">
      <c r="A340" s="2">
        <v>0</v>
      </c>
      <c r="B340" s="2">
        <v>0.437</v>
      </c>
      <c r="C340" s="2">
        <v>45.8</v>
      </c>
      <c r="D340" s="2">
        <v>4.0904999999999996</v>
      </c>
      <c r="E340" s="2">
        <v>5</v>
      </c>
      <c r="F340" s="2">
        <v>398</v>
      </c>
      <c r="G340" s="2">
        <v>18.7</v>
      </c>
      <c r="H340" s="2">
        <v>386.96</v>
      </c>
      <c r="I340" s="2">
        <v>10.27</v>
      </c>
      <c r="J340" s="2">
        <v>20.8</v>
      </c>
      <c r="K340" s="2">
        <v>0</v>
      </c>
      <c r="L3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-5.8415404088160372</v>
      </c>
      <c r="M340" s="2">
        <f>EXP(Table5[[#This Row],[logit]])</f>
        <v>2.9043652683531139E-3</v>
      </c>
      <c r="N340" s="2">
        <f>IF(Table5[[#This Row],[y]]=1,Table5[[#This Row],[e^logit]]/(1+Table5[[#This Row],[e^logit]]),1-(Table5[[#This Row],[e^logit]]/(1+Table5[[#This Row],[e^logit]])))</f>
        <v>0.99710404564090616</v>
      </c>
      <c r="O340" s="2">
        <f>LN(Table5[[#This Row],[probability]])</f>
        <v>-2.9001557482334888E-3</v>
      </c>
    </row>
    <row r="341" spans="1:15" x14ac:dyDescent="0.3">
      <c r="A341" s="2">
        <v>0</v>
      </c>
      <c r="B341" s="2">
        <v>0.54400000000000004</v>
      </c>
      <c r="C341" s="2">
        <v>87.3</v>
      </c>
      <c r="D341" s="2">
        <v>3.6023000000000001</v>
      </c>
      <c r="E341" s="2">
        <v>4</v>
      </c>
      <c r="F341" s="2">
        <v>304</v>
      </c>
      <c r="G341" s="2">
        <v>18.399999999999999</v>
      </c>
      <c r="H341" s="2">
        <v>395.69</v>
      </c>
      <c r="I341" s="2">
        <v>9.2799999999999994</v>
      </c>
      <c r="J341" s="2">
        <v>23.8</v>
      </c>
      <c r="K341" s="2">
        <v>1</v>
      </c>
      <c r="L3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-0.17093530208581731</v>
      </c>
      <c r="M341" s="2">
        <f>EXP(Table5[[#This Row],[logit]])</f>
        <v>0.84287610403343949</v>
      </c>
      <c r="N341" s="2">
        <f>IF(Table5[[#This Row],[y]]=1,Table5[[#This Row],[e^logit]]/(1+Table5[[#This Row],[e^logit]]),1-(Table5[[#This Row],[e^logit]]/(1+Table5[[#This Row],[e^logit]])))</f>
        <v>0.45736992421176093</v>
      </c>
      <c r="O341" s="2">
        <f>LN(Table5[[#This Row],[probability]])</f>
        <v>-0.78226275335559248</v>
      </c>
    </row>
    <row r="342" spans="1:15" x14ac:dyDescent="0.3">
      <c r="A342" s="2">
        <v>0</v>
      </c>
      <c r="B342" s="2">
        <v>0.871</v>
      </c>
      <c r="C342" s="2">
        <v>100</v>
      </c>
      <c r="D342" s="2">
        <v>1.7659</v>
      </c>
      <c r="E342" s="2">
        <v>5</v>
      </c>
      <c r="F342" s="2">
        <v>403</v>
      </c>
      <c r="G342" s="2">
        <v>14.7</v>
      </c>
      <c r="H342" s="2">
        <v>364.31</v>
      </c>
      <c r="I342" s="2">
        <v>7.39</v>
      </c>
      <c r="J342" s="2">
        <v>23.3</v>
      </c>
      <c r="K342" s="2">
        <v>1</v>
      </c>
      <c r="L3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11.818905106180749</v>
      </c>
      <c r="M342" s="2">
        <f>EXP(Table5[[#This Row],[logit]])</f>
        <v>135795.46599534227</v>
      </c>
      <c r="N342" s="2">
        <f>IF(Table5[[#This Row],[y]]=1,Table5[[#This Row],[e^logit]]/(1+Table5[[#This Row],[e^logit]]),1-(Table5[[#This Row],[e^logit]]/(1+Table5[[#This Row],[e^logit]])))</f>
        <v>0.99999263603811284</v>
      </c>
      <c r="O342" s="2">
        <f>LN(Table5[[#This Row],[probability]])</f>
        <v>-7.3639890012639333E-6</v>
      </c>
    </row>
    <row r="343" spans="1:15" x14ac:dyDescent="0.3">
      <c r="A343" s="2">
        <v>0</v>
      </c>
      <c r="B343" s="2">
        <v>0.48799999999999999</v>
      </c>
      <c r="C343" s="2">
        <v>83.3</v>
      </c>
      <c r="D343" s="2">
        <v>2.7410000000000001</v>
      </c>
      <c r="E343" s="2">
        <v>3</v>
      </c>
      <c r="F343" s="2">
        <v>193</v>
      </c>
      <c r="G343" s="2">
        <v>17.8</v>
      </c>
      <c r="H343" s="2">
        <v>395.56</v>
      </c>
      <c r="I343" s="2">
        <v>7.56</v>
      </c>
      <c r="J343" s="2">
        <v>39.799999999999997</v>
      </c>
      <c r="K343" s="2">
        <v>0</v>
      </c>
      <c r="L3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-1.0278608936120515</v>
      </c>
      <c r="M343" s="2">
        <f>EXP(Table5[[#This Row],[logit]])</f>
        <v>0.35777145381372194</v>
      </c>
      <c r="N343" s="2">
        <f>IF(Table5[[#This Row],[y]]=1,Table5[[#This Row],[e^logit]]/(1+Table5[[#This Row],[e^logit]]),1-(Table5[[#This Row],[e^logit]]/(1+Table5[[#This Row],[e^logit]])))</f>
        <v>0.73650097532334335</v>
      </c>
      <c r="O343" s="2">
        <f>LN(Table5[[#This Row],[probability]])</f>
        <v>-0.3058447188123814</v>
      </c>
    </row>
    <row r="344" spans="1:15" x14ac:dyDescent="0.3">
      <c r="A344" s="2">
        <v>80</v>
      </c>
      <c r="B344" s="2">
        <v>0.42199999999999999</v>
      </c>
      <c r="C344" s="2">
        <v>32</v>
      </c>
      <c r="D344" s="2">
        <v>5.6483999999999996</v>
      </c>
      <c r="E344" s="2">
        <v>4</v>
      </c>
      <c r="F344" s="2">
        <v>255</v>
      </c>
      <c r="G344" s="2">
        <v>14.4</v>
      </c>
      <c r="H344" s="2">
        <v>394.23</v>
      </c>
      <c r="I344" s="2">
        <v>2.97</v>
      </c>
      <c r="J344" s="2">
        <v>50</v>
      </c>
      <c r="K344" s="2">
        <v>0</v>
      </c>
      <c r="L3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-8.7516256410427697</v>
      </c>
      <c r="M344" s="2">
        <f>EXP(Table5[[#This Row],[logit]])</f>
        <v>1.5820393315210581E-4</v>
      </c>
      <c r="N344" s="2">
        <f>IF(Table5[[#This Row],[y]]=1,Table5[[#This Row],[e^logit]]/(1+Table5[[#This Row],[e^logit]]),1-(Table5[[#This Row],[e^logit]]/(1+Table5[[#This Row],[e^logit]])))</f>
        <v>0.99984182109137343</v>
      </c>
      <c r="O344" s="2">
        <f>LN(Table5[[#This Row],[probability]])</f>
        <v>-1.5819142022953736E-4</v>
      </c>
    </row>
    <row r="345" spans="1:15" x14ac:dyDescent="0.3">
      <c r="A345" s="2">
        <v>0</v>
      </c>
      <c r="B345" s="2">
        <v>0.63100000000000001</v>
      </c>
      <c r="C345" s="2">
        <v>100</v>
      </c>
      <c r="D345" s="2">
        <v>1.5105999999999999</v>
      </c>
      <c r="E345" s="2">
        <v>24</v>
      </c>
      <c r="F345" s="2">
        <v>666</v>
      </c>
      <c r="G345" s="2">
        <v>20.2</v>
      </c>
      <c r="H345" s="2">
        <v>131.41999999999999</v>
      </c>
      <c r="I345" s="2">
        <v>13.33</v>
      </c>
      <c r="J345" s="2">
        <v>23.1</v>
      </c>
      <c r="K345" s="2">
        <v>1</v>
      </c>
      <c r="L3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18.222095189209973</v>
      </c>
      <c r="M345" s="2">
        <f>EXP(Table5[[#This Row],[logit]])</f>
        <v>81988962.229425624</v>
      </c>
      <c r="N345" s="2">
        <f>IF(Table5[[#This Row],[y]]=1,Table5[[#This Row],[e^logit]]/(1+Table5[[#This Row],[e^logit]]),1-(Table5[[#This Row],[e^logit]]/(1+Table5[[#This Row],[e^logit]])))</f>
        <v>0.9999999878032364</v>
      </c>
      <c r="O345" s="2">
        <f>LN(Table5[[#This Row],[probability]])</f>
        <v>-1.2196763673473242E-8</v>
      </c>
    </row>
    <row r="346" spans="1:15" x14ac:dyDescent="0.3">
      <c r="A346" s="2">
        <v>21</v>
      </c>
      <c r="B346" s="2">
        <v>0.439</v>
      </c>
      <c r="C346" s="2">
        <v>21.1</v>
      </c>
      <c r="D346" s="2">
        <v>6.8147000000000002</v>
      </c>
      <c r="E346" s="2">
        <v>4</v>
      </c>
      <c r="F346" s="2">
        <v>243</v>
      </c>
      <c r="G346" s="2">
        <v>16.8</v>
      </c>
      <c r="H346" s="2">
        <v>396.9</v>
      </c>
      <c r="I346" s="2">
        <v>5.28</v>
      </c>
      <c r="J346" s="2">
        <v>25</v>
      </c>
      <c r="K346" s="2">
        <v>0</v>
      </c>
      <c r="L3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-5.9967666714227219</v>
      </c>
      <c r="M346" s="2">
        <f>EXP(Table5[[#This Row],[logit]])</f>
        <v>2.4867797678414954E-3</v>
      </c>
      <c r="N346" s="2">
        <f>IF(Table5[[#This Row],[y]]=1,Table5[[#This Row],[e^logit]]/(1+Table5[[#This Row],[e^logit]]),1-(Table5[[#This Row],[e^logit]]/(1+Table5[[#This Row],[e^logit]])))</f>
        <v>0.99751938896549097</v>
      </c>
      <c r="O346" s="2">
        <f>LN(Table5[[#This Row],[probability]])</f>
        <v>-2.4836928476359944E-3</v>
      </c>
    </row>
    <row r="347" spans="1:15" x14ac:dyDescent="0.3">
      <c r="A347" s="2">
        <v>0</v>
      </c>
      <c r="B347" s="2">
        <v>0.53800000000000003</v>
      </c>
      <c r="C347" s="2">
        <v>85.7</v>
      </c>
      <c r="D347" s="2">
        <v>4.4546000000000001</v>
      </c>
      <c r="E347" s="2">
        <v>4</v>
      </c>
      <c r="F347" s="2">
        <v>307</v>
      </c>
      <c r="G347" s="2">
        <v>21</v>
      </c>
      <c r="H347" s="2">
        <v>303.42</v>
      </c>
      <c r="I347" s="2">
        <v>16.510000000000002</v>
      </c>
      <c r="J347" s="2">
        <v>13.9</v>
      </c>
      <c r="K347" s="2">
        <v>1</v>
      </c>
      <c r="L3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1.1237851374199122</v>
      </c>
      <c r="M347" s="2">
        <f>EXP(Table5[[#This Row],[logit]])</f>
        <v>3.0764770808418289</v>
      </c>
      <c r="N347" s="2">
        <f>IF(Table5[[#This Row],[y]]=1,Table5[[#This Row],[e^logit]]/(1+Table5[[#This Row],[e^logit]]),1-(Table5[[#This Row],[e^logit]]/(1+Table5[[#This Row],[e^logit]])))</f>
        <v>0.75469014539547197</v>
      </c>
      <c r="O347" s="2">
        <f>LN(Table5[[#This Row],[probability]])</f>
        <v>-0.28144801742136277</v>
      </c>
    </row>
    <row r="348" spans="1:15" x14ac:dyDescent="0.3">
      <c r="A348" s="2">
        <v>0</v>
      </c>
      <c r="B348" s="2">
        <v>0.69299999999999995</v>
      </c>
      <c r="C348" s="2">
        <v>100</v>
      </c>
      <c r="D348" s="2">
        <v>1.4254</v>
      </c>
      <c r="E348" s="2">
        <v>24</v>
      </c>
      <c r="F348" s="2">
        <v>666</v>
      </c>
      <c r="G348" s="2">
        <v>20.2</v>
      </c>
      <c r="H348" s="2">
        <v>384.97</v>
      </c>
      <c r="I348" s="2">
        <v>22.98</v>
      </c>
      <c r="J348" s="2">
        <v>5</v>
      </c>
      <c r="K348" s="2">
        <v>1</v>
      </c>
      <c r="L3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15.827808816758555</v>
      </c>
      <c r="M348" s="2">
        <f>EXP(Table5[[#This Row],[logit]])</f>
        <v>7480489.7077526823</v>
      </c>
      <c r="N348" s="2">
        <f>IF(Table5[[#This Row],[y]]=1,Table5[[#This Row],[e^logit]]/(1+Table5[[#This Row],[e^logit]]),1-(Table5[[#This Row],[e^logit]]/(1+Table5[[#This Row],[e^logit]])))</f>
        <v>0.99999986631893023</v>
      </c>
      <c r="O348" s="2">
        <f>LN(Table5[[#This Row],[probability]])</f>
        <v>-1.3368107870472409E-7</v>
      </c>
    </row>
    <row r="349" spans="1:15" x14ac:dyDescent="0.3">
      <c r="A349" s="2">
        <v>0</v>
      </c>
      <c r="B349" s="2">
        <v>0.45800000000000002</v>
      </c>
      <c r="C349" s="2">
        <v>54.2</v>
      </c>
      <c r="D349" s="2">
        <v>6.0621999999999998</v>
      </c>
      <c r="E349" s="2">
        <v>3</v>
      </c>
      <c r="F349" s="2">
        <v>222</v>
      </c>
      <c r="G349" s="2">
        <v>18.7</v>
      </c>
      <c r="H349" s="2">
        <v>396.9</v>
      </c>
      <c r="I349" s="2">
        <v>5.33</v>
      </c>
      <c r="J349" s="2">
        <v>36.200000000000003</v>
      </c>
      <c r="K349" s="2">
        <v>0</v>
      </c>
      <c r="L3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-1.5266074391655735</v>
      </c>
      <c r="M349" s="2">
        <f>EXP(Table5[[#This Row],[logit]])</f>
        <v>0.21727152525583524</v>
      </c>
      <c r="N349" s="2">
        <f>IF(Table5[[#This Row],[y]]=1,Table5[[#This Row],[e^logit]]/(1+Table5[[#This Row],[e^logit]]),1-(Table5[[#This Row],[e^logit]]/(1+Table5[[#This Row],[e^logit]])))</f>
        <v>0.82150939971246673</v>
      </c>
      <c r="O349" s="2">
        <f>LN(Table5[[#This Row],[probability]])</f>
        <v>-0.19661189943702273</v>
      </c>
    </row>
    <row r="350" spans="1:15" x14ac:dyDescent="0.3">
      <c r="A350" s="2">
        <v>21</v>
      </c>
      <c r="B350" s="2">
        <v>0.439</v>
      </c>
      <c r="C350" s="2">
        <v>63</v>
      </c>
      <c r="D350" s="2">
        <v>6.8147000000000002</v>
      </c>
      <c r="E350" s="2">
        <v>4</v>
      </c>
      <c r="F350" s="2">
        <v>243</v>
      </c>
      <c r="G350" s="2">
        <v>16.8</v>
      </c>
      <c r="H350" s="2">
        <v>393.97</v>
      </c>
      <c r="I350" s="2">
        <v>9.43</v>
      </c>
      <c r="J350" s="2">
        <v>20.5</v>
      </c>
      <c r="K350" s="2">
        <v>0</v>
      </c>
      <c r="L3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-5.1894195999636406</v>
      </c>
      <c r="M350" s="2">
        <f>EXP(Table5[[#This Row],[logit]])</f>
        <v>5.5752417465643805E-3</v>
      </c>
      <c r="N350" s="2">
        <f>IF(Table5[[#This Row],[y]]=1,Table5[[#This Row],[e^logit]]/(1+Table5[[#This Row],[e^logit]]),1-(Table5[[#This Row],[e^logit]]/(1+Table5[[#This Row],[e^logit]])))</f>
        <v>0.99445566923775808</v>
      </c>
      <c r="O350" s="2">
        <f>LN(Table5[[#This Row],[probability]])</f>
        <v>-5.5597576115025797E-3</v>
      </c>
    </row>
    <row r="351" spans="1:15" x14ac:dyDescent="0.3">
      <c r="A351" s="2">
        <v>20</v>
      </c>
      <c r="B351" s="2">
        <v>0.46400000000000002</v>
      </c>
      <c r="C351" s="2">
        <v>61.5</v>
      </c>
      <c r="D351" s="2">
        <v>3.9175</v>
      </c>
      <c r="E351" s="2">
        <v>3</v>
      </c>
      <c r="F351" s="2">
        <v>223</v>
      </c>
      <c r="G351" s="2">
        <v>18.600000000000001</v>
      </c>
      <c r="H351" s="2">
        <v>391.34</v>
      </c>
      <c r="I351" s="2">
        <v>13.65</v>
      </c>
      <c r="J351" s="2">
        <v>20.7</v>
      </c>
      <c r="K351" s="2">
        <v>0</v>
      </c>
      <c r="L3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-5.6076719737635097</v>
      </c>
      <c r="M351" s="2">
        <f>EXP(Table5[[#This Row],[logit]])</f>
        <v>3.6696023519127204E-3</v>
      </c>
      <c r="N351" s="2">
        <f>IF(Table5[[#This Row],[y]]=1,Table5[[#This Row],[e^logit]]/(1+Table5[[#This Row],[e^logit]]),1-(Table5[[#This Row],[e^logit]]/(1+Table5[[#This Row],[e^logit]])))</f>
        <v>0.996343814395381</v>
      </c>
      <c r="O351" s="2">
        <f>LN(Table5[[#This Row],[probability]])</f>
        <v>-3.6628857876007032E-3</v>
      </c>
    </row>
    <row r="352" spans="1:15" x14ac:dyDescent="0.3">
      <c r="A352" s="2">
        <v>95</v>
      </c>
      <c r="B352" s="2">
        <v>0.41610000000000003</v>
      </c>
      <c r="C352" s="2">
        <v>33.200000000000003</v>
      </c>
      <c r="D352" s="2">
        <v>5.1180000000000003</v>
      </c>
      <c r="E352" s="2">
        <v>4</v>
      </c>
      <c r="F352" s="2">
        <v>224</v>
      </c>
      <c r="G352" s="2">
        <v>14.7</v>
      </c>
      <c r="H352" s="2">
        <v>392.78</v>
      </c>
      <c r="I352" s="2">
        <v>3.81</v>
      </c>
      <c r="J352" s="2">
        <v>48.5</v>
      </c>
      <c r="K352" s="2">
        <v>0</v>
      </c>
      <c r="L3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-10.156480403662897</v>
      </c>
      <c r="M352" s="2">
        <f>EXP(Table5[[#This Row],[logit]])</f>
        <v>3.882367163570171E-5</v>
      </c>
      <c r="N352" s="2">
        <f>IF(Table5[[#This Row],[y]]=1,Table5[[#This Row],[e^logit]]/(1+Table5[[#This Row],[e^logit]]),1-(Table5[[#This Row],[e^logit]]/(1+Table5[[#This Row],[e^logit]])))</f>
        <v>0.99996117783558325</v>
      </c>
      <c r="O352" s="2">
        <f>LN(Table5[[#This Row],[probability]])</f>
        <v>-3.8822918016481215E-5</v>
      </c>
    </row>
    <row r="353" spans="1:15" x14ac:dyDescent="0.3">
      <c r="A353" s="2">
        <v>12.5</v>
      </c>
      <c r="B353" s="2">
        <v>0.52400000000000002</v>
      </c>
      <c r="C353" s="2">
        <v>66.599999999999994</v>
      </c>
      <c r="D353" s="2">
        <v>5.5605000000000002</v>
      </c>
      <c r="E353" s="2">
        <v>5</v>
      </c>
      <c r="F353" s="2">
        <v>311</v>
      </c>
      <c r="G353" s="2">
        <v>15.2</v>
      </c>
      <c r="H353" s="2">
        <v>395.6</v>
      </c>
      <c r="I353" s="2">
        <v>12.43</v>
      </c>
      <c r="J353" s="2">
        <v>22.9</v>
      </c>
      <c r="K353" s="2">
        <v>0</v>
      </c>
      <c r="L3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-1.5315764601370128</v>
      </c>
      <c r="M353" s="2">
        <f>EXP(Table5[[#This Row],[logit]])</f>
        <v>0.21619457639700104</v>
      </c>
      <c r="N353" s="2">
        <f>IF(Table5[[#This Row],[y]]=1,Table5[[#This Row],[e^logit]]/(1+Table5[[#This Row],[e^logit]]),1-(Table5[[#This Row],[e^logit]]/(1+Table5[[#This Row],[e^logit]])))</f>
        <v>0.82223685206894981</v>
      </c>
      <c r="O353" s="2">
        <f>LN(Table5[[#This Row],[probability]])</f>
        <v>-0.19572678422755901</v>
      </c>
    </row>
    <row r="354" spans="1:15" x14ac:dyDescent="0.3">
      <c r="A354" s="2">
        <v>0</v>
      </c>
      <c r="B354" s="2">
        <v>0.58099999999999996</v>
      </c>
      <c r="C354" s="2">
        <v>92.9</v>
      </c>
      <c r="D354" s="2">
        <v>2.0869</v>
      </c>
      <c r="E354" s="2">
        <v>2</v>
      </c>
      <c r="F354" s="2">
        <v>188</v>
      </c>
      <c r="G354" s="2">
        <v>19.100000000000001</v>
      </c>
      <c r="H354" s="2">
        <v>378.09</v>
      </c>
      <c r="I354" s="2">
        <v>17.93</v>
      </c>
      <c r="J354" s="2">
        <v>20.5</v>
      </c>
      <c r="K354" s="2">
        <v>0</v>
      </c>
      <c r="L3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0.64624251747237027</v>
      </c>
      <c r="M354" s="2">
        <f>EXP(Table5[[#This Row],[logit]])</f>
        <v>1.9083567233461789</v>
      </c>
      <c r="N354" s="2">
        <f>IF(Table5[[#This Row],[y]]=1,Table5[[#This Row],[e^logit]]/(1+Table5[[#This Row],[e^logit]]),1-(Table5[[#This Row],[e^logit]]/(1+Table5[[#This Row],[e^logit]])))</f>
        <v>0.34383677627050535</v>
      </c>
      <c r="O354" s="2">
        <f>LN(Table5[[#This Row],[probability]])</f>
        <v>-1.0675882217993347</v>
      </c>
    </row>
    <row r="355" spans="1:15" x14ac:dyDescent="0.3">
      <c r="A355" s="2">
        <v>0</v>
      </c>
      <c r="B355" s="2">
        <v>0.48899999999999999</v>
      </c>
      <c r="C355" s="2">
        <v>88.6</v>
      </c>
      <c r="D355" s="2">
        <v>3.665</v>
      </c>
      <c r="E355" s="2">
        <v>4</v>
      </c>
      <c r="F355" s="2">
        <v>277</v>
      </c>
      <c r="G355" s="2">
        <v>18.600000000000001</v>
      </c>
      <c r="H355" s="2">
        <v>395.24</v>
      </c>
      <c r="I355" s="2">
        <v>23.98</v>
      </c>
      <c r="J355" s="2">
        <v>19.3</v>
      </c>
      <c r="K355" s="2">
        <v>1</v>
      </c>
      <c r="L3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-1.8102866775429387</v>
      </c>
      <c r="M355" s="2">
        <f>EXP(Table5[[#This Row],[logit]])</f>
        <v>0.16360722756110804</v>
      </c>
      <c r="N355" s="2">
        <f>IF(Table5[[#This Row],[y]]=1,Table5[[#This Row],[e^logit]]/(1+Table5[[#This Row],[e^logit]]),1-(Table5[[#This Row],[e^logit]]/(1+Table5[[#This Row],[e^logit]])))</f>
        <v>0.1406034817298486</v>
      </c>
      <c r="O355" s="2">
        <f>LN(Table5[[#This Row],[probability]])</f>
        <v>-1.9618115365419906</v>
      </c>
    </row>
    <row r="356" spans="1:15" x14ac:dyDescent="0.3">
      <c r="A356" s="2">
        <v>0</v>
      </c>
      <c r="B356" s="2">
        <v>0.52</v>
      </c>
      <c r="C356" s="2">
        <v>87.4</v>
      </c>
      <c r="D356" s="2">
        <v>2.7147000000000001</v>
      </c>
      <c r="E356" s="2">
        <v>5</v>
      </c>
      <c r="F356" s="2">
        <v>384</v>
      </c>
      <c r="G356" s="2">
        <v>20.9</v>
      </c>
      <c r="H356" s="2">
        <v>394.47</v>
      </c>
      <c r="I356" s="2">
        <v>13.44</v>
      </c>
      <c r="J356" s="2">
        <v>19.3</v>
      </c>
      <c r="K356" s="2">
        <v>0</v>
      </c>
      <c r="L3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-1.2283992960361125</v>
      </c>
      <c r="M356" s="2">
        <f>EXP(Table5[[#This Row],[logit]])</f>
        <v>0.29276082623224325</v>
      </c>
      <c r="N356" s="2">
        <f>IF(Table5[[#This Row],[y]]=1,Table5[[#This Row],[e^logit]]/(1+Table5[[#This Row],[e^logit]]),1-(Table5[[#This Row],[e^logit]]/(1+Table5[[#This Row],[e^logit]])))</f>
        <v>0.77353829084882164</v>
      </c>
      <c r="O356" s="2">
        <f>LN(Table5[[#This Row],[probability]])</f>
        <v>-0.25678010683444602</v>
      </c>
    </row>
    <row r="357" spans="1:15" x14ac:dyDescent="0.3">
      <c r="A357" s="2">
        <v>33</v>
      </c>
      <c r="B357" s="2">
        <v>0.47199999999999998</v>
      </c>
      <c r="C357" s="2">
        <v>70.3</v>
      </c>
      <c r="D357" s="2">
        <v>3.1827000000000001</v>
      </c>
      <c r="E357" s="2">
        <v>7</v>
      </c>
      <c r="F357" s="2">
        <v>222</v>
      </c>
      <c r="G357" s="2">
        <v>18.399999999999999</v>
      </c>
      <c r="H357" s="2">
        <v>396.9</v>
      </c>
      <c r="I357" s="2">
        <v>7.53</v>
      </c>
      <c r="J357" s="2">
        <v>28.2</v>
      </c>
      <c r="K357" s="2">
        <v>0</v>
      </c>
      <c r="L3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-2.8952727944887133</v>
      </c>
      <c r="M357" s="2">
        <f>EXP(Table5[[#This Row],[logit]])</f>
        <v>5.5283941882816406E-2</v>
      </c>
      <c r="N357" s="2">
        <f>IF(Table5[[#This Row],[y]]=1,Table5[[#This Row],[e^logit]]/(1+Table5[[#This Row],[e^logit]]),1-(Table5[[#This Row],[e^logit]]/(1+Table5[[#This Row],[e^logit]])))</f>
        <v>0.94761225894882861</v>
      </c>
      <c r="O357" s="2">
        <f>LN(Table5[[#This Row],[probability]])</f>
        <v>-5.3809869941984001E-2</v>
      </c>
    </row>
    <row r="358" spans="1:15" x14ac:dyDescent="0.3">
      <c r="A358" s="2">
        <v>0</v>
      </c>
      <c r="B358" s="2">
        <v>0.54700000000000004</v>
      </c>
      <c r="C358" s="2">
        <v>65.2</v>
      </c>
      <c r="D358" s="2">
        <v>2.7591999999999999</v>
      </c>
      <c r="E358" s="2">
        <v>6</v>
      </c>
      <c r="F358" s="2">
        <v>432</v>
      </c>
      <c r="G358" s="2">
        <v>17.8</v>
      </c>
      <c r="H358" s="2">
        <v>391.5</v>
      </c>
      <c r="I358" s="2">
        <v>13.61</v>
      </c>
      <c r="J358" s="2">
        <v>19.3</v>
      </c>
      <c r="K358" s="2">
        <v>0</v>
      </c>
      <c r="L3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-1.3639655703697127</v>
      </c>
      <c r="M358" s="2">
        <f>EXP(Table5[[#This Row],[logit]])</f>
        <v>0.25564498600781194</v>
      </c>
      <c r="N358" s="2">
        <f>IF(Table5[[#This Row],[y]]=1,Table5[[#This Row],[e^logit]]/(1+Table5[[#This Row],[e^logit]]),1-(Table5[[#This Row],[e^logit]]/(1+Table5[[#This Row],[e^logit]])))</f>
        <v>0.79640345093034015</v>
      </c>
      <c r="O358" s="2">
        <f>LN(Table5[[#This Row],[probability]])</f>
        <v>-0.22764937363932905</v>
      </c>
    </row>
    <row r="359" spans="1:15" x14ac:dyDescent="0.3">
      <c r="A359" s="2">
        <v>20</v>
      </c>
      <c r="B359" s="2">
        <v>0.64700000000000002</v>
      </c>
      <c r="C359" s="2">
        <v>100</v>
      </c>
      <c r="D359" s="2">
        <v>2.0106999999999999</v>
      </c>
      <c r="E359" s="2">
        <v>5</v>
      </c>
      <c r="F359" s="2">
        <v>264</v>
      </c>
      <c r="G359" s="2">
        <v>13</v>
      </c>
      <c r="H359" s="2">
        <v>391.93</v>
      </c>
      <c r="I359" s="2">
        <v>6.9</v>
      </c>
      <c r="J359" s="2">
        <v>30.1</v>
      </c>
      <c r="K359" s="2">
        <v>1</v>
      </c>
      <c r="L3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2.1425215011580891</v>
      </c>
      <c r="M359" s="2">
        <f>EXP(Table5[[#This Row],[logit]])</f>
        <v>8.5208960130113685</v>
      </c>
      <c r="N359" s="2">
        <f>IF(Table5[[#This Row],[y]]=1,Table5[[#This Row],[e^logit]]/(1+Table5[[#This Row],[e^logit]]),1-(Table5[[#This Row],[e^logit]]/(1+Table5[[#This Row],[e^logit]])))</f>
        <v>0.89496786871389122</v>
      </c>
      <c r="O359" s="2">
        <f>LN(Table5[[#This Row],[probability]])</f>
        <v>-0.11096746223006747</v>
      </c>
    </row>
    <row r="360" spans="1:15" x14ac:dyDescent="0.3">
      <c r="A360" s="2">
        <v>0</v>
      </c>
      <c r="B360" s="2">
        <v>0.58399999999999996</v>
      </c>
      <c r="C360" s="2">
        <v>95.4</v>
      </c>
      <c r="D360" s="2">
        <v>2.4298000000000002</v>
      </c>
      <c r="E360" s="2">
        <v>24</v>
      </c>
      <c r="F360" s="2">
        <v>666</v>
      </c>
      <c r="G360" s="2">
        <v>20.2</v>
      </c>
      <c r="H360" s="2">
        <v>352.58</v>
      </c>
      <c r="I360" s="2">
        <v>18.14</v>
      </c>
      <c r="J360" s="2">
        <v>13.8</v>
      </c>
      <c r="K360" s="2">
        <v>1</v>
      </c>
      <c r="L3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13.016617765522085</v>
      </c>
      <c r="M360" s="2">
        <f>EXP(Table5[[#This Row],[logit]])</f>
        <v>449826.7400620273</v>
      </c>
      <c r="N360" s="2">
        <f>IF(Table5[[#This Row],[y]]=1,Table5[[#This Row],[e^logit]]/(1+Table5[[#This Row],[e^logit]]),1-(Table5[[#This Row],[e^logit]]/(1+Table5[[#This Row],[e^logit]])))</f>
        <v>0.99999777692678571</v>
      </c>
      <c r="O360" s="2">
        <f>LN(Table5[[#This Row],[probability]])</f>
        <v>-2.2230756853223025E-6</v>
      </c>
    </row>
    <row r="361" spans="1:15" x14ac:dyDescent="0.3">
      <c r="A361" s="2">
        <v>28</v>
      </c>
      <c r="B361" s="2">
        <v>0.46400000000000002</v>
      </c>
      <c r="C361" s="2">
        <v>77.3</v>
      </c>
      <c r="D361" s="2">
        <v>3.6150000000000002</v>
      </c>
      <c r="E361" s="2">
        <v>4</v>
      </c>
      <c r="F361" s="2">
        <v>270</v>
      </c>
      <c r="G361" s="2">
        <v>18.2</v>
      </c>
      <c r="H361" s="2">
        <v>396.9</v>
      </c>
      <c r="I361" s="2">
        <v>10.59</v>
      </c>
      <c r="J361" s="2">
        <v>20.6</v>
      </c>
      <c r="K361" s="2">
        <v>0</v>
      </c>
      <c r="L3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-6.0358937816957283</v>
      </c>
      <c r="M361" s="2">
        <f>EXP(Table5[[#This Row],[logit]])</f>
        <v>2.3913582196968017E-3</v>
      </c>
      <c r="N361" s="2">
        <f>IF(Table5[[#This Row],[y]]=1,Table5[[#This Row],[e^logit]]/(1+Table5[[#This Row],[e^logit]]),1-(Table5[[#This Row],[e^logit]]/(1+Table5[[#This Row],[e^logit]])))</f>
        <v>0.99761434673185534</v>
      </c>
      <c r="O361" s="2">
        <f>LN(Table5[[#This Row],[probability]])</f>
        <v>-2.3885034728717224E-3</v>
      </c>
    </row>
    <row r="362" spans="1:15" x14ac:dyDescent="0.3">
      <c r="A362" s="2">
        <v>0</v>
      </c>
      <c r="B362" s="2">
        <v>0.44800000000000001</v>
      </c>
      <c r="C362" s="2">
        <v>95.3</v>
      </c>
      <c r="D362" s="2">
        <v>5.87</v>
      </c>
      <c r="E362" s="2">
        <v>3</v>
      </c>
      <c r="F362" s="2">
        <v>233</v>
      </c>
      <c r="G362" s="2">
        <v>17.899999999999999</v>
      </c>
      <c r="H362" s="2">
        <v>396.9</v>
      </c>
      <c r="I362" s="2">
        <v>30.81</v>
      </c>
      <c r="J362" s="2">
        <v>14.4</v>
      </c>
      <c r="K362" s="2">
        <v>0</v>
      </c>
      <c r="L3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-2.7996861090221454</v>
      </c>
      <c r="M362" s="2">
        <f>EXP(Table5[[#This Row],[logit]])</f>
        <v>6.082915335128538E-2</v>
      </c>
      <c r="N362" s="2">
        <f>IF(Table5[[#This Row],[y]]=1,Table5[[#This Row],[e^logit]]/(1+Table5[[#This Row],[e^logit]]),1-(Table5[[#This Row],[e^logit]]/(1+Table5[[#This Row],[e^logit]])))</f>
        <v>0.94265885966734719</v>
      </c>
      <c r="O362" s="2">
        <f>LN(Table5[[#This Row],[probability]])</f>
        <v>-5.9050822491966977E-2</v>
      </c>
    </row>
    <row r="363" spans="1:15" x14ac:dyDescent="0.3">
      <c r="A363" s="2">
        <v>85</v>
      </c>
      <c r="B363" s="2">
        <v>0.42899999999999999</v>
      </c>
      <c r="C363" s="2">
        <v>27.7</v>
      </c>
      <c r="D363" s="2">
        <v>8.5352999999999994</v>
      </c>
      <c r="E363" s="2">
        <v>4</v>
      </c>
      <c r="F363" s="2">
        <v>351</v>
      </c>
      <c r="G363" s="2">
        <v>17.899999999999999</v>
      </c>
      <c r="H363" s="2">
        <v>392.43</v>
      </c>
      <c r="I363" s="2">
        <v>6.36</v>
      </c>
      <c r="J363" s="2">
        <v>23.1</v>
      </c>
      <c r="K363" s="2">
        <v>0</v>
      </c>
      <c r="L3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-10.290314071081905</v>
      </c>
      <c r="M363" s="2">
        <f>EXP(Table5[[#This Row],[logit]])</f>
        <v>3.3960445742841272E-5</v>
      </c>
      <c r="N363" s="2">
        <f>IF(Table5[[#This Row],[y]]=1,Table5[[#This Row],[e^logit]]/(1+Table5[[#This Row],[e^logit]]),1-(Table5[[#This Row],[e^logit]]/(1+Table5[[#This Row],[e^logit]])))</f>
        <v>0.99996604070752981</v>
      </c>
      <c r="O363" s="2">
        <f>LN(Table5[[#This Row],[probability]])</f>
        <v>-3.395986910001423E-5</v>
      </c>
    </row>
    <row r="364" spans="1:15" x14ac:dyDescent="0.3">
      <c r="A364" s="2">
        <v>0</v>
      </c>
      <c r="B364" s="2">
        <v>0.52</v>
      </c>
      <c r="C364" s="2">
        <v>85.2</v>
      </c>
      <c r="D364" s="2">
        <v>2.1223999999999998</v>
      </c>
      <c r="E364" s="2">
        <v>5</v>
      </c>
      <c r="F364" s="2">
        <v>384</v>
      </c>
      <c r="G364" s="2">
        <v>20.9</v>
      </c>
      <c r="H364" s="2">
        <v>387.69</v>
      </c>
      <c r="I364" s="2">
        <v>14.09</v>
      </c>
      <c r="J364" s="2">
        <v>20.399999999999999</v>
      </c>
      <c r="K364" s="2">
        <v>0</v>
      </c>
      <c r="L3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-1.398913577288309</v>
      </c>
      <c r="M364" s="2">
        <f>EXP(Table5[[#This Row],[logit]])</f>
        <v>0.24686501806754621</v>
      </c>
      <c r="N364" s="2">
        <f>IF(Table5[[#This Row],[y]]=1,Table5[[#This Row],[e^logit]]/(1+Table5[[#This Row],[e^logit]]),1-(Table5[[#This Row],[e^logit]]/(1+Table5[[#This Row],[e^logit]])))</f>
        <v>0.8020114330818664</v>
      </c>
      <c r="O364" s="2">
        <f>LN(Table5[[#This Row],[probability]])</f>
        <v>-0.22063241550418389</v>
      </c>
    </row>
    <row r="365" spans="1:15" x14ac:dyDescent="0.3">
      <c r="A365" s="2">
        <v>0</v>
      </c>
      <c r="B365" s="2">
        <v>0.48899999999999999</v>
      </c>
      <c r="C365" s="2">
        <v>73.900000000000006</v>
      </c>
      <c r="D365" s="2">
        <v>3.0920999999999998</v>
      </c>
      <c r="E365" s="2">
        <v>2</v>
      </c>
      <c r="F365" s="2">
        <v>270</v>
      </c>
      <c r="G365" s="2">
        <v>17.8</v>
      </c>
      <c r="H365" s="2">
        <v>393.55</v>
      </c>
      <c r="I365" s="2">
        <v>8.1999999999999993</v>
      </c>
      <c r="J365" s="2">
        <v>22</v>
      </c>
      <c r="K365" s="2">
        <v>0</v>
      </c>
      <c r="L3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-4.9790029132784133</v>
      </c>
      <c r="M365" s="2">
        <f>EXP(Table5[[#This Row],[logit]])</f>
        <v>6.8809200121660551E-3</v>
      </c>
      <c r="N365" s="2">
        <f>IF(Table5[[#This Row],[y]]=1,Table5[[#This Row],[e^logit]]/(1+Table5[[#This Row],[e^logit]]),1-(Table5[[#This Row],[e^logit]]/(1+Table5[[#This Row],[e^logit]])))</f>
        <v>0.99316610348313794</v>
      </c>
      <c r="O365" s="2">
        <f>LN(Table5[[#This Row],[probability]])</f>
        <v>-6.8573545218019128E-3</v>
      </c>
    </row>
    <row r="366" spans="1:15" x14ac:dyDescent="0.3">
      <c r="A366" s="2">
        <v>0</v>
      </c>
      <c r="B366" s="2">
        <v>0.77</v>
      </c>
      <c r="C366" s="2">
        <v>96.2</v>
      </c>
      <c r="D366" s="2">
        <v>2.1036000000000001</v>
      </c>
      <c r="E366" s="2">
        <v>24</v>
      </c>
      <c r="F366" s="2">
        <v>666</v>
      </c>
      <c r="G366" s="2">
        <v>20.2</v>
      </c>
      <c r="H366" s="2">
        <v>380.79</v>
      </c>
      <c r="I366" s="2">
        <v>10.19</v>
      </c>
      <c r="J366" s="2">
        <v>20.8</v>
      </c>
      <c r="K366" s="2">
        <v>1</v>
      </c>
      <c r="L3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21.007459309159945</v>
      </c>
      <c r="M366" s="2">
        <f>EXP(Table5[[#This Row],[logit]])</f>
        <v>1328689970.4766586</v>
      </c>
      <c r="N366" s="2">
        <f>IF(Table5[[#This Row],[y]]=1,Table5[[#This Row],[e^logit]]/(1+Table5[[#This Row],[e^logit]]),1-(Table5[[#This Row],[e^logit]]/(1+Table5[[#This Row],[e^logit]])))</f>
        <v>0.99999999924737903</v>
      </c>
      <c r="O366" s="2">
        <f>LN(Table5[[#This Row],[probability]])</f>
        <v>-7.5262096583273005E-10</v>
      </c>
    </row>
    <row r="367" spans="1:15" x14ac:dyDescent="0.3">
      <c r="A367" s="2">
        <v>0</v>
      </c>
      <c r="B367" s="2">
        <v>0.48899999999999999</v>
      </c>
      <c r="C367" s="2">
        <v>72.7</v>
      </c>
      <c r="D367" s="2">
        <v>4.3548999999999998</v>
      </c>
      <c r="E367" s="2">
        <v>4</v>
      </c>
      <c r="F367" s="2">
        <v>277</v>
      </c>
      <c r="G367" s="2">
        <v>18.600000000000001</v>
      </c>
      <c r="H367" s="2">
        <v>389.43</v>
      </c>
      <c r="I367" s="2">
        <v>18.059999999999999</v>
      </c>
      <c r="J367" s="2">
        <v>22.5</v>
      </c>
      <c r="K367" s="2">
        <v>0</v>
      </c>
      <c r="L3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-1.650454664370729</v>
      </c>
      <c r="M367" s="2">
        <f>EXP(Table5[[#This Row],[logit]])</f>
        <v>0.19196261021714323</v>
      </c>
      <c r="N367" s="2">
        <f>IF(Table5[[#This Row],[y]]=1,Table5[[#This Row],[e^logit]]/(1+Table5[[#This Row],[e^logit]]),1-(Table5[[#This Row],[e^logit]]/(1+Table5[[#This Row],[e^logit]])))</f>
        <v>0.83895249014382012</v>
      </c>
      <c r="O367" s="2">
        <f>LN(Table5[[#This Row],[probability]])</f>
        <v>-0.17560120088369774</v>
      </c>
    </row>
    <row r="368" spans="1:15" x14ac:dyDescent="0.3">
      <c r="A368" s="2">
        <v>0</v>
      </c>
      <c r="B368" s="2">
        <v>0.58499999999999996</v>
      </c>
      <c r="C368" s="2">
        <v>79.7</v>
      </c>
      <c r="D368" s="2">
        <v>2.4982000000000002</v>
      </c>
      <c r="E368" s="2">
        <v>6</v>
      </c>
      <c r="F368" s="2">
        <v>391</v>
      </c>
      <c r="G368" s="2">
        <v>19.2</v>
      </c>
      <c r="H368" s="2">
        <v>396.9</v>
      </c>
      <c r="I368" s="2">
        <v>14.33</v>
      </c>
      <c r="J368" s="2">
        <v>16.8</v>
      </c>
      <c r="K368" s="2">
        <v>0</v>
      </c>
      <c r="L3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0.96783363519608701</v>
      </c>
      <c r="M368" s="2">
        <f>EXP(Table5[[#This Row],[logit]])</f>
        <v>2.632235894971799</v>
      </c>
      <c r="N368" s="2">
        <f>IF(Table5[[#This Row],[y]]=1,Table5[[#This Row],[e^logit]]/(1+Table5[[#This Row],[e^logit]]),1-(Table5[[#This Row],[e^logit]]/(1+Table5[[#This Row],[e^logit]])))</f>
        <v>0.27531251518777367</v>
      </c>
      <c r="O368" s="2">
        <f>LN(Table5[[#This Row],[probability]])</f>
        <v>-1.2898484076860601</v>
      </c>
    </row>
    <row r="369" spans="1:15" x14ac:dyDescent="0.3">
      <c r="A369" s="2">
        <v>0</v>
      </c>
      <c r="B369" s="2">
        <v>0.67900000000000005</v>
      </c>
      <c r="C369" s="2">
        <v>100</v>
      </c>
      <c r="D369" s="2">
        <v>1.8347</v>
      </c>
      <c r="E369" s="2">
        <v>24</v>
      </c>
      <c r="F369" s="2">
        <v>666</v>
      </c>
      <c r="G369" s="2">
        <v>20.2</v>
      </c>
      <c r="H369" s="2">
        <v>27.25</v>
      </c>
      <c r="I369" s="2">
        <v>29.05</v>
      </c>
      <c r="J369" s="2">
        <v>7.2</v>
      </c>
      <c r="K369" s="2">
        <v>1</v>
      </c>
      <c r="L3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20.485353833297278</v>
      </c>
      <c r="M369" s="2">
        <f>EXP(Table5[[#This Row],[logit]])</f>
        <v>788272053.10608745</v>
      </c>
      <c r="N369" s="2">
        <f>IF(Table5[[#This Row],[y]]=1,Table5[[#This Row],[e^logit]]/(1+Table5[[#This Row],[e^logit]]),1-(Table5[[#This Row],[e^logit]]/(1+Table5[[#This Row],[e^logit]])))</f>
        <v>0.99999999873140244</v>
      </c>
      <c r="O369" s="2">
        <f>LN(Table5[[#This Row],[probability]])</f>
        <v>-1.2685975611379321E-9</v>
      </c>
    </row>
    <row r="370" spans="1:15" x14ac:dyDescent="0.3">
      <c r="A370" s="2">
        <v>0</v>
      </c>
      <c r="B370" s="2">
        <v>0.624</v>
      </c>
      <c r="C370" s="2">
        <v>98.9</v>
      </c>
      <c r="D370" s="2">
        <v>2.1185</v>
      </c>
      <c r="E370" s="2">
        <v>4</v>
      </c>
      <c r="F370" s="2">
        <v>437</v>
      </c>
      <c r="G370" s="2">
        <v>21.2</v>
      </c>
      <c r="H370" s="2">
        <v>395.04</v>
      </c>
      <c r="I370" s="2">
        <v>12.6</v>
      </c>
      <c r="J370" s="2">
        <v>19.2</v>
      </c>
      <c r="K370" s="2">
        <v>1</v>
      </c>
      <c r="L3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2.0050643301234774</v>
      </c>
      <c r="M370" s="2">
        <f>EXP(Table5[[#This Row],[logit]])</f>
        <v>7.42657163366143</v>
      </c>
      <c r="N370" s="2">
        <f>IF(Table5[[#This Row],[y]]=1,Table5[[#This Row],[e^logit]]/(1+Table5[[#This Row],[e^logit]]),1-(Table5[[#This Row],[e^logit]]/(1+Table5[[#This Row],[e^logit]])))</f>
        <v>0.88132777558012765</v>
      </c>
      <c r="O370" s="2">
        <f>LN(Table5[[#This Row],[probability]])</f>
        <v>-0.12632567277253848</v>
      </c>
    </row>
    <row r="371" spans="1:15" x14ac:dyDescent="0.3">
      <c r="A371" s="2">
        <v>0</v>
      </c>
      <c r="B371" s="2">
        <v>0.54700000000000004</v>
      </c>
      <c r="C371" s="2">
        <v>73.099999999999994</v>
      </c>
      <c r="D371" s="2">
        <v>2.4775</v>
      </c>
      <c r="E371" s="2">
        <v>6</v>
      </c>
      <c r="F371" s="2">
        <v>432</v>
      </c>
      <c r="G371" s="2">
        <v>17.8</v>
      </c>
      <c r="H371" s="2">
        <v>338.63</v>
      </c>
      <c r="I371" s="2">
        <v>15.37</v>
      </c>
      <c r="J371" s="2">
        <v>20.399999999999999</v>
      </c>
      <c r="K371" s="2">
        <v>0</v>
      </c>
      <c r="L3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-0.42501355052921408</v>
      </c>
      <c r="M371" s="2">
        <f>EXP(Table5[[#This Row],[logit]])</f>
        <v>0.65376092626329585</v>
      </c>
      <c r="N371" s="2">
        <f>IF(Table5[[#This Row],[y]]=1,Table5[[#This Row],[e^logit]]/(1+Table5[[#This Row],[e^logit]]),1-(Table5[[#This Row],[e^logit]]/(1+Table5[[#This Row],[e^logit]])))</f>
        <v>0.60468232385893828</v>
      </c>
      <c r="O371" s="2">
        <f>LN(Table5[[#This Row],[probability]])</f>
        <v>-0.50305204338713505</v>
      </c>
    </row>
    <row r="372" spans="1:15" x14ac:dyDescent="0.3">
      <c r="A372" s="2">
        <v>0</v>
      </c>
      <c r="B372" s="2">
        <v>0.61399999999999999</v>
      </c>
      <c r="C372" s="2">
        <v>85.1</v>
      </c>
      <c r="D372" s="2">
        <v>2.0217999999999998</v>
      </c>
      <c r="E372" s="2">
        <v>24</v>
      </c>
      <c r="F372" s="2">
        <v>666</v>
      </c>
      <c r="G372" s="2">
        <v>20.2</v>
      </c>
      <c r="H372" s="2">
        <v>2.52</v>
      </c>
      <c r="I372" s="2">
        <v>23.29</v>
      </c>
      <c r="J372" s="2">
        <v>13.4</v>
      </c>
      <c r="K372" s="2">
        <v>1</v>
      </c>
      <c r="L3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18.204962250692638</v>
      </c>
      <c r="M372" s="2">
        <f>EXP(Table5[[#This Row],[logit]])</f>
        <v>80596215.372049674</v>
      </c>
      <c r="N372" s="2">
        <f>IF(Table5[[#This Row],[y]]=1,Table5[[#This Row],[e^logit]]/(1+Table5[[#This Row],[e^logit]]),1-(Table5[[#This Row],[e^logit]]/(1+Table5[[#This Row],[e^logit]])))</f>
        <v>0.99999998759246966</v>
      </c>
      <c r="O372" s="2">
        <f>LN(Table5[[#This Row],[probability]])</f>
        <v>-1.2407530413462408E-8</v>
      </c>
    </row>
    <row r="373" spans="1:15" x14ac:dyDescent="0.3">
      <c r="A373" s="2">
        <v>21</v>
      </c>
      <c r="B373" s="2">
        <v>0.439</v>
      </c>
      <c r="C373" s="2">
        <v>21.4</v>
      </c>
      <c r="D373" s="2">
        <v>6.8147000000000002</v>
      </c>
      <c r="E373" s="2">
        <v>4</v>
      </c>
      <c r="F373" s="2">
        <v>243</v>
      </c>
      <c r="G373" s="2">
        <v>16.8</v>
      </c>
      <c r="H373" s="2">
        <v>396.9</v>
      </c>
      <c r="I373" s="2">
        <v>8.43</v>
      </c>
      <c r="J373" s="2">
        <v>23.4</v>
      </c>
      <c r="K373" s="2">
        <v>0</v>
      </c>
      <c r="L3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-6.0075485856713069</v>
      </c>
      <c r="M373" s="2">
        <f>EXP(Table5[[#This Row],[logit]])</f>
        <v>2.4601115472106783E-3</v>
      </c>
      <c r="N373" s="2">
        <f>IF(Table5[[#This Row],[y]]=1,Table5[[#This Row],[e^logit]]/(1+Table5[[#This Row],[e^logit]]),1-(Table5[[#This Row],[e^logit]]/(1+Table5[[#This Row],[e^logit]])))</f>
        <v>0.99754592574919143</v>
      </c>
      <c r="O373" s="2">
        <f>LN(Table5[[#This Row],[probability]])</f>
        <v>-2.4570904266462642E-3</v>
      </c>
    </row>
    <row r="374" spans="1:15" x14ac:dyDescent="0.3">
      <c r="A374" s="2">
        <v>0</v>
      </c>
      <c r="B374" s="2">
        <v>0.61399999999999999</v>
      </c>
      <c r="C374" s="2">
        <v>87.6</v>
      </c>
      <c r="D374" s="2">
        <v>1.9512</v>
      </c>
      <c r="E374" s="2">
        <v>24</v>
      </c>
      <c r="F374" s="2">
        <v>666</v>
      </c>
      <c r="G374" s="2">
        <v>20.2</v>
      </c>
      <c r="H374" s="2">
        <v>291.55</v>
      </c>
      <c r="I374" s="2">
        <v>14.1</v>
      </c>
      <c r="J374" s="2">
        <v>20.8</v>
      </c>
      <c r="K374" s="2">
        <v>1</v>
      </c>
      <c r="L3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15.256544485456438</v>
      </c>
      <c r="M374" s="2">
        <f>EXP(Table5[[#This Row],[logit]])</f>
        <v>4225061.9671902116</v>
      </c>
      <c r="N374" s="2">
        <f>IF(Table5[[#This Row],[y]]=1,Table5[[#This Row],[e^logit]]/(1+Table5[[#This Row],[e^logit]]),1-(Table5[[#This Row],[e^logit]]/(1+Table5[[#This Row],[e^logit]])))</f>
        <v>0.99999976331713691</v>
      </c>
      <c r="O374" s="2">
        <f>LN(Table5[[#This Row],[probability]])</f>
        <v>-2.3668289109559492E-7</v>
      </c>
    </row>
    <row r="375" spans="1:15" x14ac:dyDescent="0.3">
      <c r="A375" s="2">
        <v>22</v>
      </c>
      <c r="B375" s="2">
        <v>0.43099999999999999</v>
      </c>
      <c r="C375" s="2">
        <v>76.5</v>
      </c>
      <c r="D375" s="2">
        <v>7.9549000000000003</v>
      </c>
      <c r="E375" s="2">
        <v>7</v>
      </c>
      <c r="F375" s="2">
        <v>330</v>
      </c>
      <c r="G375" s="2">
        <v>19.100000000000001</v>
      </c>
      <c r="H375" s="2">
        <v>372.49</v>
      </c>
      <c r="I375" s="2">
        <v>12.5</v>
      </c>
      <c r="J375" s="2">
        <v>17.600000000000001</v>
      </c>
      <c r="K375" s="2">
        <v>0</v>
      </c>
      <c r="L3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-2.137948335236675</v>
      </c>
      <c r="M375" s="2">
        <f>EXP(Table5[[#This Row],[logit]])</f>
        <v>0.11789647911080575</v>
      </c>
      <c r="N375" s="2">
        <f>IF(Table5[[#This Row],[y]]=1,Table5[[#This Row],[e^logit]]/(1+Table5[[#This Row],[e^logit]]),1-(Table5[[#This Row],[e^logit]]/(1+Table5[[#This Row],[e^logit]])))</f>
        <v>0.89453721224295957</v>
      </c>
      <c r="O375" s="2">
        <f>LN(Table5[[#This Row],[probability]])</f>
        <v>-0.11144877573269837</v>
      </c>
    </row>
    <row r="376" spans="1:15" x14ac:dyDescent="0.3">
      <c r="A376" s="2">
        <v>0</v>
      </c>
      <c r="B376" s="2">
        <v>0.7</v>
      </c>
      <c r="C376" s="2">
        <v>100</v>
      </c>
      <c r="D376" s="2">
        <v>1.5330999999999999</v>
      </c>
      <c r="E376" s="2">
        <v>24</v>
      </c>
      <c r="F376" s="2">
        <v>666</v>
      </c>
      <c r="G376" s="2">
        <v>20.2</v>
      </c>
      <c r="H376" s="2">
        <v>396.9</v>
      </c>
      <c r="I376" s="2">
        <v>24.56</v>
      </c>
      <c r="J376" s="2">
        <v>12.3</v>
      </c>
      <c r="K376" s="2">
        <v>1</v>
      </c>
      <c r="L3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17.248603364812251</v>
      </c>
      <c r="M376" s="2">
        <f>EXP(Table5[[#This Row],[logit]])</f>
        <v>30972286.068732537</v>
      </c>
      <c r="N376" s="2">
        <f>IF(Table5[[#This Row],[y]]=1,Table5[[#This Row],[e^logit]]/(1+Table5[[#This Row],[e^logit]]),1-(Table5[[#This Row],[e^logit]]/(1+Table5[[#This Row],[e^logit]])))</f>
        <v>0.99999996771307209</v>
      </c>
      <c r="O376" s="2">
        <f>LN(Table5[[#This Row],[probability]])</f>
        <v>-3.2286928430242749E-8</v>
      </c>
    </row>
    <row r="377" spans="1:15" x14ac:dyDescent="0.3">
      <c r="A377" s="2">
        <v>0</v>
      </c>
      <c r="B377" s="2">
        <v>0.71299999999999997</v>
      </c>
      <c r="C377" s="2">
        <v>94.1</v>
      </c>
      <c r="D377" s="2">
        <v>2.4961000000000002</v>
      </c>
      <c r="E377" s="2">
        <v>24</v>
      </c>
      <c r="F377" s="2">
        <v>666</v>
      </c>
      <c r="G377" s="2">
        <v>20.2</v>
      </c>
      <c r="H377" s="2">
        <v>6.68</v>
      </c>
      <c r="I377" s="2">
        <v>18.71</v>
      </c>
      <c r="J377" s="2">
        <v>14.9</v>
      </c>
      <c r="K377" s="2">
        <v>1</v>
      </c>
      <c r="L3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22.904821054988293</v>
      </c>
      <c r="M377" s="2">
        <f>EXP(Table5[[#This Row],[logit]])</f>
        <v>8860074897.6611176</v>
      </c>
      <c r="N377" s="2">
        <f>IF(Table5[[#This Row],[y]]=1,Table5[[#This Row],[e^logit]]/(1+Table5[[#This Row],[e^logit]]),1-(Table5[[#This Row],[e^logit]]/(1+Table5[[#This Row],[e^logit]])))</f>
        <v>0.99999999988713417</v>
      </c>
      <c r="O377" s="2">
        <f>LN(Table5[[#This Row],[probability]])</f>
        <v>-1.1286582780127507E-10</v>
      </c>
    </row>
    <row r="378" spans="1:15" x14ac:dyDescent="0.3">
      <c r="A378" s="2">
        <v>0</v>
      </c>
      <c r="B378" s="2">
        <v>0.7</v>
      </c>
      <c r="C378" s="2">
        <v>97</v>
      </c>
      <c r="D378" s="2">
        <v>1.9265000000000001</v>
      </c>
      <c r="E378" s="2">
        <v>24</v>
      </c>
      <c r="F378" s="2">
        <v>666</v>
      </c>
      <c r="G378" s="2">
        <v>20.2</v>
      </c>
      <c r="H378" s="2">
        <v>394.43</v>
      </c>
      <c r="I378" s="2">
        <v>17.11</v>
      </c>
      <c r="J378" s="2">
        <v>15.1</v>
      </c>
      <c r="K378" s="2">
        <v>1</v>
      </c>
      <c r="L3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17.359353340107262</v>
      </c>
      <c r="M378" s="2">
        <f>EXP(Table5[[#This Row],[logit]])</f>
        <v>34599622.864799477</v>
      </c>
      <c r="N378" s="2">
        <f>IF(Table5[[#This Row],[y]]=1,Table5[[#This Row],[e^logit]]/(1+Table5[[#This Row],[e^logit]]),1-(Table5[[#This Row],[e^logit]]/(1+Table5[[#This Row],[e^logit]])))</f>
        <v>0.99999997109795169</v>
      </c>
      <c r="O378" s="2">
        <f>LN(Table5[[#This Row],[probability]])</f>
        <v>-2.8902048727850708E-8</v>
      </c>
    </row>
    <row r="379" spans="1:15" x14ac:dyDescent="0.3">
      <c r="A379" s="2">
        <v>52.5</v>
      </c>
      <c r="B379" s="2">
        <v>0.40500000000000003</v>
      </c>
      <c r="C379" s="2">
        <v>22.9</v>
      </c>
      <c r="D379" s="2">
        <v>7.3171999999999997</v>
      </c>
      <c r="E379" s="2">
        <v>6</v>
      </c>
      <c r="F379" s="2">
        <v>293</v>
      </c>
      <c r="G379" s="2">
        <v>16.600000000000001</v>
      </c>
      <c r="H379" s="2">
        <v>371.72</v>
      </c>
      <c r="I379" s="2">
        <v>9.51</v>
      </c>
      <c r="J379" s="2">
        <v>24.8</v>
      </c>
      <c r="K379" s="2">
        <v>0</v>
      </c>
      <c r="L3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-7.7488071218591639</v>
      </c>
      <c r="M379" s="2">
        <f>EXP(Table5[[#This Row],[logit]])</f>
        <v>4.3125667052289082E-4</v>
      </c>
      <c r="N379" s="2">
        <f>IF(Table5[[#This Row],[y]]=1,Table5[[#This Row],[e^logit]]/(1+Table5[[#This Row],[e^logit]]),1-(Table5[[#This Row],[e^logit]]/(1+Table5[[#This Row],[e^logit]])))</f>
        <v>0.99956892923162144</v>
      </c>
      <c r="O379" s="2">
        <f>LN(Table5[[#This Row],[probability]])</f>
        <v>-4.3116370609168336E-4</v>
      </c>
    </row>
    <row r="380" spans="1:15" x14ac:dyDescent="0.3">
      <c r="A380" s="2">
        <v>0</v>
      </c>
      <c r="B380" s="2">
        <v>0.7</v>
      </c>
      <c r="C380" s="2">
        <v>100</v>
      </c>
      <c r="D380" s="2">
        <v>1.4672000000000001</v>
      </c>
      <c r="E380" s="2">
        <v>24</v>
      </c>
      <c r="F380" s="2">
        <v>666</v>
      </c>
      <c r="G380" s="2">
        <v>20.2</v>
      </c>
      <c r="H380" s="2">
        <v>396.9</v>
      </c>
      <c r="I380" s="2">
        <v>28.28</v>
      </c>
      <c r="J380" s="2">
        <v>10.5</v>
      </c>
      <c r="K380" s="2">
        <v>1</v>
      </c>
      <c r="L3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17.195096071377204</v>
      </c>
      <c r="M380" s="2">
        <f>EXP(Table5[[#This Row],[logit]])</f>
        <v>29358599.845199011</v>
      </c>
      <c r="N380" s="2">
        <f>IF(Table5[[#This Row],[y]]=1,Table5[[#This Row],[e^logit]]/(1+Table5[[#This Row],[e^logit]]),1-(Table5[[#This Row],[e^logit]]/(1+Table5[[#This Row],[e^logit]])))</f>
        <v>0.99999996593843132</v>
      </c>
      <c r="O380" s="2">
        <f>LN(Table5[[#This Row],[probability]])</f>
        <v>-3.4061569256786213E-8</v>
      </c>
    </row>
    <row r="381" spans="1:15" x14ac:dyDescent="0.3">
      <c r="A381" s="2">
        <v>34</v>
      </c>
      <c r="B381" s="2">
        <v>0.433</v>
      </c>
      <c r="C381" s="2">
        <v>40.4</v>
      </c>
      <c r="D381" s="2">
        <v>5.4916999999999998</v>
      </c>
      <c r="E381" s="2">
        <v>7</v>
      </c>
      <c r="F381" s="2">
        <v>329</v>
      </c>
      <c r="G381" s="2">
        <v>16.100000000000001</v>
      </c>
      <c r="H381" s="2">
        <v>395.75</v>
      </c>
      <c r="I381" s="2">
        <v>9.5</v>
      </c>
      <c r="J381" s="2">
        <v>22</v>
      </c>
      <c r="K381" s="2">
        <v>0</v>
      </c>
      <c r="L3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-6.4279609855084976</v>
      </c>
      <c r="M381" s="2">
        <f>EXP(Table5[[#This Row],[logit]])</f>
        <v>1.6157419993311692E-3</v>
      </c>
      <c r="N381" s="2">
        <f>IF(Table5[[#This Row],[y]]=1,Table5[[#This Row],[e^logit]]/(1+Table5[[#This Row],[e^logit]]),1-(Table5[[#This Row],[e^logit]]/(1+Table5[[#This Row],[e^logit]])))</f>
        <v>0.99838686441158964</v>
      </c>
      <c r="O381" s="2">
        <f>LN(Table5[[#This Row],[probability]])</f>
        <v>-1.6144380925559841E-3</v>
      </c>
    </row>
    <row r="382" spans="1:15" x14ac:dyDescent="0.3">
      <c r="A382" s="2">
        <v>0</v>
      </c>
      <c r="B382" s="2">
        <v>0.48899999999999999</v>
      </c>
      <c r="C382" s="2">
        <v>32.299999999999997</v>
      </c>
      <c r="D382" s="2">
        <v>3.9453999999999998</v>
      </c>
      <c r="E382" s="2">
        <v>4</v>
      </c>
      <c r="F382" s="2">
        <v>277</v>
      </c>
      <c r="G382" s="2">
        <v>18.600000000000001</v>
      </c>
      <c r="H382" s="2">
        <v>385.81</v>
      </c>
      <c r="I382" s="2">
        <v>9.3800000000000008</v>
      </c>
      <c r="J382" s="2">
        <v>28.1</v>
      </c>
      <c r="K382" s="2">
        <v>0</v>
      </c>
      <c r="L3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-2.7640371056466595</v>
      </c>
      <c r="M382" s="2">
        <f>EXP(Table5[[#This Row],[logit]])</f>
        <v>6.3036767882479847E-2</v>
      </c>
      <c r="N382" s="2">
        <f>IF(Table5[[#This Row],[y]]=1,Table5[[#This Row],[e^logit]]/(1+Table5[[#This Row],[e^logit]]),1-(Table5[[#This Row],[e^logit]]/(1+Table5[[#This Row],[e^logit]])))</f>
        <v>0.94070123462611155</v>
      </c>
      <c r="O382" s="2">
        <f>LN(Table5[[#This Row],[probability]])</f>
        <v>-6.1129687550418865E-2</v>
      </c>
    </row>
    <row r="383" spans="1:15" x14ac:dyDescent="0.3">
      <c r="A383" s="2">
        <v>0</v>
      </c>
      <c r="B383" s="2">
        <v>0.504</v>
      </c>
      <c r="C383" s="2">
        <v>17</v>
      </c>
      <c r="D383" s="2">
        <v>3.3751000000000002</v>
      </c>
      <c r="E383" s="2">
        <v>8</v>
      </c>
      <c r="F383" s="2">
        <v>307</v>
      </c>
      <c r="G383" s="2">
        <v>17.399999999999999</v>
      </c>
      <c r="H383" s="2">
        <v>377.51</v>
      </c>
      <c r="I383" s="2">
        <v>3.92</v>
      </c>
      <c r="J383" s="2">
        <v>46.7</v>
      </c>
      <c r="K383" s="2">
        <v>1</v>
      </c>
      <c r="L3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1.8408235936615274</v>
      </c>
      <c r="M383" s="2">
        <f>EXP(Table5[[#This Row],[logit]])</f>
        <v>6.3017261861058582</v>
      </c>
      <c r="N383" s="2">
        <f>IF(Table5[[#This Row],[y]]=1,Table5[[#This Row],[e^logit]]/(1+Table5[[#This Row],[e^logit]]),1-(Table5[[#This Row],[e^logit]]/(1+Table5[[#This Row],[e^logit]])))</f>
        <v>0.8630460832805732</v>
      </c>
      <c r="O383" s="2">
        <f>LN(Table5[[#This Row],[probability]])</f>
        <v>-0.14728719038976595</v>
      </c>
    </row>
    <row r="384" spans="1:15" x14ac:dyDescent="0.3">
      <c r="A384" s="2">
        <v>0</v>
      </c>
      <c r="B384" s="2">
        <v>0.437</v>
      </c>
      <c r="C384" s="2">
        <v>74.5</v>
      </c>
      <c r="D384" s="2">
        <v>4.0522</v>
      </c>
      <c r="E384" s="2">
        <v>5</v>
      </c>
      <c r="F384" s="2">
        <v>398</v>
      </c>
      <c r="G384" s="2">
        <v>18.7</v>
      </c>
      <c r="H384" s="2">
        <v>373.66</v>
      </c>
      <c r="I384" s="2">
        <v>11.97</v>
      </c>
      <c r="J384" s="2">
        <v>20</v>
      </c>
      <c r="K384" s="2">
        <v>0</v>
      </c>
      <c r="L3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-4.921948520321985</v>
      </c>
      <c r="M384" s="2">
        <f>EXP(Table5[[#This Row],[logit]])</f>
        <v>7.2849221894251354E-3</v>
      </c>
      <c r="N384" s="2">
        <f>IF(Table5[[#This Row],[y]]=1,Table5[[#This Row],[e^logit]]/(1+Table5[[#This Row],[e^logit]]),1-(Table5[[#This Row],[e^logit]]/(1+Table5[[#This Row],[e^logit]])))</f>
        <v>0.99276776408646061</v>
      </c>
      <c r="O384" s="2">
        <f>LN(Table5[[#This Row],[probability]])</f>
        <v>-7.2585153142374443E-3</v>
      </c>
    </row>
    <row r="385" spans="1:15" x14ac:dyDescent="0.3">
      <c r="A385" s="2">
        <v>0</v>
      </c>
      <c r="B385" s="2">
        <v>0.69299999999999995</v>
      </c>
      <c r="C385" s="2">
        <v>94.7</v>
      </c>
      <c r="D385" s="2">
        <v>1.7821</v>
      </c>
      <c r="E385" s="2">
        <v>24</v>
      </c>
      <c r="F385" s="2">
        <v>666</v>
      </c>
      <c r="G385" s="2">
        <v>20.2</v>
      </c>
      <c r="H385" s="2">
        <v>396.9</v>
      </c>
      <c r="I385" s="2">
        <v>16.350000000000001</v>
      </c>
      <c r="J385" s="2">
        <v>12.7</v>
      </c>
      <c r="K385" s="2">
        <v>1</v>
      </c>
      <c r="L3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16.460387431280559</v>
      </c>
      <c r="M385" s="2">
        <f>EXP(Table5[[#This Row],[logit]])</f>
        <v>14081711.141985441</v>
      </c>
      <c r="N385" s="2">
        <f>IF(Table5[[#This Row],[y]]=1,Table5[[#This Row],[e^logit]]/(1+Table5[[#This Row],[e^logit]]),1-(Table5[[#This Row],[e^logit]]/(1+Table5[[#This Row],[e^logit]])))</f>
        <v>0.99999992898590806</v>
      </c>
      <c r="O385" s="2">
        <f>LN(Table5[[#This Row],[probability]])</f>
        <v>-7.1014094461714324E-8</v>
      </c>
    </row>
    <row r="386" spans="1:15" x14ac:dyDescent="0.3">
      <c r="A386" s="2">
        <v>0</v>
      </c>
      <c r="B386" s="2">
        <v>0.67100000000000004</v>
      </c>
      <c r="C386" s="2">
        <v>100</v>
      </c>
      <c r="D386" s="2">
        <v>1.3861000000000001</v>
      </c>
      <c r="E386" s="2">
        <v>24</v>
      </c>
      <c r="F386" s="2">
        <v>666</v>
      </c>
      <c r="G386" s="2">
        <v>20.2</v>
      </c>
      <c r="H386" s="2">
        <v>393.74</v>
      </c>
      <c r="I386" s="2">
        <v>21.78</v>
      </c>
      <c r="J386" s="2">
        <v>10.199999999999999</v>
      </c>
      <c r="K386" s="2">
        <v>1</v>
      </c>
      <c r="L3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15.432182609473182</v>
      </c>
      <c r="M386" s="2">
        <f>EXP(Table5[[#This Row],[logit]])</f>
        <v>5036301.8433512514</v>
      </c>
      <c r="N386" s="2">
        <f>IF(Table5[[#This Row],[y]]=1,Table5[[#This Row],[e^logit]]/(1+Table5[[#This Row],[e^logit]]),1-(Table5[[#This Row],[e^logit]]/(1+Table5[[#This Row],[e^logit]])))</f>
        <v>0.99999980144164657</v>
      </c>
      <c r="O386" s="2">
        <f>LN(Table5[[#This Row],[probability]])</f>
        <v>-1.9855837313857194E-7</v>
      </c>
    </row>
    <row r="387" spans="1:15" x14ac:dyDescent="0.3">
      <c r="A387" s="2">
        <v>0</v>
      </c>
      <c r="B387" s="2">
        <v>0.77</v>
      </c>
      <c r="C387" s="2">
        <v>83.4</v>
      </c>
      <c r="D387" s="2">
        <v>2.7227000000000001</v>
      </c>
      <c r="E387" s="2">
        <v>24</v>
      </c>
      <c r="F387" s="2">
        <v>666</v>
      </c>
      <c r="G387" s="2">
        <v>20.2</v>
      </c>
      <c r="H387" s="2">
        <v>395.43</v>
      </c>
      <c r="I387" s="2">
        <v>11.48</v>
      </c>
      <c r="J387" s="2">
        <v>22.7</v>
      </c>
      <c r="K387" s="2">
        <v>1</v>
      </c>
      <c r="L3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21.267738399393675</v>
      </c>
      <c r="M387" s="2">
        <f>EXP(Table5[[#This Row],[logit]])</f>
        <v>1723698998.9943612</v>
      </c>
      <c r="N387" s="2">
        <f>IF(Table5[[#This Row],[y]]=1,Table5[[#This Row],[e^logit]]/(1+Table5[[#This Row],[e^logit]]),1-(Table5[[#This Row],[e^logit]]/(1+Table5[[#This Row],[e^logit]])))</f>
        <v>0.99999999941985229</v>
      </c>
      <c r="O387" s="2">
        <f>LN(Table5[[#This Row],[probability]])</f>
        <v>-5.8014770781997598E-10</v>
      </c>
    </row>
    <row r="388" spans="1:15" x14ac:dyDescent="0.3">
      <c r="A388" s="2">
        <v>0</v>
      </c>
      <c r="B388" s="2">
        <v>0.57999999999999996</v>
      </c>
      <c r="C388" s="2">
        <v>84</v>
      </c>
      <c r="D388" s="2">
        <v>3.0333999999999999</v>
      </c>
      <c r="E388" s="2">
        <v>24</v>
      </c>
      <c r="F388" s="2">
        <v>666</v>
      </c>
      <c r="G388" s="2">
        <v>20.2</v>
      </c>
      <c r="H388" s="2">
        <v>396.9</v>
      </c>
      <c r="I388" s="2">
        <v>16.29</v>
      </c>
      <c r="J388" s="2">
        <v>19.899999999999999</v>
      </c>
      <c r="K388" s="2">
        <v>1</v>
      </c>
      <c r="L3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13.183837747924629</v>
      </c>
      <c r="M388" s="2">
        <f>EXP(Table5[[#This Row],[logit]])</f>
        <v>531701.62085387099</v>
      </c>
      <c r="N388" s="2">
        <f>IF(Table5[[#This Row],[y]]=1,Table5[[#This Row],[e^logit]]/(1+Table5[[#This Row],[e^logit]]),1-(Table5[[#This Row],[e^logit]]/(1+Table5[[#This Row],[e^logit]])))</f>
        <v>0.9999981192494436</v>
      </c>
      <c r="O388" s="2">
        <f>LN(Table5[[#This Row],[probability]])</f>
        <v>-1.8807523250180098E-6</v>
      </c>
    </row>
    <row r="389" spans="1:15" x14ac:dyDescent="0.3">
      <c r="A389" s="2">
        <v>0</v>
      </c>
      <c r="B389" s="2">
        <v>0.60899999999999999</v>
      </c>
      <c r="C389" s="2">
        <v>98.8</v>
      </c>
      <c r="D389" s="2">
        <v>1.8681000000000001</v>
      </c>
      <c r="E389" s="2">
        <v>4</v>
      </c>
      <c r="F389" s="2">
        <v>711</v>
      </c>
      <c r="G389" s="2">
        <v>20.100000000000001</v>
      </c>
      <c r="H389" s="2">
        <v>390.11</v>
      </c>
      <c r="I389" s="2">
        <v>18.07</v>
      </c>
      <c r="J389" s="2">
        <v>13.6</v>
      </c>
      <c r="K389" s="2">
        <v>0</v>
      </c>
      <c r="L3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-1.9665782834675691</v>
      </c>
      <c r="M389" s="2">
        <f>EXP(Table5[[#This Row],[logit]])</f>
        <v>0.13993485536795131</v>
      </c>
      <c r="N389" s="2">
        <f>IF(Table5[[#This Row],[y]]=1,Table5[[#This Row],[e^logit]]/(1+Table5[[#This Row],[e^logit]]),1-(Table5[[#This Row],[e^logit]]/(1+Table5[[#This Row],[e^logit]])))</f>
        <v>0.87724311199977933</v>
      </c>
      <c r="O389" s="2">
        <f>LN(Table5[[#This Row],[probability]])</f>
        <v>-0.13097111635952211</v>
      </c>
    </row>
    <row r="390" spans="1:15" x14ac:dyDescent="0.3">
      <c r="A390" s="2">
        <v>0</v>
      </c>
      <c r="B390" s="2">
        <v>0.442</v>
      </c>
      <c r="C390" s="2">
        <v>48.5</v>
      </c>
      <c r="D390" s="2">
        <v>8.0136000000000003</v>
      </c>
      <c r="E390" s="2">
        <v>3</v>
      </c>
      <c r="F390" s="2">
        <v>352</v>
      </c>
      <c r="G390" s="2">
        <v>18.8</v>
      </c>
      <c r="H390" s="2">
        <v>385.64</v>
      </c>
      <c r="I390" s="2">
        <v>10.53</v>
      </c>
      <c r="J390" s="2">
        <v>17.5</v>
      </c>
      <c r="K390" s="2">
        <v>0</v>
      </c>
      <c r="L3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-4.4238759181006584</v>
      </c>
      <c r="M390" s="2">
        <f>EXP(Table5[[#This Row],[logit]])</f>
        <v>1.198767886288904E-2</v>
      </c>
      <c r="N390" s="2">
        <f>IF(Table5[[#This Row],[y]]=1,Table5[[#This Row],[e^logit]]/(1+Table5[[#This Row],[e^logit]]),1-(Table5[[#This Row],[e^logit]]/(1+Table5[[#This Row],[e^logit]])))</f>
        <v>0.98815432330524133</v>
      </c>
      <c r="O390" s="2">
        <f>LN(Table5[[#This Row],[probability]])</f>
        <v>-1.1916395754486534E-2</v>
      </c>
    </row>
    <row r="391" spans="1:15" x14ac:dyDescent="0.3">
      <c r="A391" s="2">
        <v>0</v>
      </c>
      <c r="B391" s="2">
        <v>0.50700000000000001</v>
      </c>
      <c r="C391" s="2">
        <v>91.3</v>
      </c>
      <c r="D391" s="2">
        <v>3.048</v>
      </c>
      <c r="E391" s="2">
        <v>8</v>
      </c>
      <c r="F391" s="2">
        <v>307</v>
      </c>
      <c r="G391" s="2">
        <v>17.399999999999999</v>
      </c>
      <c r="H391" s="2">
        <v>395.24</v>
      </c>
      <c r="I391" s="2">
        <v>21.46</v>
      </c>
      <c r="J391" s="2">
        <v>21.7</v>
      </c>
      <c r="K391" s="2">
        <v>1</v>
      </c>
      <c r="L3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1.0983746577717621</v>
      </c>
      <c r="M391" s="2">
        <f>EXP(Table5[[#This Row],[logit]])</f>
        <v>2.9992871920069128</v>
      </c>
      <c r="N391" s="2">
        <f>IF(Table5[[#This Row],[y]]=1,Table5[[#This Row],[e^logit]]/(1+Table5[[#This Row],[e^logit]]),1-(Table5[[#This Row],[e^logit]]/(1+Table5[[#This Row],[e^logit]])))</f>
        <v>0.74995544156002902</v>
      </c>
      <c r="O391" s="2">
        <f>LN(Table5[[#This Row],[probability]])</f>
        <v>-0.28774148546999395</v>
      </c>
    </row>
    <row r="392" spans="1:15" x14ac:dyDescent="0.3">
      <c r="A392" s="2">
        <v>0</v>
      </c>
      <c r="B392" s="2">
        <v>0.41299999999999998</v>
      </c>
      <c r="C392" s="2">
        <v>6.6</v>
      </c>
      <c r="D392" s="2">
        <v>5.2873000000000001</v>
      </c>
      <c r="E392" s="2">
        <v>4</v>
      </c>
      <c r="F392" s="2">
        <v>305</v>
      </c>
      <c r="G392" s="2">
        <v>19.2</v>
      </c>
      <c r="H392" s="2">
        <v>383.73</v>
      </c>
      <c r="I392" s="2">
        <v>6.72</v>
      </c>
      <c r="J392" s="2">
        <v>24.2</v>
      </c>
      <c r="K392" s="2">
        <v>0</v>
      </c>
      <c r="L3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-6.6175879624431886</v>
      </c>
      <c r="M392" s="2">
        <f>EXP(Table5[[#This Row],[logit]])</f>
        <v>1.3366511131548938E-3</v>
      </c>
      <c r="N392" s="2">
        <f>IF(Table5[[#This Row],[y]]=1,Table5[[#This Row],[e^logit]]/(1+Table5[[#This Row],[e^logit]]),1-(Table5[[#This Row],[e^logit]]/(1+Table5[[#This Row],[e^logit]])))</f>
        <v>0.998665133138122</v>
      </c>
      <c r="O392" s="2">
        <f>LN(Table5[[#This Row],[probability]])</f>
        <v>-1.3357585902949534E-3</v>
      </c>
    </row>
    <row r="393" spans="1:15" x14ac:dyDescent="0.3">
      <c r="A393" s="2">
        <v>0</v>
      </c>
      <c r="B393" s="2">
        <v>0.51</v>
      </c>
      <c r="C393" s="2">
        <v>74.400000000000006</v>
      </c>
      <c r="D393" s="2">
        <v>2.9152999999999998</v>
      </c>
      <c r="E393" s="2">
        <v>5</v>
      </c>
      <c r="F393" s="2">
        <v>296</v>
      </c>
      <c r="G393" s="2">
        <v>16.600000000000001</v>
      </c>
      <c r="H393" s="2">
        <v>391.27</v>
      </c>
      <c r="I393" s="2">
        <v>6.92</v>
      </c>
      <c r="J393" s="2">
        <v>29.9</v>
      </c>
      <c r="K393" s="2">
        <v>0</v>
      </c>
      <c r="L3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-1.4894101304253358</v>
      </c>
      <c r="M393" s="2">
        <f>EXP(Table5[[#This Row],[logit]])</f>
        <v>0.22550563522838318</v>
      </c>
      <c r="N393" s="2">
        <f>IF(Table5[[#This Row],[y]]=1,Table5[[#This Row],[e^logit]]/(1+Table5[[#This Row],[e^logit]]),1-(Table5[[#This Row],[e^logit]]/(1+Table5[[#This Row],[e^logit]])))</f>
        <v>0.81598971987888225</v>
      </c>
      <c r="O393" s="2">
        <f>LN(Table5[[#This Row],[probability]])</f>
        <v>-0.20335352228503217</v>
      </c>
    </row>
    <row r="394" spans="1:15" x14ac:dyDescent="0.3">
      <c r="A394" s="2">
        <v>0</v>
      </c>
      <c r="B394" s="2">
        <v>0.71299999999999997</v>
      </c>
      <c r="C394" s="2">
        <v>98.7</v>
      </c>
      <c r="D394" s="2">
        <v>2.2616000000000001</v>
      </c>
      <c r="E394" s="2">
        <v>24</v>
      </c>
      <c r="F394" s="2">
        <v>666</v>
      </c>
      <c r="G394" s="2">
        <v>20.2</v>
      </c>
      <c r="H394" s="2">
        <v>396.9</v>
      </c>
      <c r="I394" s="2">
        <v>18.13</v>
      </c>
      <c r="J394" s="2">
        <v>14.1</v>
      </c>
      <c r="K394" s="2">
        <v>1</v>
      </c>
      <c r="L3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18.08622684884541</v>
      </c>
      <c r="M394" s="2">
        <f>EXP(Table5[[#This Row],[logit]])</f>
        <v>71572884.266895503</v>
      </c>
      <c r="N394" s="2">
        <f>IF(Table5[[#This Row],[y]]=1,Table5[[#This Row],[e^logit]]/(1+Table5[[#This Row],[e^logit]]),1-(Table5[[#This Row],[e^logit]]/(1+Table5[[#This Row],[e^logit]])))</f>
        <v>0.99999998602822848</v>
      </c>
      <c r="O394" s="2">
        <f>LN(Table5[[#This Row],[probability]])</f>
        <v>-1.3971771615123251E-8</v>
      </c>
    </row>
    <row r="395" spans="1:15" x14ac:dyDescent="0.3">
      <c r="A395" s="2">
        <v>0</v>
      </c>
      <c r="B395" s="2">
        <v>0.44800000000000001</v>
      </c>
      <c r="C395" s="2">
        <v>62</v>
      </c>
      <c r="D395" s="2">
        <v>6.0876999999999999</v>
      </c>
      <c r="E395" s="2">
        <v>3</v>
      </c>
      <c r="F395" s="2">
        <v>233</v>
      </c>
      <c r="G395" s="2">
        <v>17.899999999999999</v>
      </c>
      <c r="H395" s="2">
        <v>396.9</v>
      </c>
      <c r="I395" s="2">
        <v>16.2</v>
      </c>
      <c r="J395" s="2">
        <v>19.399999999999999</v>
      </c>
      <c r="K395" s="2">
        <v>0</v>
      </c>
      <c r="L3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-3.8376757365035621</v>
      </c>
      <c r="M395" s="2">
        <f>EXP(Table5[[#This Row],[logit]])</f>
        <v>2.1543616239484087E-2</v>
      </c>
      <c r="N395" s="2">
        <f>IF(Table5[[#This Row],[y]]=1,Table5[[#This Row],[e^logit]]/(1+Table5[[#This Row],[e^logit]]),1-(Table5[[#This Row],[e^logit]]/(1+Table5[[#This Row],[e^logit]])))</f>
        <v>0.97891072304989712</v>
      </c>
      <c r="O395" s="2">
        <f>LN(Table5[[#This Row],[probability]])</f>
        <v>-2.1314832591587209E-2</v>
      </c>
    </row>
    <row r="396" spans="1:15" x14ac:dyDescent="0.3">
      <c r="A396" s="2">
        <v>0</v>
      </c>
      <c r="B396" s="2">
        <v>0.63100000000000001</v>
      </c>
      <c r="C396" s="2">
        <v>96.8</v>
      </c>
      <c r="D396" s="2">
        <v>1.3567</v>
      </c>
      <c r="E396" s="2">
        <v>24</v>
      </c>
      <c r="F396" s="2">
        <v>666</v>
      </c>
      <c r="G396" s="2">
        <v>20.2</v>
      </c>
      <c r="H396" s="2">
        <v>375.33</v>
      </c>
      <c r="I396" s="2">
        <v>3.73</v>
      </c>
      <c r="J396" s="2">
        <v>50</v>
      </c>
      <c r="K396" s="2">
        <v>1</v>
      </c>
      <c r="L3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18.448985884551078</v>
      </c>
      <c r="M396" s="2">
        <f>EXP(Table5[[#This Row],[logit]])</f>
        <v>102870953.75785178</v>
      </c>
      <c r="N396" s="2">
        <f>IF(Table5[[#This Row],[y]]=1,Table5[[#This Row],[e^logit]]/(1+Table5[[#This Row],[e^logit]]),1-(Table5[[#This Row],[e^logit]]/(1+Table5[[#This Row],[e^logit]])))</f>
        <v>0.99999999027908315</v>
      </c>
      <c r="O396" s="2">
        <f>LN(Table5[[#This Row],[probability]])</f>
        <v>-9.7209168965021375E-9</v>
      </c>
    </row>
    <row r="397" spans="1:15" x14ac:dyDescent="0.3">
      <c r="A397" s="2">
        <v>90</v>
      </c>
      <c r="B397" s="2">
        <v>0.41</v>
      </c>
      <c r="C397" s="2">
        <v>36.1</v>
      </c>
      <c r="D397" s="2">
        <v>12.1265</v>
      </c>
      <c r="E397" s="2">
        <v>5</v>
      </c>
      <c r="F397" s="2">
        <v>187</v>
      </c>
      <c r="G397" s="2">
        <v>17</v>
      </c>
      <c r="H397" s="2">
        <v>384.46</v>
      </c>
      <c r="I397" s="2">
        <v>4.5</v>
      </c>
      <c r="J397" s="2">
        <v>30.1</v>
      </c>
      <c r="K397" s="2">
        <v>0</v>
      </c>
      <c r="L3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-5.9747038267354018</v>
      </c>
      <c r="M397" s="2">
        <f>EXP(Table5[[#This Row],[logit]])</f>
        <v>2.5422549232183905E-3</v>
      </c>
      <c r="N397" s="2">
        <f>IF(Table5[[#This Row],[y]]=1,Table5[[#This Row],[e^logit]]/(1+Table5[[#This Row],[e^logit]]),1-(Table5[[#This Row],[e^logit]]/(1+Table5[[#This Row],[e^logit]])))</f>
        <v>0.9974641917477951</v>
      </c>
      <c r="O397" s="2">
        <f>LN(Table5[[#This Row],[probability]])</f>
        <v>-2.5390288596649434E-3</v>
      </c>
    </row>
    <row r="398" spans="1:15" x14ac:dyDescent="0.3">
      <c r="A398" s="2">
        <v>0</v>
      </c>
      <c r="B398" s="2">
        <v>0.437</v>
      </c>
      <c r="C398" s="2">
        <v>42.3</v>
      </c>
      <c r="D398" s="2">
        <v>5.5026999999999999</v>
      </c>
      <c r="E398" s="2">
        <v>4</v>
      </c>
      <c r="F398" s="2">
        <v>289</v>
      </c>
      <c r="G398" s="2">
        <v>16</v>
      </c>
      <c r="H398" s="2">
        <v>396.9</v>
      </c>
      <c r="I398" s="2">
        <v>10.4</v>
      </c>
      <c r="J398" s="2">
        <v>21.7</v>
      </c>
      <c r="K398" s="2">
        <v>0</v>
      </c>
      <c r="L3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-5.7211910416378702</v>
      </c>
      <c r="M398" s="2">
        <f>EXP(Table5[[#This Row],[logit]])</f>
        <v>3.2758069554418654E-3</v>
      </c>
      <c r="N398" s="2">
        <f>IF(Table5[[#This Row],[y]]=1,Table5[[#This Row],[e^logit]]/(1+Table5[[#This Row],[e^logit]]),1-(Table5[[#This Row],[e^logit]]/(1+Table5[[#This Row],[e^logit]])))</f>
        <v>0.99673488891815032</v>
      </c>
      <c r="O398" s="2">
        <f>LN(Table5[[#This Row],[probability]])</f>
        <v>-3.2704531885888841E-3</v>
      </c>
    </row>
    <row r="399" spans="1:15" x14ac:dyDescent="0.3">
      <c r="A399" s="2">
        <v>0</v>
      </c>
      <c r="B399" s="2">
        <v>0.69299999999999995</v>
      </c>
      <c r="C399" s="2">
        <v>100</v>
      </c>
      <c r="D399" s="2">
        <v>1.639</v>
      </c>
      <c r="E399" s="2">
        <v>24</v>
      </c>
      <c r="F399" s="2">
        <v>666</v>
      </c>
      <c r="G399" s="2">
        <v>20.2</v>
      </c>
      <c r="H399" s="2">
        <v>376.11</v>
      </c>
      <c r="I399" s="2">
        <v>20.309999999999999</v>
      </c>
      <c r="J399" s="2">
        <v>12.1</v>
      </c>
      <c r="K399" s="2">
        <v>1</v>
      </c>
      <c r="L3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16.941099294379899</v>
      </c>
      <c r="M399" s="2">
        <f>EXP(Table5[[#This Row],[logit]])</f>
        <v>22773298.617768358</v>
      </c>
      <c r="N399" s="2">
        <f>IF(Table5[[#This Row],[y]]=1,Table5[[#This Row],[e^logit]]/(1+Table5[[#This Row],[e^logit]]),1-(Table5[[#This Row],[e^logit]]/(1+Table5[[#This Row],[e^logit]])))</f>
        <v>0.999999956088928</v>
      </c>
      <c r="O399" s="2">
        <f>LN(Table5[[#This Row],[probability]])</f>
        <v>-4.3911072964837441E-8</v>
      </c>
    </row>
    <row r="400" spans="1:15" x14ac:dyDescent="0.3">
      <c r="A400" s="2">
        <v>0</v>
      </c>
      <c r="B400" s="2">
        <v>0.58299999999999996</v>
      </c>
      <c r="C400" s="2">
        <v>53.2</v>
      </c>
      <c r="D400" s="2">
        <v>3.1522999999999999</v>
      </c>
      <c r="E400" s="2">
        <v>24</v>
      </c>
      <c r="F400" s="2">
        <v>666</v>
      </c>
      <c r="G400" s="2">
        <v>20.2</v>
      </c>
      <c r="H400" s="2">
        <v>388.22</v>
      </c>
      <c r="I400" s="2">
        <v>11.45</v>
      </c>
      <c r="J400" s="2">
        <v>20.6</v>
      </c>
      <c r="K400" s="2">
        <v>1</v>
      </c>
      <c r="L4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12.419639578615428</v>
      </c>
      <c r="M400" s="2">
        <f>EXP(Table5[[#This Row],[logit]])</f>
        <v>247617.27288699869</v>
      </c>
      <c r="N400" s="2">
        <f>IF(Table5[[#This Row],[y]]=1,Table5[[#This Row],[e^logit]]/(1+Table5[[#This Row],[e^logit]]),1-(Table5[[#This Row],[e^logit]]/(1+Table5[[#This Row],[e^logit]])))</f>
        <v>0.99999596152582626</v>
      </c>
      <c r="O400" s="2">
        <f>LN(Table5[[#This Row],[probability]])</f>
        <v>-4.0384823283985957E-6</v>
      </c>
    </row>
    <row r="401" spans="1:15" x14ac:dyDescent="0.3">
      <c r="A401" s="2">
        <v>0</v>
      </c>
      <c r="B401" s="2">
        <v>0.871</v>
      </c>
      <c r="C401" s="2">
        <v>82.6</v>
      </c>
      <c r="D401" s="2">
        <v>1.7455000000000001</v>
      </c>
      <c r="E401" s="2">
        <v>5</v>
      </c>
      <c r="F401" s="2">
        <v>403</v>
      </c>
      <c r="G401" s="2">
        <v>14.7</v>
      </c>
      <c r="H401" s="2">
        <v>88.01</v>
      </c>
      <c r="I401" s="2">
        <v>15.02</v>
      </c>
      <c r="J401" s="2">
        <v>15.6</v>
      </c>
      <c r="K401" s="2">
        <v>1</v>
      </c>
      <c r="L4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13.993890172597528</v>
      </c>
      <c r="M401" s="2">
        <f>EXP(Table5[[#This Row],[logit]])</f>
        <v>1195278.9805133259</v>
      </c>
      <c r="N401" s="2">
        <f>IF(Table5[[#This Row],[y]]=1,Table5[[#This Row],[e^logit]]/(1+Table5[[#This Row],[e^logit]]),1-(Table5[[#This Row],[e^logit]]/(1+Table5[[#This Row],[e^logit]])))</f>
        <v>0.99999916337593175</v>
      </c>
      <c r="O401" s="2">
        <f>LN(Table5[[#This Row],[probability]])</f>
        <v>-8.3662441821569484E-7</v>
      </c>
    </row>
    <row r="402" spans="1:15" x14ac:dyDescent="0.3">
      <c r="A402" s="2">
        <v>0</v>
      </c>
      <c r="B402" s="2">
        <v>0.57999999999999996</v>
      </c>
      <c r="C402" s="2">
        <v>71</v>
      </c>
      <c r="D402" s="2">
        <v>2.9083999999999999</v>
      </c>
      <c r="E402" s="2">
        <v>24</v>
      </c>
      <c r="F402" s="2">
        <v>666</v>
      </c>
      <c r="G402" s="2">
        <v>20.2</v>
      </c>
      <c r="H402" s="2">
        <v>368.74</v>
      </c>
      <c r="I402" s="2">
        <v>18.13</v>
      </c>
      <c r="J402" s="2">
        <v>19.100000000000001</v>
      </c>
      <c r="K402" s="2">
        <v>1</v>
      </c>
      <c r="L4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13.085582722689214</v>
      </c>
      <c r="M402" s="2">
        <f>EXP(Table5[[#This Row],[logit]])</f>
        <v>481943.76817477861</v>
      </c>
      <c r="N402" s="2">
        <f>IF(Table5[[#This Row],[y]]=1,Table5[[#This Row],[e^logit]]/(1+Table5[[#This Row],[e^logit]]),1-(Table5[[#This Row],[e^logit]]/(1+Table5[[#This Row],[e^logit]])))</f>
        <v>0.99999792507343988</v>
      </c>
      <c r="O402" s="2">
        <f>LN(Table5[[#This Row],[probability]])</f>
        <v>-2.0749287127880716E-6</v>
      </c>
    </row>
    <row r="403" spans="1:15" x14ac:dyDescent="0.3">
      <c r="A403" s="2">
        <v>45</v>
      </c>
      <c r="B403" s="2">
        <v>0.437</v>
      </c>
      <c r="C403" s="2">
        <v>30.8</v>
      </c>
      <c r="D403" s="2">
        <v>6.4798</v>
      </c>
      <c r="E403" s="2">
        <v>5</v>
      </c>
      <c r="F403" s="2">
        <v>398</v>
      </c>
      <c r="G403" s="2">
        <v>15.2</v>
      </c>
      <c r="H403" s="2">
        <v>389.71</v>
      </c>
      <c r="I403" s="2">
        <v>4.6900000000000004</v>
      </c>
      <c r="J403" s="2">
        <v>30.5</v>
      </c>
      <c r="K403" s="2">
        <v>0</v>
      </c>
      <c r="L4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-8.0364009843459883</v>
      </c>
      <c r="M403" s="2">
        <f>EXP(Table5[[#This Row],[logit]])</f>
        <v>3.2347103500240341E-4</v>
      </c>
      <c r="N403" s="2">
        <f>IF(Table5[[#This Row],[y]]=1,Table5[[#This Row],[e^logit]]/(1+Table5[[#This Row],[e^logit]]),1-(Table5[[#This Row],[e^logit]]/(1+Table5[[#This Row],[e^logit]])))</f>
        <v>0.99967663356467307</v>
      </c>
      <c r="O403" s="2">
        <f>LN(Table5[[#This Row],[probability]])</f>
        <v>-3.2341872952644388E-4</v>
      </c>
    </row>
    <row r="404" spans="1:15" x14ac:dyDescent="0.3">
      <c r="A404" s="2">
        <v>0</v>
      </c>
      <c r="B404" s="2">
        <v>0.58299999999999996</v>
      </c>
      <c r="C404" s="2">
        <v>41.9</v>
      </c>
      <c r="D404" s="2">
        <v>3.7240000000000002</v>
      </c>
      <c r="E404" s="2">
        <v>24</v>
      </c>
      <c r="F404" s="2">
        <v>666</v>
      </c>
      <c r="G404" s="2">
        <v>20.2</v>
      </c>
      <c r="H404" s="2">
        <v>370.73</v>
      </c>
      <c r="I404" s="2">
        <v>13.34</v>
      </c>
      <c r="J404" s="2">
        <v>20.6</v>
      </c>
      <c r="K404" s="2">
        <v>1</v>
      </c>
      <c r="L4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12.831147624266748</v>
      </c>
      <c r="M404" s="2">
        <f>EXP(Table5[[#This Row],[logit]])</f>
        <v>373677.20828106301</v>
      </c>
      <c r="N404" s="2">
        <f>IF(Table5[[#This Row],[y]]=1,Table5[[#This Row],[e^logit]]/(1+Table5[[#This Row],[e^logit]]),1-(Table5[[#This Row],[e^logit]]/(1+Table5[[#This Row],[e^logit]])))</f>
        <v>0.99999732390067753</v>
      </c>
      <c r="O404" s="2">
        <f>LN(Table5[[#This Row],[probability]])</f>
        <v>-2.676102903234104E-6</v>
      </c>
    </row>
    <row r="405" spans="1:15" x14ac:dyDescent="0.3">
      <c r="A405" s="2">
        <v>0</v>
      </c>
      <c r="B405" s="2">
        <v>0.437</v>
      </c>
      <c r="C405" s="2">
        <v>6</v>
      </c>
      <c r="D405" s="2">
        <v>4.2515000000000001</v>
      </c>
      <c r="E405" s="2">
        <v>5</v>
      </c>
      <c r="F405" s="2">
        <v>398</v>
      </c>
      <c r="G405" s="2">
        <v>18.7</v>
      </c>
      <c r="H405" s="2">
        <v>394.92</v>
      </c>
      <c r="I405" s="2">
        <v>6.78</v>
      </c>
      <c r="J405" s="2">
        <v>24.1</v>
      </c>
      <c r="K405" s="2">
        <v>0</v>
      </c>
      <c r="L4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-6.6744625077805502</v>
      </c>
      <c r="M405" s="2">
        <f>EXP(Table5[[#This Row],[logit]])</f>
        <v>1.2627511223776047E-3</v>
      </c>
      <c r="N405" s="2">
        <f>IF(Table5[[#This Row],[y]]=1,Table5[[#This Row],[e^logit]]/(1+Table5[[#This Row],[e^logit]]),1-(Table5[[#This Row],[e^logit]]/(1+Table5[[#This Row],[e^logit]])))</f>
        <v>0.99873884140705116</v>
      </c>
      <c r="O405" s="2">
        <f>LN(Table5[[#This Row],[probability]])</f>
        <v>-1.2619545227132776E-3</v>
      </c>
    </row>
    <row r="406" spans="1:15" x14ac:dyDescent="0.3">
      <c r="A406" s="2">
        <v>0</v>
      </c>
      <c r="B406" s="2">
        <v>0.58399999999999996</v>
      </c>
      <c r="C406" s="2">
        <v>94.3</v>
      </c>
      <c r="D406" s="2">
        <v>2.0882000000000001</v>
      </c>
      <c r="E406" s="2">
        <v>24</v>
      </c>
      <c r="F406" s="2">
        <v>666</v>
      </c>
      <c r="G406" s="2">
        <v>20.2</v>
      </c>
      <c r="H406" s="2">
        <v>81.33</v>
      </c>
      <c r="I406" s="2">
        <v>19.690000000000001</v>
      </c>
      <c r="J406" s="2">
        <v>14.1</v>
      </c>
      <c r="K406" s="2">
        <v>1</v>
      </c>
      <c r="L4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16.126079471779803</v>
      </c>
      <c r="M406" s="2">
        <f>EXP(Table5[[#This Row],[logit]])</f>
        <v>10080157.765051454</v>
      </c>
      <c r="N406" s="2">
        <f>IF(Table5[[#This Row],[y]]=1,Table5[[#This Row],[e^logit]]/(1+Table5[[#This Row],[e^logit]]),1-(Table5[[#This Row],[e^logit]]/(1+Table5[[#This Row],[e^logit]])))</f>
        <v>0.99999990079521328</v>
      </c>
      <c r="O406" s="2">
        <f>LN(Table5[[#This Row],[probability]])</f>
        <v>-9.9204791639560277E-8</v>
      </c>
    </row>
    <row r="407" spans="1:15" x14ac:dyDescent="0.3">
      <c r="A407" s="2">
        <v>0</v>
      </c>
      <c r="B407" s="2">
        <v>0.51</v>
      </c>
      <c r="C407" s="2">
        <v>84.1</v>
      </c>
      <c r="D407" s="2">
        <v>2.6463000000000001</v>
      </c>
      <c r="E407" s="2">
        <v>5</v>
      </c>
      <c r="F407" s="2">
        <v>296</v>
      </c>
      <c r="G407" s="2">
        <v>16.600000000000001</v>
      </c>
      <c r="H407" s="2">
        <v>395.5</v>
      </c>
      <c r="I407" s="2">
        <v>9.0399999999999991</v>
      </c>
      <c r="J407" s="2">
        <v>23.6</v>
      </c>
      <c r="K407" s="2">
        <v>0</v>
      </c>
      <c r="L4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-2.2382783848493886</v>
      </c>
      <c r="M407" s="2">
        <f>EXP(Table5[[#This Row],[logit]])</f>
        <v>0.10664194281318845</v>
      </c>
      <c r="N407" s="2">
        <f>IF(Table5[[#This Row],[y]]=1,Table5[[#This Row],[e^logit]]/(1+Table5[[#This Row],[e^logit]]),1-(Table5[[#This Row],[e^logit]]/(1+Table5[[#This Row],[e^logit]])))</f>
        <v>0.90363464578064467</v>
      </c>
      <c r="O407" s="2">
        <f>LN(Table5[[#This Row],[probability]])</f>
        <v>-0.10133015317927119</v>
      </c>
    </row>
    <row r="408" spans="1:15" x14ac:dyDescent="0.3">
      <c r="A408" s="2">
        <v>45</v>
      </c>
      <c r="B408" s="2">
        <v>0.437</v>
      </c>
      <c r="C408" s="2">
        <v>26.3</v>
      </c>
      <c r="D408" s="2">
        <v>6.4798</v>
      </c>
      <c r="E408" s="2">
        <v>5</v>
      </c>
      <c r="F408" s="2">
        <v>398</v>
      </c>
      <c r="G408" s="2">
        <v>15.2</v>
      </c>
      <c r="H408" s="2">
        <v>390.49</v>
      </c>
      <c r="I408" s="2">
        <v>2.87</v>
      </c>
      <c r="J408" s="2">
        <v>36.4</v>
      </c>
      <c r="K408" s="2">
        <v>0</v>
      </c>
      <c r="L4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-7.4232086472897008</v>
      </c>
      <c r="M408" s="2">
        <f>EXP(Table5[[#This Row],[logit]])</f>
        <v>5.9722976818158758E-4</v>
      </c>
      <c r="N408" s="2">
        <f>IF(Table5[[#This Row],[y]]=1,Table5[[#This Row],[e^logit]]/(1+Table5[[#This Row],[e^logit]]),1-(Table5[[#This Row],[e^logit]]/(1+Table5[[#This Row],[e^logit]])))</f>
        <v>0.99940312670231957</v>
      </c>
      <c r="O408" s="2">
        <f>LN(Table5[[#This Row],[probability]])</f>
        <v>-5.9705149745916341E-4</v>
      </c>
    </row>
    <row r="409" spans="1:15" x14ac:dyDescent="0.3">
      <c r="A409" s="2">
        <v>85</v>
      </c>
      <c r="B409" s="2">
        <v>0.41</v>
      </c>
      <c r="C409" s="2">
        <v>35.700000000000003</v>
      </c>
      <c r="D409" s="2">
        <v>9.1875999999999998</v>
      </c>
      <c r="E409" s="2">
        <v>2</v>
      </c>
      <c r="F409" s="2">
        <v>313</v>
      </c>
      <c r="G409" s="2">
        <v>17.3</v>
      </c>
      <c r="H409" s="2">
        <v>396.9</v>
      </c>
      <c r="I409" s="2">
        <v>5.77</v>
      </c>
      <c r="J409" s="2">
        <v>24.7</v>
      </c>
      <c r="K409" s="2">
        <v>0</v>
      </c>
      <c r="L4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-11.68171368200456</v>
      </c>
      <c r="M409" s="2">
        <f>EXP(Table5[[#This Row],[logit]])</f>
        <v>8.4468777492643107E-6</v>
      </c>
      <c r="N409" s="2">
        <f>IF(Table5[[#This Row],[y]]=1,Table5[[#This Row],[e^logit]]/(1+Table5[[#This Row],[e^logit]]),1-(Table5[[#This Row],[e^logit]]/(1+Table5[[#This Row],[e^logit]])))</f>
        <v>0.99999155319359989</v>
      </c>
      <c r="O409" s="2">
        <f>LN(Table5[[#This Row],[probability]])</f>
        <v>-8.4468420745787134E-6</v>
      </c>
    </row>
    <row r="410" spans="1:15" x14ac:dyDescent="0.3">
      <c r="A410" s="2">
        <v>0</v>
      </c>
      <c r="B410" s="2">
        <v>0.58399999999999996</v>
      </c>
      <c r="C410" s="2">
        <v>70.599999999999994</v>
      </c>
      <c r="D410" s="2">
        <v>2.0634999999999999</v>
      </c>
      <c r="E410" s="2">
        <v>24</v>
      </c>
      <c r="F410" s="2">
        <v>666</v>
      </c>
      <c r="G410" s="2">
        <v>20.2</v>
      </c>
      <c r="H410" s="2">
        <v>3.65</v>
      </c>
      <c r="I410" s="2">
        <v>17.16</v>
      </c>
      <c r="J410" s="2">
        <v>11.7</v>
      </c>
      <c r="K410" s="2">
        <v>1</v>
      </c>
      <c r="L4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15.850800369773813</v>
      </c>
      <c r="M410" s="2">
        <f>EXP(Table5[[#This Row],[logit]])</f>
        <v>7654470.1599049335</v>
      </c>
      <c r="N410" s="2">
        <f>IF(Table5[[#This Row],[y]]=1,Table5[[#This Row],[e^logit]]/(1+Table5[[#This Row],[e^logit]]),1-(Table5[[#This Row],[e^logit]]/(1+Table5[[#This Row],[e^logit]])))</f>
        <v>0.99999986935740182</v>
      </c>
      <c r="O410" s="2">
        <f>LN(Table5[[#This Row],[probability]])</f>
        <v>-1.3064260671770593E-7</v>
      </c>
    </row>
    <row r="411" spans="1:15" x14ac:dyDescent="0.3">
      <c r="A411" s="2">
        <v>0</v>
      </c>
      <c r="B411" s="2">
        <v>0.52</v>
      </c>
      <c r="C411" s="2">
        <v>54.4</v>
      </c>
      <c r="D411" s="2">
        <v>2.7778</v>
      </c>
      <c r="E411" s="2">
        <v>5</v>
      </c>
      <c r="F411" s="2">
        <v>384</v>
      </c>
      <c r="G411" s="2">
        <v>20.9</v>
      </c>
      <c r="H411" s="2">
        <v>393.49</v>
      </c>
      <c r="I411" s="2">
        <v>13</v>
      </c>
      <c r="J411" s="2">
        <v>21.7</v>
      </c>
      <c r="K411" s="2">
        <v>0</v>
      </c>
      <c r="L4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-1.7567309717392154</v>
      </c>
      <c r="M411" s="2">
        <f>EXP(Table5[[#This Row],[logit]])</f>
        <v>0.17260820363020629</v>
      </c>
      <c r="N411" s="2">
        <f>IF(Table5[[#This Row],[y]]=1,Table5[[#This Row],[e^logit]]/(1+Table5[[#This Row],[e^logit]]),1-(Table5[[#This Row],[e^logit]]/(1+Table5[[#This Row],[e^logit]])))</f>
        <v>0.85279976457964468</v>
      </c>
      <c r="O411" s="2">
        <f>LN(Table5[[#This Row],[probability]])</f>
        <v>-0.15923050162635879</v>
      </c>
    </row>
    <row r="412" spans="1:15" x14ac:dyDescent="0.3">
      <c r="A412" s="2">
        <v>0</v>
      </c>
      <c r="B412" s="2">
        <v>0.54400000000000004</v>
      </c>
      <c r="C412" s="2">
        <v>77.7</v>
      </c>
      <c r="D412" s="2">
        <v>3.9449999999999998</v>
      </c>
      <c r="E412" s="2">
        <v>4</v>
      </c>
      <c r="F412" s="2">
        <v>304</v>
      </c>
      <c r="G412" s="2">
        <v>18.399999999999999</v>
      </c>
      <c r="H412" s="2">
        <v>396.42</v>
      </c>
      <c r="I412" s="2">
        <v>11.5</v>
      </c>
      <c r="J412" s="2">
        <v>16.2</v>
      </c>
      <c r="K412" s="2">
        <v>0</v>
      </c>
      <c r="L4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-1.1827335582766425</v>
      </c>
      <c r="M412" s="2">
        <f>EXP(Table5[[#This Row],[logit]])</f>
        <v>0.30643992126235869</v>
      </c>
      <c r="N412" s="2">
        <f>IF(Table5[[#This Row],[y]]=1,Table5[[#This Row],[e^logit]]/(1+Table5[[#This Row],[e^logit]]),1-(Table5[[#This Row],[e^logit]]/(1+Table5[[#This Row],[e^logit]])))</f>
        <v>0.76543894879891727</v>
      </c>
      <c r="O412" s="2">
        <f>LN(Table5[[#This Row],[probability]])</f>
        <v>-0.26730582043009626</v>
      </c>
    </row>
    <row r="413" spans="1:15" x14ac:dyDescent="0.3">
      <c r="A413" s="2">
        <v>0</v>
      </c>
      <c r="B413" s="2">
        <v>0.44800000000000001</v>
      </c>
      <c r="C413" s="2">
        <v>33.299999999999997</v>
      </c>
      <c r="D413" s="2">
        <v>5.1003999999999996</v>
      </c>
      <c r="E413" s="2">
        <v>3</v>
      </c>
      <c r="F413" s="2">
        <v>233</v>
      </c>
      <c r="G413" s="2">
        <v>17.899999999999999</v>
      </c>
      <c r="H413" s="2">
        <v>396.9</v>
      </c>
      <c r="I413" s="2">
        <v>14.15</v>
      </c>
      <c r="J413" s="2">
        <v>20</v>
      </c>
      <c r="K413" s="2">
        <v>0</v>
      </c>
      <c r="L4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-5.3421230579594923</v>
      </c>
      <c r="M413" s="2">
        <f>EXP(Table5[[#This Row],[logit]])</f>
        <v>4.7856995995614483E-3</v>
      </c>
      <c r="N413" s="2">
        <f>IF(Table5[[#This Row],[y]]=1,Table5[[#This Row],[e^logit]]/(1+Table5[[#This Row],[e^logit]]),1-(Table5[[#This Row],[e^logit]]/(1+Table5[[#This Row],[e^logit]])))</f>
        <v>0.99523709423664297</v>
      </c>
      <c r="O413" s="2">
        <f>LN(Table5[[#This Row],[probability]])</f>
        <v>-4.7742845440963836E-3</v>
      </c>
    </row>
    <row r="414" spans="1:15" x14ac:dyDescent="0.3">
      <c r="A414" s="2">
        <v>22</v>
      </c>
      <c r="B414" s="2">
        <v>0.43099999999999999</v>
      </c>
      <c r="C414" s="2">
        <v>49.1</v>
      </c>
      <c r="D414" s="2">
        <v>7.8265000000000002</v>
      </c>
      <c r="E414" s="2">
        <v>7</v>
      </c>
      <c r="F414" s="2">
        <v>330</v>
      </c>
      <c r="G414" s="2">
        <v>19.100000000000001</v>
      </c>
      <c r="H414" s="2">
        <v>374.71</v>
      </c>
      <c r="I414" s="2">
        <v>9.52</v>
      </c>
      <c r="J414" s="2">
        <v>24.5</v>
      </c>
      <c r="K414" s="2">
        <v>0</v>
      </c>
      <c r="L4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-2.1894882264097735</v>
      </c>
      <c r="M414" s="2">
        <f>EXP(Table5[[#This Row],[logit]])</f>
        <v>0.11197403931225713</v>
      </c>
      <c r="N414" s="2">
        <f>IF(Table5[[#This Row],[y]]=1,Table5[[#This Row],[e^logit]]/(1+Table5[[#This Row],[e^logit]]),1-(Table5[[#This Row],[e^logit]]/(1+Table5[[#This Row],[e^logit]])))</f>
        <v>0.89930157058206883</v>
      </c>
      <c r="O414" s="2">
        <f>LN(Table5[[#This Row],[probability]])</f>
        <v>-0.10613684961365509</v>
      </c>
    </row>
    <row r="415" spans="1:15" x14ac:dyDescent="0.3">
      <c r="A415" s="2">
        <v>0</v>
      </c>
      <c r="B415" s="2">
        <v>0.57299999999999995</v>
      </c>
      <c r="C415" s="2">
        <v>76.7</v>
      </c>
      <c r="D415" s="2">
        <v>2.2875000000000001</v>
      </c>
      <c r="E415" s="2">
        <v>1</v>
      </c>
      <c r="F415" s="2">
        <v>273</v>
      </c>
      <c r="G415" s="2">
        <v>21</v>
      </c>
      <c r="H415" s="2">
        <v>396.9</v>
      </c>
      <c r="I415" s="2">
        <v>9.08</v>
      </c>
      <c r="J415" s="2">
        <v>20.6</v>
      </c>
      <c r="K415" s="2">
        <v>0</v>
      </c>
      <c r="L4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-1.6355994780946048</v>
      </c>
      <c r="M415" s="2">
        <f>EXP(Table5[[#This Row],[logit]])</f>
        <v>0.1948355366465038</v>
      </c>
      <c r="N415" s="2">
        <f>IF(Table5[[#This Row],[y]]=1,Table5[[#This Row],[e^logit]]/(1+Table5[[#This Row],[e^logit]]),1-(Table5[[#This Row],[e^logit]]/(1+Table5[[#This Row],[e^logit]])))</f>
        <v>0.83693526793374362</v>
      </c>
      <c r="O415" s="2">
        <f>LN(Table5[[#This Row],[probability]])</f>
        <v>-0.17800854967487906</v>
      </c>
    </row>
    <row r="416" spans="1:15" x14ac:dyDescent="0.3">
      <c r="A416" s="2">
        <v>0</v>
      </c>
      <c r="B416" s="2">
        <v>0.52</v>
      </c>
      <c r="C416" s="2">
        <v>96.7</v>
      </c>
      <c r="D416" s="2">
        <v>2.1069</v>
      </c>
      <c r="E416" s="2">
        <v>5</v>
      </c>
      <c r="F416" s="2">
        <v>384</v>
      </c>
      <c r="G416" s="2">
        <v>20.9</v>
      </c>
      <c r="H416" s="2">
        <v>394.05</v>
      </c>
      <c r="I416" s="2">
        <v>16.47</v>
      </c>
      <c r="J416" s="2">
        <v>19.5</v>
      </c>
      <c r="K416" s="2">
        <v>0</v>
      </c>
      <c r="L4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-1.1375937832991041</v>
      </c>
      <c r="M416" s="2">
        <f>EXP(Table5[[#This Row],[logit]])</f>
        <v>0.32058950228760236</v>
      </c>
      <c r="N416" s="2">
        <f>IF(Table5[[#This Row],[y]]=1,Table5[[#This Row],[e^logit]]/(1+Table5[[#This Row],[e^logit]]),1-(Table5[[#This Row],[e^logit]]/(1+Table5[[#This Row],[e^logit]])))</f>
        <v>0.75723758084381365</v>
      </c>
      <c r="O416" s="2">
        <f>LN(Table5[[#This Row],[probability]])</f>
        <v>-0.27807822954758882</v>
      </c>
    </row>
    <row r="417" spans="1:15" x14ac:dyDescent="0.3">
      <c r="A417" s="2">
        <v>70</v>
      </c>
      <c r="B417" s="2">
        <v>0.4</v>
      </c>
      <c r="C417" s="2">
        <v>47.4</v>
      </c>
      <c r="D417" s="2">
        <v>7.8277999999999999</v>
      </c>
      <c r="E417" s="2">
        <v>5</v>
      </c>
      <c r="F417" s="2">
        <v>358</v>
      </c>
      <c r="G417" s="2">
        <v>14.8</v>
      </c>
      <c r="H417" s="2">
        <v>390.86</v>
      </c>
      <c r="I417" s="2">
        <v>6.07</v>
      </c>
      <c r="J417" s="2">
        <v>24.8</v>
      </c>
      <c r="K417" s="2">
        <v>0</v>
      </c>
      <c r="L4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-10.587355090161097</v>
      </c>
      <c r="M417" s="2">
        <f>EXP(Table5[[#This Row],[logit]])</f>
        <v>2.5233070807802591E-5</v>
      </c>
      <c r="N417" s="2">
        <f>IF(Table5[[#This Row],[y]]=1,Table5[[#This Row],[e^logit]]/(1+Table5[[#This Row],[e^logit]]),1-(Table5[[#This Row],[e^logit]]/(1+Table5[[#This Row],[e^logit]])))</f>
        <v>0.99997476756588399</v>
      </c>
      <c r="O417" s="2">
        <f>LN(Table5[[#This Row],[probability]])</f>
        <v>-2.5232752459227832E-5</v>
      </c>
    </row>
    <row r="418" spans="1:15" x14ac:dyDescent="0.3">
      <c r="A418" s="2">
        <v>28</v>
      </c>
      <c r="B418" s="2">
        <v>0.46400000000000002</v>
      </c>
      <c r="C418" s="2">
        <v>53.6</v>
      </c>
      <c r="D418" s="2">
        <v>3.6659000000000002</v>
      </c>
      <c r="E418" s="2">
        <v>4</v>
      </c>
      <c r="F418" s="2">
        <v>270</v>
      </c>
      <c r="G418" s="2">
        <v>18.2</v>
      </c>
      <c r="H418" s="2">
        <v>395.01</v>
      </c>
      <c r="I418" s="2">
        <v>8.16</v>
      </c>
      <c r="J418" s="2">
        <v>22.9</v>
      </c>
      <c r="K418" s="2">
        <v>0</v>
      </c>
      <c r="L4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-6.4582298968079801</v>
      </c>
      <c r="M418" s="2">
        <f>EXP(Table5[[#This Row],[logit]])</f>
        <v>1.5675680131831389E-3</v>
      </c>
      <c r="N418" s="2">
        <f>IF(Table5[[#This Row],[y]]=1,Table5[[#This Row],[e^logit]]/(1+Table5[[#This Row],[e^logit]]),1-(Table5[[#This Row],[e^logit]]/(1+Table5[[#This Row],[e^logit]])))</f>
        <v>0.9984348854103845</v>
      </c>
      <c r="O418" s="2">
        <f>LN(Table5[[#This Row],[probability]])</f>
        <v>-1.566340660916529E-3</v>
      </c>
    </row>
    <row r="419" spans="1:15" x14ac:dyDescent="0.3">
      <c r="A419" s="2">
        <v>0</v>
      </c>
      <c r="B419" s="2">
        <v>0.54700000000000004</v>
      </c>
      <c r="C419" s="2">
        <v>95.4</v>
      </c>
      <c r="D419" s="2">
        <v>2.548</v>
      </c>
      <c r="E419" s="2">
        <v>6</v>
      </c>
      <c r="F419" s="2">
        <v>432</v>
      </c>
      <c r="G419" s="2">
        <v>17.8</v>
      </c>
      <c r="H419" s="2">
        <v>396.9</v>
      </c>
      <c r="I419" s="2">
        <v>17.09</v>
      </c>
      <c r="J419" s="2">
        <v>18.7</v>
      </c>
      <c r="K419" s="2">
        <v>0</v>
      </c>
      <c r="L4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-0.58877995495285829</v>
      </c>
      <c r="M419" s="2">
        <f>EXP(Table5[[#This Row],[logit]])</f>
        <v>0.55500400172140529</v>
      </c>
      <c r="N419" s="2">
        <f>IF(Table5[[#This Row],[y]]=1,Table5[[#This Row],[e^logit]]/(1+Table5[[#This Row],[e^logit]]),1-(Table5[[#This Row],[e^logit]]/(1+Table5[[#This Row],[e^logit]])))</f>
        <v>0.64308516176999531</v>
      </c>
      <c r="O419" s="2">
        <f>LN(Table5[[#This Row],[probability]])</f>
        <v>-0.44147811908216605</v>
      </c>
    </row>
    <row r="420" spans="1:15" x14ac:dyDescent="0.3">
      <c r="A420" s="2">
        <v>0</v>
      </c>
      <c r="B420" s="2">
        <v>0.60499999999999998</v>
      </c>
      <c r="C420" s="2">
        <v>100</v>
      </c>
      <c r="D420" s="2">
        <v>1.7573000000000001</v>
      </c>
      <c r="E420" s="2">
        <v>5</v>
      </c>
      <c r="F420" s="2">
        <v>403</v>
      </c>
      <c r="G420" s="2">
        <v>14.7</v>
      </c>
      <c r="H420" s="2">
        <v>353.89</v>
      </c>
      <c r="I420" s="2">
        <v>6.43</v>
      </c>
      <c r="J420" s="2">
        <v>24.3</v>
      </c>
      <c r="K420" s="2">
        <v>1</v>
      </c>
      <c r="L4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0.5243917691890867</v>
      </c>
      <c r="M420" s="2">
        <f>EXP(Table5[[#This Row],[logit]])</f>
        <v>1.6894309718477023</v>
      </c>
      <c r="N420" s="2">
        <f>IF(Table5[[#This Row],[y]]=1,Table5[[#This Row],[e^logit]]/(1+Table5[[#This Row],[e^logit]]),1-(Table5[[#This Row],[e^logit]]/(1+Table5[[#This Row],[e^logit]])))</f>
        <v>0.6281741340574446</v>
      </c>
      <c r="O420" s="2">
        <f>LN(Table5[[#This Row],[probability]])</f>
        <v>-0.46493786741894899</v>
      </c>
    </row>
    <row r="421" spans="1:15" x14ac:dyDescent="0.3">
      <c r="A421" s="2">
        <v>0</v>
      </c>
      <c r="B421" s="2">
        <v>0.48799999999999999</v>
      </c>
      <c r="C421" s="2">
        <v>58.4</v>
      </c>
      <c r="D421" s="2">
        <v>2.8290000000000002</v>
      </c>
      <c r="E421" s="2">
        <v>3</v>
      </c>
      <c r="F421" s="2">
        <v>193</v>
      </c>
      <c r="G421" s="2">
        <v>17.8</v>
      </c>
      <c r="H421" s="2">
        <v>396.9</v>
      </c>
      <c r="I421" s="2">
        <v>5.04</v>
      </c>
      <c r="J421" s="2">
        <v>37.200000000000003</v>
      </c>
      <c r="K421" s="2">
        <v>0</v>
      </c>
      <c r="L4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-2.2266819000036469</v>
      </c>
      <c r="M421" s="2">
        <f>EXP(Table5[[#This Row],[logit]])</f>
        <v>0.10788581280726463</v>
      </c>
      <c r="N421" s="2">
        <f>IF(Table5[[#This Row],[y]]=1,Table5[[#This Row],[e^logit]]/(1+Table5[[#This Row],[e^logit]]),1-(Table5[[#This Row],[e^logit]]/(1+Table5[[#This Row],[e^logit]])))</f>
        <v>0.90262009716155367</v>
      </c>
      <c r="O421" s="2">
        <f>LN(Table5[[#This Row],[probability]])</f>
        <v>-0.10245352598119642</v>
      </c>
    </row>
    <row r="422" spans="1:15" x14ac:dyDescent="0.3">
      <c r="A422" s="2">
        <v>60</v>
      </c>
      <c r="B422" s="2">
        <v>0.41099999999999998</v>
      </c>
      <c r="C422" s="2">
        <v>18.5</v>
      </c>
      <c r="D422" s="2">
        <v>10.7103</v>
      </c>
      <c r="E422" s="2">
        <v>4</v>
      </c>
      <c r="F422" s="2">
        <v>411</v>
      </c>
      <c r="G422" s="2">
        <v>18.3</v>
      </c>
      <c r="H422" s="2">
        <v>392.33</v>
      </c>
      <c r="I422" s="2">
        <v>7.79</v>
      </c>
      <c r="J422" s="2">
        <v>18.600000000000001</v>
      </c>
      <c r="K422" s="2">
        <v>0</v>
      </c>
      <c r="L4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-9.0446767211383161</v>
      </c>
      <c r="M422" s="2">
        <f>EXP(Table5[[#This Row],[logit]])</f>
        <v>1.1801760837217531E-4</v>
      </c>
      <c r="N422" s="2">
        <f>IF(Table5[[#This Row],[y]]=1,Table5[[#This Row],[e^logit]]/(1+Table5[[#This Row],[e^logit]]),1-(Table5[[#This Row],[e^logit]]/(1+Table5[[#This Row],[e^logit]])))</f>
        <v>0.99988199631814012</v>
      </c>
      <c r="O422" s="2">
        <f>LN(Table5[[#This Row],[probability]])</f>
        <v>-1.1801064484212286E-4</v>
      </c>
    </row>
    <row r="423" spans="1:15" x14ac:dyDescent="0.3">
      <c r="A423" s="2">
        <v>0</v>
      </c>
      <c r="B423" s="2">
        <v>0.60499999999999998</v>
      </c>
      <c r="C423" s="2">
        <v>92.6</v>
      </c>
      <c r="D423" s="2">
        <v>1.7984</v>
      </c>
      <c r="E423" s="2">
        <v>5</v>
      </c>
      <c r="F423" s="2">
        <v>403</v>
      </c>
      <c r="G423" s="2">
        <v>14.7</v>
      </c>
      <c r="H423" s="2">
        <v>338.92</v>
      </c>
      <c r="I423" s="2">
        <v>5.5</v>
      </c>
      <c r="J423" s="2">
        <v>27</v>
      </c>
      <c r="K423" s="2">
        <v>1</v>
      </c>
      <c r="L4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0.86102246199074717</v>
      </c>
      <c r="M423" s="2">
        <f>EXP(Table5[[#This Row],[logit]])</f>
        <v>2.3655781713720421</v>
      </c>
      <c r="N423" s="2">
        <f>IF(Table5[[#This Row],[y]]=1,Table5[[#This Row],[e^logit]]/(1+Table5[[#This Row],[e^logit]]),1-(Table5[[#This Row],[e^logit]]/(1+Table5[[#This Row],[e^logit]])))</f>
        <v>0.70287423168295304</v>
      </c>
      <c r="O423" s="2">
        <f>LN(Table5[[#This Row],[probability]])</f>
        <v>-0.3525773054766066</v>
      </c>
    </row>
    <row r="424" spans="1:15" x14ac:dyDescent="0.3">
      <c r="A424" s="2">
        <v>0</v>
      </c>
      <c r="B424" s="2">
        <v>0.60499999999999998</v>
      </c>
      <c r="C424" s="2">
        <v>90.8</v>
      </c>
      <c r="D424" s="2">
        <v>1.9709000000000001</v>
      </c>
      <c r="E424" s="2">
        <v>5</v>
      </c>
      <c r="F424" s="2">
        <v>403</v>
      </c>
      <c r="G424" s="2">
        <v>14.7</v>
      </c>
      <c r="H424" s="2">
        <v>374.43</v>
      </c>
      <c r="I424" s="2">
        <v>1.73</v>
      </c>
      <c r="J424" s="2">
        <v>50</v>
      </c>
      <c r="K424" s="2">
        <v>1</v>
      </c>
      <c r="L4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3.6440102746920382</v>
      </c>
      <c r="M424" s="2">
        <f>EXP(Table5[[#This Row],[logit]])</f>
        <v>38.244902166287034</v>
      </c>
      <c r="N424" s="2">
        <f>IF(Table5[[#This Row],[y]]=1,Table5[[#This Row],[e^logit]]/(1+Table5[[#This Row],[e^logit]]),1-(Table5[[#This Row],[e^logit]]/(1+Table5[[#This Row],[e^logit]])))</f>
        <v>0.97451898349082799</v>
      </c>
      <c r="O424" s="2">
        <f>LN(Table5[[#This Row],[probability]])</f>
        <v>-2.5811279987390769E-2</v>
      </c>
    </row>
    <row r="425" spans="1:15" x14ac:dyDescent="0.3">
      <c r="A425" s="2">
        <v>0</v>
      </c>
      <c r="B425" s="2">
        <v>0.53800000000000003</v>
      </c>
      <c r="C425" s="2">
        <v>98.1</v>
      </c>
      <c r="D425" s="2">
        <v>3.7978999999999998</v>
      </c>
      <c r="E425" s="2">
        <v>4</v>
      </c>
      <c r="F425" s="2">
        <v>307</v>
      </c>
      <c r="G425" s="2">
        <v>21</v>
      </c>
      <c r="H425" s="2">
        <v>376.57</v>
      </c>
      <c r="I425" s="2">
        <v>21.02</v>
      </c>
      <c r="J425" s="2">
        <v>13.6</v>
      </c>
      <c r="K425" s="2">
        <v>1</v>
      </c>
      <c r="L4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0.42238793650354922</v>
      </c>
      <c r="M425" s="2">
        <f>EXP(Table5[[#This Row],[logit]])</f>
        <v>1.5256002459259419</v>
      </c>
      <c r="N425" s="2">
        <f>IF(Table5[[#This Row],[y]]=1,Table5[[#This Row],[e^logit]]/(1+Table5[[#This Row],[e^logit]]),1-(Table5[[#This Row],[e^logit]]/(1+Table5[[#This Row],[e^logit]])))</f>
        <v>0.60405452065777043</v>
      </c>
      <c r="O425" s="2">
        <f>LN(Table5[[#This Row],[probability]])</f>
        <v>-0.50409081913136522</v>
      </c>
    </row>
    <row r="426" spans="1:15" x14ac:dyDescent="0.3">
      <c r="A426" s="2">
        <v>0</v>
      </c>
      <c r="B426" s="2">
        <v>0.53800000000000003</v>
      </c>
      <c r="C426" s="2">
        <v>95</v>
      </c>
      <c r="D426" s="2">
        <v>3.7871999999999999</v>
      </c>
      <c r="E426" s="2">
        <v>4</v>
      </c>
      <c r="F426" s="2">
        <v>307</v>
      </c>
      <c r="G426" s="2">
        <v>21</v>
      </c>
      <c r="H426" s="2">
        <v>358.77</v>
      </c>
      <c r="I426" s="2">
        <v>18.350000000000001</v>
      </c>
      <c r="J426" s="2">
        <v>13.1</v>
      </c>
      <c r="K426" s="2">
        <v>1</v>
      </c>
      <c r="L4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0.28309880422459366</v>
      </c>
      <c r="M426" s="2">
        <f>EXP(Table5[[#This Row],[logit]])</f>
        <v>1.3272362918916207</v>
      </c>
      <c r="N426" s="2">
        <f>IF(Table5[[#This Row],[y]]=1,Table5[[#This Row],[e^logit]]/(1+Table5[[#This Row],[e^logit]]),1-(Table5[[#This Row],[e^logit]]/(1+Table5[[#This Row],[e^logit]])))</f>
        <v>0.57030577278116379</v>
      </c>
      <c r="O426" s="2">
        <f>LN(Table5[[#This Row],[probability]])</f>
        <v>-0.56158261851217961</v>
      </c>
    </row>
    <row r="427" spans="1:15" x14ac:dyDescent="0.3">
      <c r="A427" s="2">
        <v>25</v>
      </c>
      <c r="B427" s="2">
        <v>0.45300000000000001</v>
      </c>
      <c r="C427" s="2">
        <v>47.2</v>
      </c>
      <c r="D427" s="2">
        <v>6.9320000000000004</v>
      </c>
      <c r="E427" s="2">
        <v>8</v>
      </c>
      <c r="F427" s="2">
        <v>284</v>
      </c>
      <c r="G427" s="2">
        <v>19.7</v>
      </c>
      <c r="H427" s="2">
        <v>396.9</v>
      </c>
      <c r="I427" s="2">
        <v>9.2200000000000006</v>
      </c>
      <c r="J427" s="2">
        <v>19.600000000000001</v>
      </c>
      <c r="K427" s="2">
        <v>0</v>
      </c>
      <c r="L4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-1.7563914446486368</v>
      </c>
      <c r="M427" s="2">
        <f>EXP(Table5[[#This Row],[logit]])</f>
        <v>0.17266681874154088</v>
      </c>
      <c r="N427" s="2">
        <f>IF(Table5[[#This Row],[y]]=1,Table5[[#This Row],[e^logit]]/(1+Table5[[#This Row],[e^logit]]),1-(Table5[[#This Row],[e^logit]]/(1+Table5[[#This Row],[e^logit]])))</f>
        <v>0.85275713784854934</v>
      </c>
      <c r="O427" s="2">
        <f>LN(Table5[[#This Row],[probability]])</f>
        <v>-0.15928048733019962</v>
      </c>
    </row>
    <row r="428" spans="1:15" x14ac:dyDescent="0.3">
      <c r="A428" s="2">
        <v>0</v>
      </c>
      <c r="B428" s="2">
        <v>0.871</v>
      </c>
      <c r="C428" s="2">
        <v>100</v>
      </c>
      <c r="D428" s="2">
        <v>1.5915999999999999</v>
      </c>
      <c r="E428" s="2">
        <v>5</v>
      </c>
      <c r="F428" s="2">
        <v>403</v>
      </c>
      <c r="G428" s="2">
        <v>14.7</v>
      </c>
      <c r="H428" s="2">
        <v>341.6</v>
      </c>
      <c r="I428" s="2">
        <v>13.28</v>
      </c>
      <c r="J428" s="2">
        <v>19.600000000000001</v>
      </c>
      <c r="K428" s="2">
        <v>1</v>
      </c>
      <c r="L4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11.831026219366873</v>
      </c>
      <c r="M428" s="2">
        <f>EXP(Table5[[#This Row],[logit]])</f>
        <v>137451.47426547125</v>
      </c>
      <c r="N428" s="2">
        <f>IF(Table5[[#This Row],[y]]=1,Table5[[#This Row],[e^logit]]/(1+Table5[[#This Row],[e^logit]]),1-(Table5[[#This Row],[e^logit]]/(1+Table5[[#This Row],[e^logit]])))</f>
        <v>0.9999927247581003</v>
      </c>
      <c r="O428" s="2">
        <f>LN(Table5[[#This Row],[probability]])</f>
        <v>-7.2752683643964576E-6</v>
      </c>
    </row>
    <row r="429" spans="1:15" x14ac:dyDescent="0.3">
      <c r="A429" s="2">
        <v>0</v>
      </c>
      <c r="B429" s="2">
        <v>0.871</v>
      </c>
      <c r="C429" s="2">
        <v>96</v>
      </c>
      <c r="D429" s="2">
        <v>1.7494000000000001</v>
      </c>
      <c r="E429" s="2">
        <v>5</v>
      </c>
      <c r="F429" s="2">
        <v>403</v>
      </c>
      <c r="G429" s="2">
        <v>14.7</v>
      </c>
      <c r="H429" s="2">
        <v>321.02</v>
      </c>
      <c r="I429" s="2">
        <v>15.12</v>
      </c>
      <c r="J429" s="2">
        <v>17</v>
      </c>
      <c r="K429" s="2">
        <v>1</v>
      </c>
      <c r="L4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11.814131429875394</v>
      </c>
      <c r="M429" s="2">
        <f>EXP(Table5[[#This Row],[logit]])</f>
        <v>135148.76719040636</v>
      </c>
      <c r="N429" s="2">
        <f>IF(Table5[[#This Row],[y]]=1,Table5[[#This Row],[e^logit]]/(1+Table5[[#This Row],[e^logit]]),1-(Table5[[#This Row],[e^logit]]/(1+Table5[[#This Row],[e^logit]])))</f>
        <v>0.99999260080116459</v>
      </c>
      <c r="O429" s="2">
        <f>LN(Table5[[#This Row],[probability]])</f>
        <v>-7.3992262096183594E-6</v>
      </c>
    </row>
    <row r="430" spans="1:15" x14ac:dyDescent="0.3">
      <c r="A430" s="2">
        <v>0</v>
      </c>
      <c r="B430" s="2">
        <v>0.67100000000000004</v>
      </c>
      <c r="C430" s="2">
        <v>97.9</v>
      </c>
      <c r="D430" s="2">
        <v>1.3163</v>
      </c>
      <c r="E430" s="2">
        <v>24</v>
      </c>
      <c r="F430" s="2">
        <v>666</v>
      </c>
      <c r="G430" s="2">
        <v>20.2</v>
      </c>
      <c r="H430" s="2">
        <v>396.9</v>
      </c>
      <c r="I430" s="2">
        <v>13.44</v>
      </c>
      <c r="J430" s="2">
        <v>15</v>
      </c>
      <c r="K430" s="2">
        <v>1</v>
      </c>
      <c r="L4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15.423780100440315</v>
      </c>
      <c r="M430" s="2">
        <f>EXP(Table5[[#This Row],[logit]])</f>
        <v>4994161.5616018791</v>
      </c>
      <c r="N430" s="2">
        <f>IF(Table5[[#This Row],[y]]=1,Table5[[#This Row],[e^logit]]/(1+Table5[[#This Row],[e^logit]]),1-(Table5[[#This Row],[e^logit]]/(1+Table5[[#This Row],[e^logit]])))</f>
        <v>0.99999979976622955</v>
      </c>
      <c r="O430" s="2">
        <f>LN(Table5[[#This Row],[probability]])</f>
        <v>-2.0023379049997943E-7</v>
      </c>
    </row>
    <row r="431" spans="1:15" x14ac:dyDescent="0.3">
      <c r="A431" s="2">
        <v>0</v>
      </c>
      <c r="B431" s="2">
        <v>0.71299999999999997</v>
      </c>
      <c r="C431" s="2">
        <v>98.2</v>
      </c>
      <c r="D431" s="2">
        <v>2.3552</v>
      </c>
      <c r="E431" s="2">
        <v>24</v>
      </c>
      <c r="F431" s="2">
        <v>666</v>
      </c>
      <c r="G431" s="2">
        <v>20.2</v>
      </c>
      <c r="H431" s="2">
        <v>355.29</v>
      </c>
      <c r="I431" s="2">
        <v>17.73</v>
      </c>
      <c r="J431" s="2">
        <v>15.2</v>
      </c>
      <c r="K431" s="2">
        <v>1</v>
      </c>
      <c r="L4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18.763900887044652</v>
      </c>
      <c r="M431" s="2">
        <f>EXP(Table5[[#This Row],[logit]])</f>
        <v>140947901.48440209</v>
      </c>
      <c r="N431" s="2">
        <f>IF(Table5[[#This Row],[y]]=1,Table5[[#This Row],[e^logit]]/(1+Table5[[#This Row],[e^logit]]),1-(Table5[[#This Row],[e^logit]]/(1+Table5[[#This Row],[e^logit]])))</f>
        <v>0.99999999290517994</v>
      </c>
      <c r="O431" s="2">
        <f>LN(Table5[[#This Row],[probability]])</f>
        <v>-7.0948200899473639E-9</v>
      </c>
    </row>
    <row r="432" spans="1:15" x14ac:dyDescent="0.3">
      <c r="A432" s="2">
        <v>17.5</v>
      </c>
      <c r="B432" s="2">
        <v>0.41610000000000003</v>
      </c>
      <c r="C432" s="2">
        <v>59.5</v>
      </c>
      <c r="D432" s="2">
        <v>9.2228999999999992</v>
      </c>
      <c r="E432" s="2">
        <v>3</v>
      </c>
      <c r="F432" s="2">
        <v>216</v>
      </c>
      <c r="G432" s="2">
        <v>18.600000000000001</v>
      </c>
      <c r="H432" s="2">
        <v>393.24</v>
      </c>
      <c r="I432" s="2">
        <v>8.0500000000000007</v>
      </c>
      <c r="J432" s="2">
        <v>33</v>
      </c>
      <c r="K432" s="2">
        <v>0</v>
      </c>
      <c r="L4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-2.523930102059893</v>
      </c>
      <c r="M432" s="2">
        <f>EXP(Table5[[#This Row],[logit]])</f>
        <v>8.0144012847643886E-2</v>
      </c>
      <c r="N432" s="2">
        <f>IF(Table5[[#This Row],[y]]=1,Table5[[#This Row],[e^logit]]/(1+Table5[[#This Row],[e^logit]]),1-(Table5[[#This Row],[e^logit]]/(1+Table5[[#This Row],[e^logit]])))</f>
        <v>0.92580247458266629</v>
      </c>
      <c r="O432" s="2">
        <f>LN(Table5[[#This Row],[probability]])</f>
        <v>-7.7094377475743381E-2</v>
      </c>
    </row>
    <row r="433" spans="1:15" x14ac:dyDescent="0.3">
      <c r="A433" s="2">
        <v>80</v>
      </c>
      <c r="B433" s="2">
        <v>0.40400000000000003</v>
      </c>
      <c r="C433" s="2">
        <v>34.1</v>
      </c>
      <c r="D433" s="2">
        <v>7.3090000000000002</v>
      </c>
      <c r="E433" s="2">
        <v>2</v>
      </c>
      <c r="F433" s="2">
        <v>329</v>
      </c>
      <c r="G433" s="2">
        <v>12.6</v>
      </c>
      <c r="H433" s="2">
        <v>396.9</v>
      </c>
      <c r="I433" s="2">
        <v>4.08</v>
      </c>
      <c r="J433" s="2">
        <v>33.299999999999997</v>
      </c>
      <c r="K433" s="2">
        <v>0</v>
      </c>
      <c r="L4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-13.543809943931711</v>
      </c>
      <c r="M433" s="2">
        <f>EXP(Table5[[#This Row],[logit]])</f>
        <v>1.3121940900008767E-6</v>
      </c>
      <c r="N433" s="2">
        <f>IF(Table5[[#This Row],[y]]=1,Table5[[#This Row],[e^logit]]/(1+Table5[[#This Row],[e^logit]]),1-(Table5[[#This Row],[e^logit]]/(1+Table5[[#This Row],[e^logit]])))</f>
        <v>0.9999986878076319</v>
      </c>
      <c r="O433" s="2">
        <f>LN(Table5[[#This Row],[probability]])</f>
        <v>-1.3121932290221457E-6</v>
      </c>
    </row>
    <row r="434" spans="1:15" x14ac:dyDescent="0.3">
      <c r="A434" s="2">
        <v>0</v>
      </c>
      <c r="B434" s="2">
        <v>0.58499999999999996</v>
      </c>
      <c r="C434" s="2">
        <v>65.3</v>
      </c>
      <c r="D434" s="2">
        <v>2.4091</v>
      </c>
      <c r="E434" s="2">
        <v>6</v>
      </c>
      <c r="F434" s="2">
        <v>391</v>
      </c>
      <c r="G434" s="2">
        <v>19.2</v>
      </c>
      <c r="H434" s="2">
        <v>396.9</v>
      </c>
      <c r="I434" s="2">
        <v>12.92</v>
      </c>
      <c r="J434" s="2">
        <v>21.2</v>
      </c>
      <c r="K434" s="2">
        <v>0</v>
      </c>
      <c r="L4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1.0651461192567986</v>
      </c>
      <c r="M434" s="2">
        <f>EXP(Table5[[#This Row],[logit]])</f>
        <v>2.9012628834652561</v>
      </c>
      <c r="N434" s="2">
        <f>IF(Table5[[#This Row],[y]]=1,Table5[[#This Row],[e^logit]]/(1+Table5[[#This Row],[e^logit]]),1-(Table5[[#This Row],[e^logit]]/(1+Table5[[#This Row],[e^logit]])))</f>
        <v>0.2563272534743315</v>
      </c>
      <c r="O434" s="2">
        <f>LN(Table5[[#This Row],[probability]])</f>
        <v>-1.3613003169915692</v>
      </c>
    </row>
    <row r="435" spans="1:15" x14ac:dyDescent="0.3">
      <c r="A435" s="2">
        <v>0</v>
      </c>
      <c r="B435" s="2">
        <v>0.499</v>
      </c>
      <c r="C435" s="2">
        <v>30.2</v>
      </c>
      <c r="D435" s="2">
        <v>3.8473000000000002</v>
      </c>
      <c r="E435" s="2">
        <v>5</v>
      </c>
      <c r="F435" s="2">
        <v>279</v>
      </c>
      <c r="G435" s="2">
        <v>19.2</v>
      </c>
      <c r="H435" s="2">
        <v>393.43</v>
      </c>
      <c r="I435" s="2">
        <v>10.130000000000001</v>
      </c>
      <c r="J435" s="2">
        <v>24.7</v>
      </c>
      <c r="K435" s="2">
        <v>0</v>
      </c>
      <c r="L4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-2.0576196120294648</v>
      </c>
      <c r="M435" s="2">
        <f>EXP(Table5[[#This Row],[logit]])</f>
        <v>0.12775772117106987</v>
      </c>
      <c r="N435" s="2">
        <f>IF(Table5[[#This Row],[y]]=1,Table5[[#This Row],[e^logit]]/(1+Table5[[#This Row],[e^logit]]),1-(Table5[[#This Row],[e^logit]]/(1+Table5[[#This Row],[e^logit]])))</f>
        <v>0.88671527689617102</v>
      </c>
      <c r="O435" s="2">
        <f>LN(Table5[[#This Row],[probability]])</f>
        <v>-0.12023134381014863</v>
      </c>
    </row>
    <row r="436" spans="1:15" x14ac:dyDescent="0.3">
      <c r="A436" s="2">
        <v>45</v>
      </c>
      <c r="B436" s="2">
        <v>0.437</v>
      </c>
      <c r="C436" s="2">
        <v>38.9</v>
      </c>
      <c r="D436" s="2">
        <v>4.5667</v>
      </c>
      <c r="E436" s="2">
        <v>5</v>
      </c>
      <c r="F436" s="2">
        <v>398</v>
      </c>
      <c r="G436" s="2">
        <v>15.2</v>
      </c>
      <c r="H436" s="2">
        <v>396.9</v>
      </c>
      <c r="I436" s="2">
        <v>5.39</v>
      </c>
      <c r="J436" s="2">
        <v>34.9</v>
      </c>
      <c r="K436" s="2">
        <v>0</v>
      </c>
      <c r="L4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-8.4859399842339851</v>
      </c>
      <c r="M436" s="2">
        <f>EXP(Table5[[#This Row],[logit]])</f>
        <v>2.063493432987109E-4</v>
      </c>
      <c r="N436" s="2">
        <f>IF(Table5[[#This Row],[y]]=1,Table5[[#This Row],[e^logit]]/(1+Table5[[#This Row],[e^logit]]),1-(Table5[[#This Row],[e^logit]]/(1+Table5[[#This Row],[e^logit]])))</f>
        <v>0.99979369322796818</v>
      </c>
      <c r="O436" s="2">
        <f>LN(Table5[[#This Row],[probability]])</f>
        <v>-2.0632805620133911E-4</v>
      </c>
    </row>
    <row r="437" spans="1:15" x14ac:dyDescent="0.3">
      <c r="A437" s="2">
        <v>0</v>
      </c>
      <c r="B437" s="2">
        <v>0.53800000000000003</v>
      </c>
      <c r="C437" s="2">
        <v>88.8</v>
      </c>
      <c r="D437" s="2">
        <v>4.4534000000000002</v>
      </c>
      <c r="E437" s="2">
        <v>4</v>
      </c>
      <c r="F437" s="2">
        <v>307</v>
      </c>
      <c r="G437" s="2">
        <v>21</v>
      </c>
      <c r="H437" s="2">
        <v>306.38</v>
      </c>
      <c r="I437" s="2">
        <v>17.28</v>
      </c>
      <c r="J437" s="2">
        <v>14.8</v>
      </c>
      <c r="K437" s="2">
        <v>1</v>
      </c>
      <c r="L4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1.3591203838391637</v>
      </c>
      <c r="M437" s="2">
        <f>EXP(Table5[[#This Row],[logit]])</f>
        <v>3.8927676540496479</v>
      </c>
      <c r="N437" s="2">
        <f>IF(Table5[[#This Row],[y]]=1,Table5[[#This Row],[e^logit]]/(1+Table5[[#This Row],[e^logit]]),1-(Table5[[#This Row],[e^logit]]/(1+Table5[[#This Row],[e^logit]])))</f>
        <v>0.7956166998503762</v>
      </c>
      <c r="O437" s="2">
        <f>LN(Table5[[#This Row],[probability]])</f>
        <v>-0.2286377419632154</v>
      </c>
    </row>
    <row r="438" spans="1:15" x14ac:dyDescent="0.3">
      <c r="A438" s="2">
        <v>45</v>
      </c>
      <c r="B438" s="2">
        <v>0.437</v>
      </c>
      <c r="C438" s="2">
        <v>29.1</v>
      </c>
      <c r="D438" s="2">
        <v>4.5667</v>
      </c>
      <c r="E438" s="2">
        <v>5</v>
      </c>
      <c r="F438" s="2">
        <v>398</v>
      </c>
      <c r="G438" s="2">
        <v>15.2</v>
      </c>
      <c r="H438" s="2">
        <v>382.84</v>
      </c>
      <c r="I438" s="2">
        <v>4.5599999999999996</v>
      </c>
      <c r="J438" s="2">
        <v>29.8</v>
      </c>
      <c r="K438" s="2">
        <v>0</v>
      </c>
      <c r="L4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-9.3990952011523365</v>
      </c>
      <c r="M438" s="2">
        <f>EXP(Table5[[#This Row],[logit]])</f>
        <v>8.2798948067518103E-5</v>
      </c>
      <c r="N438" s="2">
        <f>IF(Table5[[#This Row],[y]]=1,Table5[[#This Row],[e^logit]]/(1+Table5[[#This Row],[e^logit]]),1-(Table5[[#This Row],[e^logit]]/(1+Table5[[#This Row],[e^logit]])))</f>
        <v>0.99991720790703065</v>
      </c>
      <c r="O438" s="2">
        <f>LN(Table5[[#This Row],[probability]])</f>
        <v>-8.2795520423860483E-5</v>
      </c>
    </row>
    <row r="439" spans="1:15" x14ac:dyDescent="0.3">
      <c r="A439" s="2">
        <v>0</v>
      </c>
      <c r="B439" s="2">
        <v>0.69299999999999995</v>
      </c>
      <c r="C439" s="2">
        <v>77.8</v>
      </c>
      <c r="D439" s="2">
        <v>1.5004</v>
      </c>
      <c r="E439" s="2">
        <v>24</v>
      </c>
      <c r="F439" s="2">
        <v>666</v>
      </c>
      <c r="G439" s="2">
        <v>20.2</v>
      </c>
      <c r="H439" s="2">
        <v>338.16</v>
      </c>
      <c r="I439" s="2">
        <v>29.97</v>
      </c>
      <c r="J439" s="2">
        <v>6.3</v>
      </c>
      <c r="K439" s="2">
        <v>1</v>
      </c>
      <c r="L4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16.498021909667507</v>
      </c>
      <c r="M439" s="2">
        <f>EXP(Table5[[#This Row],[logit]])</f>
        <v>14621767.626567559</v>
      </c>
      <c r="N439" s="2">
        <f>IF(Table5[[#This Row],[y]]=1,Table5[[#This Row],[e^logit]]/(1+Table5[[#This Row],[e^logit]]),1-(Table5[[#This Row],[e^logit]]/(1+Table5[[#This Row],[e^logit]])))</f>
        <v>0.99999993160882072</v>
      </c>
      <c r="O439" s="2">
        <f>LN(Table5[[#This Row],[probability]])</f>
        <v>-6.8391181614050118E-8</v>
      </c>
    </row>
    <row r="440" spans="1:15" x14ac:dyDescent="0.3">
      <c r="A440" s="2">
        <v>95</v>
      </c>
      <c r="B440" s="2">
        <v>0.41610000000000003</v>
      </c>
      <c r="C440" s="2">
        <v>31.9</v>
      </c>
      <c r="D440" s="2">
        <v>5.1180000000000003</v>
      </c>
      <c r="E440" s="2">
        <v>4</v>
      </c>
      <c r="F440" s="2">
        <v>224</v>
      </c>
      <c r="G440" s="2">
        <v>14.7</v>
      </c>
      <c r="H440" s="2">
        <v>390.55</v>
      </c>
      <c r="I440" s="2">
        <v>2.88</v>
      </c>
      <c r="J440" s="2">
        <v>50</v>
      </c>
      <c r="K440" s="2">
        <v>0</v>
      </c>
      <c r="L4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-10.00830425369187</v>
      </c>
      <c r="M440" s="2">
        <f>EXP(Table5[[#This Row],[logit]])</f>
        <v>4.5024478307819927E-5</v>
      </c>
      <c r="N440" s="2">
        <f>IF(Table5[[#This Row],[y]]=1,Table5[[#This Row],[e^logit]]/(1+Table5[[#This Row],[e^logit]]),1-(Table5[[#This Row],[e^logit]]/(1+Table5[[#This Row],[e^logit]])))</f>
        <v>0.99995497754880458</v>
      </c>
      <c r="O440" s="2">
        <f>LN(Table5[[#This Row],[probability]])</f>
        <v>-4.5023464736397368E-5</v>
      </c>
    </row>
    <row r="441" spans="1:15" x14ac:dyDescent="0.3">
      <c r="A441" s="2">
        <v>0</v>
      </c>
      <c r="B441" s="2">
        <v>0.53800000000000003</v>
      </c>
      <c r="C441" s="2">
        <v>36.6</v>
      </c>
      <c r="D441" s="2">
        <v>3.7965</v>
      </c>
      <c r="E441" s="2">
        <v>4</v>
      </c>
      <c r="F441" s="2">
        <v>307</v>
      </c>
      <c r="G441" s="2">
        <v>21</v>
      </c>
      <c r="H441" s="2">
        <v>288.99</v>
      </c>
      <c r="I441" s="2">
        <v>11.69</v>
      </c>
      <c r="J441" s="2">
        <v>20.2</v>
      </c>
      <c r="K441" s="2">
        <v>1</v>
      </c>
      <c r="L4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0.1022120475599535</v>
      </c>
      <c r="M441" s="2">
        <f>EXP(Table5[[#This Row],[logit]])</f>
        <v>1.1076183145890941</v>
      </c>
      <c r="N441" s="2">
        <f>IF(Table5[[#This Row],[y]]=1,Table5[[#This Row],[e^logit]]/(1+Table5[[#This Row],[e^logit]]),1-(Table5[[#This Row],[e^logit]]/(1+Table5[[#This Row],[e^logit]])))</f>
        <v>0.52553078843644319</v>
      </c>
      <c r="O441" s="2">
        <f>LN(Table5[[#This Row],[probability]])</f>
        <v>-0.64334650153944328</v>
      </c>
    </row>
    <row r="442" spans="1:15" x14ac:dyDescent="0.3">
      <c r="A442" s="2">
        <v>0</v>
      </c>
      <c r="B442" s="2">
        <v>0.437</v>
      </c>
      <c r="C442" s="2">
        <v>31.1</v>
      </c>
      <c r="D442" s="2">
        <v>5.9603999999999999</v>
      </c>
      <c r="E442" s="2">
        <v>4</v>
      </c>
      <c r="F442" s="2">
        <v>289</v>
      </c>
      <c r="G442" s="2">
        <v>16</v>
      </c>
      <c r="H442" s="2">
        <v>396.9</v>
      </c>
      <c r="I442" s="2">
        <v>6.27</v>
      </c>
      <c r="J442" s="2">
        <v>28.6</v>
      </c>
      <c r="K442" s="2">
        <v>0</v>
      </c>
      <c r="L4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-4.9870050605203327</v>
      </c>
      <c r="M442" s="2">
        <f>EXP(Table5[[#This Row],[logit]])</f>
        <v>6.8260775982540425E-3</v>
      </c>
      <c r="N442" s="2">
        <f>IF(Table5[[#This Row],[y]]=1,Table5[[#This Row],[e^logit]]/(1+Table5[[#This Row],[e^logit]]),1-(Table5[[#This Row],[e^logit]]/(1+Table5[[#This Row],[e^logit]])))</f>
        <v>0.9932202018301538</v>
      </c>
      <c r="O442" s="2">
        <f>LN(Table5[[#This Row],[probability]])</f>
        <v>-6.8028854118563466E-3</v>
      </c>
    </row>
    <row r="443" spans="1:15" x14ac:dyDescent="0.3">
      <c r="A443" s="2">
        <v>0</v>
      </c>
      <c r="B443" s="2">
        <v>0.71299999999999997</v>
      </c>
      <c r="C443" s="2">
        <v>90</v>
      </c>
      <c r="D443" s="2">
        <v>2.5975000000000001</v>
      </c>
      <c r="E443" s="2">
        <v>24</v>
      </c>
      <c r="F443" s="2">
        <v>666</v>
      </c>
      <c r="G443" s="2">
        <v>20.2</v>
      </c>
      <c r="H443" s="2">
        <v>255.23</v>
      </c>
      <c r="I443" s="2">
        <v>16.420000000000002</v>
      </c>
      <c r="J443" s="2">
        <v>16.399999999999999</v>
      </c>
      <c r="K443" s="2">
        <v>1</v>
      </c>
      <c r="L4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19.975315126367644</v>
      </c>
      <c r="M443" s="2">
        <f>EXP(Table5[[#This Row],[logit]])</f>
        <v>473335561.07063085</v>
      </c>
      <c r="N443" s="2">
        <f>IF(Table5[[#This Row],[y]]=1,Table5[[#This Row],[e^logit]]/(1+Table5[[#This Row],[e^logit]]),1-(Table5[[#This Row],[e^logit]]/(1+Table5[[#This Row],[e^logit]])))</f>
        <v>0.99999999788733385</v>
      </c>
      <c r="O443" s="2">
        <f>LN(Table5[[#This Row],[probability]])</f>
        <v>-2.1126661553628943E-9</v>
      </c>
    </row>
    <row r="444" spans="1:15" x14ac:dyDescent="0.3">
      <c r="A444" s="2">
        <v>0</v>
      </c>
      <c r="B444" s="2">
        <v>0.53200000000000003</v>
      </c>
      <c r="C444" s="2">
        <v>40.299999999999997</v>
      </c>
      <c r="D444" s="2">
        <v>4.0983000000000001</v>
      </c>
      <c r="E444" s="2">
        <v>24</v>
      </c>
      <c r="F444" s="2">
        <v>666</v>
      </c>
      <c r="G444" s="2">
        <v>20.2</v>
      </c>
      <c r="H444" s="2">
        <v>392.92</v>
      </c>
      <c r="I444" s="2">
        <v>10.42</v>
      </c>
      <c r="J444" s="2">
        <v>21.8</v>
      </c>
      <c r="K444" s="2">
        <v>1</v>
      </c>
      <c r="L4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10.547474835712856</v>
      </c>
      <c r="M444" s="2">
        <f>EXP(Table5[[#This Row],[logit]])</f>
        <v>38081.155623966348</v>
      </c>
      <c r="N444" s="2">
        <f>IF(Table5[[#This Row],[y]]=1,Table5[[#This Row],[e^logit]]/(1+Table5[[#This Row],[e^logit]]),1-(Table5[[#This Row],[e^logit]]/(1+Table5[[#This Row],[e^logit]])))</f>
        <v>0.99997374098226277</v>
      </c>
      <c r="O444" s="2">
        <f>LN(Table5[[#This Row],[probability]])</f>
        <v>-2.6259362511270944E-5</v>
      </c>
    </row>
    <row r="445" spans="1:15" x14ac:dyDescent="0.3">
      <c r="A445" s="2">
        <v>80</v>
      </c>
      <c r="B445" s="2">
        <v>0.40400000000000003</v>
      </c>
      <c r="C445" s="2">
        <v>38.299999999999997</v>
      </c>
      <c r="D445" s="2">
        <v>7.3090000000000002</v>
      </c>
      <c r="E445" s="2">
        <v>2</v>
      </c>
      <c r="F445" s="2">
        <v>329</v>
      </c>
      <c r="G445" s="2">
        <v>12.6</v>
      </c>
      <c r="H445" s="2">
        <v>392.2</v>
      </c>
      <c r="I445" s="2">
        <v>6.62</v>
      </c>
      <c r="J445" s="2">
        <v>34.6</v>
      </c>
      <c r="K445" s="2">
        <v>0</v>
      </c>
      <c r="L4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-13.005350134121105</v>
      </c>
      <c r="M445" s="2">
        <f>EXP(Table5[[#This Row],[logit]])</f>
        <v>2.2482686336421964E-6</v>
      </c>
      <c r="N445" s="2">
        <f>IF(Table5[[#This Row],[y]]=1,Table5[[#This Row],[e^logit]]/(1+Table5[[#This Row],[e^logit]]),1-(Table5[[#This Row],[e^logit]]/(1+Table5[[#This Row],[e^logit]])))</f>
        <v>0.99999775173642103</v>
      </c>
      <c r="O445" s="2">
        <f>LN(Table5[[#This Row],[probability]])</f>
        <v>-2.2482661063228002E-6</v>
      </c>
    </row>
    <row r="446" spans="1:15" x14ac:dyDescent="0.3">
      <c r="A446" s="2">
        <v>0</v>
      </c>
      <c r="B446" s="2">
        <v>0.48899999999999999</v>
      </c>
      <c r="C446" s="2">
        <v>66.099999999999994</v>
      </c>
      <c r="D446" s="2">
        <v>3.0922999999999998</v>
      </c>
      <c r="E446" s="2">
        <v>2</v>
      </c>
      <c r="F446" s="2">
        <v>270</v>
      </c>
      <c r="G446" s="2">
        <v>17.8</v>
      </c>
      <c r="H446" s="2">
        <v>392.18</v>
      </c>
      <c r="I446" s="2">
        <v>8.81</v>
      </c>
      <c r="J446" s="2">
        <v>22.6</v>
      </c>
      <c r="K446" s="2">
        <v>0</v>
      </c>
      <c r="L4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-5.0461586254929802</v>
      </c>
      <c r="M446" s="2">
        <f>EXP(Table5[[#This Row],[logit]])</f>
        <v>6.4340014455418837E-3</v>
      </c>
      <c r="N446" s="2">
        <f>IF(Table5[[#This Row],[y]]=1,Table5[[#This Row],[e^logit]]/(1+Table5[[#This Row],[e^logit]]),1-(Table5[[#This Row],[e^logit]]/(1+Table5[[#This Row],[e^logit]])))</f>
        <v>0.99360713028742997</v>
      </c>
      <c r="O446" s="2">
        <f>LN(Table5[[#This Row],[probability]])</f>
        <v>-6.4133916134643419E-3</v>
      </c>
    </row>
    <row r="447" spans="1:15" x14ac:dyDescent="0.3">
      <c r="A447" s="2">
        <v>80</v>
      </c>
      <c r="B447" s="2">
        <v>0.41099999999999998</v>
      </c>
      <c r="C447" s="2">
        <v>27.7</v>
      </c>
      <c r="D447" s="2">
        <v>5.1166999999999998</v>
      </c>
      <c r="E447" s="2">
        <v>4</v>
      </c>
      <c r="F447" s="2">
        <v>245</v>
      </c>
      <c r="G447" s="2">
        <v>19.2</v>
      </c>
      <c r="H447" s="2">
        <v>396.9</v>
      </c>
      <c r="I447" s="2">
        <v>3.56</v>
      </c>
      <c r="J447" s="2">
        <v>37.299999999999997</v>
      </c>
      <c r="K447" s="2">
        <v>0</v>
      </c>
      <c r="L4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-9.7835434376542842</v>
      </c>
      <c r="M447" s="2">
        <f>EXP(Table5[[#This Row],[logit]])</f>
        <v>5.6371692152262025E-5</v>
      </c>
      <c r="N447" s="2">
        <f>IF(Table5[[#This Row],[y]]=1,Table5[[#This Row],[e^logit]]/(1+Table5[[#This Row],[e^logit]]),1-(Table5[[#This Row],[e^logit]]/(1+Table5[[#This Row],[e^logit]])))</f>
        <v>0.9999436314854363</v>
      </c>
      <c r="O447" s="2">
        <f>LN(Table5[[#This Row],[probability]])</f>
        <v>-5.6370103328119821E-5</v>
      </c>
    </row>
    <row r="448" spans="1:15" x14ac:dyDescent="0.3">
      <c r="A448" s="2">
        <v>0</v>
      </c>
      <c r="B448" s="2">
        <v>0.59699999999999998</v>
      </c>
      <c r="C448" s="2">
        <v>97.9</v>
      </c>
      <c r="D448" s="2">
        <v>1.4547000000000001</v>
      </c>
      <c r="E448" s="2">
        <v>24</v>
      </c>
      <c r="F448" s="2">
        <v>666</v>
      </c>
      <c r="G448" s="2">
        <v>20.2</v>
      </c>
      <c r="H448" s="2">
        <v>314.64</v>
      </c>
      <c r="I448" s="2">
        <v>26.4</v>
      </c>
      <c r="J448" s="2">
        <v>17.2</v>
      </c>
      <c r="K448" s="2">
        <v>1</v>
      </c>
      <c r="L4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14.5143619133113</v>
      </c>
      <c r="M448" s="2">
        <f>EXP(Table5[[#This Row],[logit]])</f>
        <v>2011440.9491392255</v>
      </c>
      <c r="N448" s="2">
        <f>IF(Table5[[#This Row],[y]]=1,Table5[[#This Row],[e^logit]]/(1+Table5[[#This Row],[e^logit]]),1-(Table5[[#This Row],[e^logit]]/(1+Table5[[#This Row],[e^logit]])))</f>
        <v>0.99999950284421557</v>
      </c>
      <c r="O448" s="2">
        <f>LN(Table5[[#This Row],[probability]])</f>
        <v>-4.9715590801108207E-7</v>
      </c>
    </row>
    <row r="449" spans="1:15" x14ac:dyDescent="0.3">
      <c r="A449" s="2">
        <v>60</v>
      </c>
      <c r="B449" s="2">
        <v>0.40100000000000002</v>
      </c>
      <c r="C449" s="2">
        <v>9.9</v>
      </c>
      <c r="D449" s="2">
        <v>6.2195999999999998</v>
      </c>
      <c r="E449" s="2">
        <v>1</v>
      </c>
      <c r="F449" s="2">
        <v>265</v>
      </c>
      <c r="G449" s="2">
        <v>15.6</v>
      </c>
      <c r="H449" s="2">
        <v>393.37</v>
      </c>
      <c r="I449" s="2">
        <v>5.03</v>
      </c>
      <c r="J449" s="2">
        <v>31.1</v>
      </c>
      <c r="K449" s="2">
        <v>0</v>
      </c>
      <c r="L4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-13.009061813760198</v>
      </c>
      <c r="M449" s="2">
        <f>EXP(Table5[[#This Row],[logit]])</f>
        <v>2.2399392482990136E-6</v>
      </c>
      <c r="N449" s="2">
        <f>IF(Table5[[#This Row],[y]]=1,Table5[[#This Row],[e^logit]]/(1+Table5[[#This Row],[e^logit]]),1-(Table5[[#This Row],[e^logit]]/(1+Table5[[#This Row],[e^logit]])))</f>
        <v>0.99999776006576901</v>
      </c>
      <c r="O449" s="2">
        <f>LN(Table5[[#This Row],[probability]])</f>
        <v>-2.2399367396417667E-6</v>
      </c>
    </row>
    <row r="450" spans="1:15" x14ac:dyDescent="0.3">
      <c r="A450" s="2">
        <v>0</v>
      </c>
      <c r="B450" s="2">
        <v>0.74</v>
      </c>
      <c r="C450" s="2">
        <v>96.4</v>
      </c>
      <c r="D450" s="2">
        <v>2.0720000000000001</v>
      </c>
      <c r="E450" s="2">
        <v>24</v>
      </c>
      <c r="F450" s="2">
        <v>666</v>
      </c>
      <c r="G450" s="2">
        <v>20.2</v>
      </c>
      <c r="H450" s="2">
        <v>318.01</v>
      </c>
      <c r="I450" s="2">
        <v>17.79</v>
      </c>
      <c r="J450" s="2">
        <v>14.9</v>
      </c>
      <c r="K450" s="2">
        <v>1</v>
      </c>
      <c r="L4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20.092960403974338</v>
      </c>
      <c r="M450" s="2">
        <f>EXP(Table5[[#This Row],[logit]])</f>
        <v>532429154.75024313</v>
      </c>
      <c r="N450" s="2">
        <f>IF(Table5[[#This Row],[y]]=1,Table5[[#This Row],[e^logit]]/(1+Table5[[#This Row],[e^logit]]),1-(Table5[[#This Row],[e^logit]]/(1+Table5[[#This Row],[e^logit]])))</f>
        <v>0.99999999812181584</v>
      </c>
      <c r="O450" s="2">
        <f>LN(Table5[[#This Row],[probability]])</f>
        <v>-1.8781841655143058E-9</v>
      </c>
    </row>
    <row r="451" spans="1:15" x14ac:dyDescent="0.3">
      <c r="A451" s="2">
        <v>0</v>
      </c>
      <c r="B451" s="2">
        <v>0.61399999999999999</v>
      </c>
      <c r="C451" s="2">
        <v>67.599999999999994</v>
      </c>
      <c r="D451" s="2">
        <v>2.5329000000000002</v>
      </c>
      <c r="E451" s="2">
        <v>24</v>
      </c>
      <c r="F451" s="2">
        <v>666</v>
      </c>
      <c r="G451" s="2">
        <v>20.2</v>
      </c>
      <c r="H451" s="2">
        <v>374.68</v>
      </c>
      <c r="I451" s="2">
        <v>11.66</v>
      </c>
      <c r="J451" s="2">
        <v>29.8</v>
      </c>
      <c r="K451" s="2">
        <v>1</v>
      </c>
      <c r="L4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15.272959108164089</v>
      </c>
      <c r="M451" s="2">
        <f>EXP(Table5[[#This Row],[logit]])</f>
        <v>4294987.0925290426</v>
      </c>
      <c r="N451" s="2">
        <f>IF(Table5[[#This Row],[y]]=1,Table5[[#This Row],[e^logit]]/(1+Table5[[#This Row],[e^logit]]),1-(Table5[[#This Row],[e^logit]]/(1+Table5[[#This Row],[e^logit]])))</f>
        <v>0.99999976717048378</v>
      </c>
      <c r="O451" s="2">
        <f>LN(Table5[[#This Row],[probability]])</f>
        <v>-2.3282954332718414E-7</v>
      </c>
    </row>
    <row r="452" spans="1:15" x14ac:dyDescent="0.3">
      <c r="A452" s="2">
        <v>0</v>
      </c>
      <c r="B452" s="2">
        <v>0.66800000000000004</v>
      </c>
      <c r="C452" s="2">
        <v>100</v>
      </c>
      <c r="D452" s="2">
        <v>1.1741999999999999</v>
      </c>
      <c r="E452" s="2">
        <v>24</v>
      </c>
      <c r="F452" s="2">
        <v>666</v>
      </c>
      <c r="G452" s="2">
        <v>20.2</v>
      </c>
      <c r="H452" s="2">
        <v>396.9</v>
      </c>
      <c r="I452" s="2">
        <v>34.770000000000003</v>
      </c>
      <c r="J452" s="2">
        <v>13.8</v>
      </c>
      <c r="K452" s="2">
        <v>1</v>
      </c>
      <c r="L4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16.550914214271256</v>
      </c>
      <c r="M452" s="2">
        <f>EXP(Table5[[#This Row],[logit]])</f>
        <v>15415964.931644714</v>
      </c>
      <c r="N452" s="2">
        <f>IF(Table5[[#This Row],[y]]=1,Table5[[#This Row],[e^logit]]/(1+Table5[[#This Row],[e^logit]]),1-(Table5[[#This Row],[e^logit]]/(1+Table5[[#This Row],[e^logit]])))</f>
        <v>0.99999993513218666</v>
      </c>
      <c r="O452" s="2">
        <f>LN(Table5[[#This Row],[probability]])</f>
        <v>-6.4867815446944743E-8</v>
      </c>
    </row>
    <row r="453" spans="1:15" x14ac:dyDescent="0.3">
      <c r="A453" s="2">
        <v>0</v>
      </c>
      <c r="B453" s="2">
        <v>0.53800000000000003</v>
      </c>
      <c r="C453" s="2">
        <v>89.2</v>
      </c>
      <c r="D453" s="2">
        <v>4.0122999999999998</v>
      </c>
      <c r="E453" s="2">
        <v>4</v>
      </c>
      <c r="F453" s="2">
        <v>307</v>
      </c>
      <c r="G453" s="2">
        <v>21</v>
      </c>
      <c r="H453" s="2">
        <v>392.53</v>
      </c>
      <c r="I453" s="2">
        <v>13.83</v>
      </c>
      <c r="J453" s="2">
        <v>19.600000000000001</v>
      </c>
      <c r="K453" s="2">
        <v>1</v>
      </c>
      <c r="L4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0.52287827081094385</v>
      </c>
      <c r="M453" s="2">
        <f>EXP(Table5[[#This Row],[logit]])</f>
        <v>1.6868759548066272</v>
      </c>
      <c r="N453" s="2">
        <f>IF(Table5[[#This Row],[y]]=1,Table5[[#This Row],[e^logit]]/(1+Table5[[#This Row],[e^logit]]),1-(Table5[[#This Row],[e^logit]]/(1+Table5[[#This Row],[e^logit]])))</f>
        <v>0.62782055561177952</v>
      </c>
      <c r="O453" s="2">
        <f>LN(Table5[[#This Row],[probability]])</f>
        <v>-0.46550089281692814</v>
      </c>
    </row>
    <row r="454" spans="1:15" x14ac:dyDescent="0.3">
      <c r="A454" s="2">
        <v>33</v>
      </c>
      <c r="B454" s="2">
        <v>0.47199999999999998</v>
      </c>
      <c r="C454" s="2">
        <v>71.900000000000006</v>
      </c>
      <c r="D454" s="2">
        <v>3.0992000000000002</v>
      </c>
      <c r="E454" s="2">
        <v>7</v>
      </c>
      <c r="F454" s="2">
        <v>222</v>
      </c>
      <c r="G454" s="2">
        <v>18.399999999999999</v>
      </c>
      <c r="H454" s="2">
        <v>396.9</v>
      </c>
      <c r="I454" s="2">
        <v>6.47</v>
      </c>
      <c r="J454" s="2">
        <v>33.4</v>
      </c>
      <c r="K454" s="2">
        <v>0</v>
      </c>
      <c r="L4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-2.2123171591754955</v>
      </c>
      <c r="M454" s="2">
        <f>EXP(Table5[[#This Row],[logit]])</f>
        <v>0.10944674892772931</v>
      </c>
      <c r="N454" s="2">
        <f>IF(Table5[[#This Row],[y]]=1,Table5[[#This Row],[e^logit]]/(1+Table5[[#This Row],[e^logit]]),1-(Table5[[#This Row],[e^logit]]/(1+Table5[[#This Row],[e^logit]])))</f>
        <v>0.90135015580197186</v>
      </c>
      <c r="O454" s="2">
        <f>LN(Table5[[#This Row],[probability]])</f>
        <v>-0.10386146668008431</v>
      </c>
    </row>
    <row r="455" spans="1:15" x14ac:dyDescent="0.3">
      <c r="A455" s="2">
        <v>0</v>
      </c>
      <c r="B455" s="2">
        <v>0.69299999999999995</v>
      </c>
      <c r="C455" s="2">
        <v>85.4</v>
      </c>
      <c r="D455" s="2">
        <v>1.6073999999999999</v>
      </c>
      <c r="E455" s="2">
        <v>24</v>
      </c>
      <c r="F455" s="2">
        <v>666</v>
      </c>
      <c r="G455" s="2">
        <v>20.2</v>
      </c>
      <c r="H455" s="2">
        <v>329.46</v>
      </c>
      <c r="I455" s="2">
        <v>27.38</v>
      </c>
      <c r="J455" s="2">
        <v>8.5</v>
      </c>
      <c r="K455" s="2">
        <v>1</v>
      </c>
      <c r="L4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17.028196022038948</v>
      </c>
      <c r="M455" s="2">
        <f>EXP(Table5[[#This Row],[logit]])</f>
        <v>24845719.000365119</v>
      </c>
      <c r="N455" s="2">
        <f>IF(Table5[[#This Row],[y]]=1,Table5[[#This Row],[e^logit]]/(1+Table5[[#This Row],[e^logit]]),1-(Table5[[#This Row],[e^logit]]/(1+Table5[[#This Row],[e^logit]])))</f>
        <v>0.99999995975161915</v>
      </c>
      <c r="O455" s="2">
        <f>LN(Table5[[#This Row],[probability]])</f>
        <v>-4.0248381660337849E-8</v>
      </c>
    </row>
    <row r="456" spans="1:15" x14ac:dyDescent="0.3">
      <c r="A456" s="2">
        <v>0</v>
      </c>
      <c r="B456" s="2">
        <v>0.53800000000000003</v>
      </c>
      <c r="C456" s="2">
        <v>94.1</v>
      </c>
      <c r="D456" s="2">
        <v>4.3996000000000004</v>
      </c>
      <c r="E456" s="2">
        <v>4</v>
      </c>
      <c r="F456" s="2">
        <v>307</v>
      </c>
      <c r="G456" s="2">
        <v>21</v>
      </c>
      <c r="H456" s="2">
        <v>394.33</v>
      </c>
      <c r="I456" s="2">
        <v>16.3</v>
      </c>
      <c r="J456" s="2">
        <v>15.6</v>
      </c>
      <c r="K456" s="2">
        <v>1</v>
      </c>
      <c r="L4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0.47578480438590876</v>
      </c>
      <c r="M456" s="2">
        <f>EXP(Table5[[#This Row],[logit]])</f>
        <v>1.6092766694125276</v>
      </c>
      <c r="N456" s="2">
        <f>IF(Table5[[#This Row],[y]]=1,Table5[[#This Row],[e^logit]]/(1+Table5[[#This Row],[e^logit]]),1-(Table5[[#This Row],[e^logit]]/(1+Table5[[#This Row],[e^logit]])))</f>
        <v>0.61675202491073988</v>
      </c>
      <c r="O456" s="2">
        <f>LN(Table5[[#This Row],[probability]])</f>
        <v>-0.48328824038269808</v>
      </c>
    </row>
    <row r="457" spans="1:15" x14ac:dyDescent="0.3">
      <c r="A457" s="2">
        <v>25</v>
      </c>
      <c r="B457" s="2">
        <v>0.42599999999999999</v>
      </c>
      <c r="C457" s="2">
        <v>70.400000000000006</v>
      </c>
      <c r="D457" s="2">
        <v>5.4006999999999996</v>
      </c>
      <c r="E457" s="2">
        <v>4</v>
      </c>
      <c r="F457" s="2">
        <v>281</v>
      </c>
      <c r="G457" s="2">
        <v>19</v>
      </c>
      <c r="H457" s="2">
        <v>395.63</v>
      </c>
      <c r="I457" s="2">
        <v>7.22</v>
      </c>
      <c r="J457" s="2">
        <v>23.9</v>
      </c>
      <c r="K457" s="2">
        <v>0</v>
      </c>
      <c r="L4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-5.9988861472989203</v>
      </c>
      <c r="M457" s="2">
        <f>EXP(Table5[[#This Row],[logit]])</f>
        <v>2.4815146796987654E-3</v>
      </c>
      <c r="N457" s="2">
        <f>IF(Table5[[#This Row],[y]]=1,Table5[[#This Row],[e^logit]]/(1+Table5[[#This Row],[e^logit]]),1-(Table5[[#This Row],[e^logit]]/(1+Table5[[#This Row],[e^logit]])))</f>
        <v>0.99752462799227615</v>
      </c>
      <c r="O457" s="2">
        <f>LN(Table5[[#This Row],[probability]])</f>
        <v>-2.4784408063369995E-3</v>
      </c>
    </row>
    <row r="458" spans="1:15" x14ac:dyDescent="0.3">
      <c r="A458" s="2">
        <v>0</v>
      </c>
      <c r="B458" s="2">
        <v>0.48899999999999999</v>
      </c>
      <c r="C458" s="2">
        <v>9.8000000000000007</v>
      </c>
      <c r="D458" s="2">
        <v>3.5874999999999999</v>
      </c>
      <c r="E458" s="2">
        <v>4</v>
      </c>
      <c r="F458" s="2">
        <v>277</v>
      </c>
      <c r="G458" s="2">
        <v>18.600000000000001</v>
      </c>
      <c r="H458" s="2">
        <v>348.93</v>
      </c>
      <c r="I458" s="2">
        <v>29.55</v>
      </c>
      <c r="J458" s="2">
        <v>23.7</v>
      </c>
      <c r="K458" s="2">
        <v>1</v>
      </c>
      <c r="L4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-2.4433185035689138</v>
      </c>
      <c r="M458" s="2">
        <f>EXP(Table5[[#This Row],[logit]])</f>
        <v>8.6872087262848285E-2</v>
      </c>
      <c r="N458" s="2">
        <f>IF(Table5[[#This Row],[y]]=1,Table5[[#This Row],[e^logit]]/(1+Table5[[#This Row],[e^logit]]),1-(Table5[[#This Row],[e^logit]]/(1+Table5[[#This Row],[e^logit]])))</f>
        <v>7.9928529107435989E-2</v>
      </c>
      <c r="O458" s="2">
        <f>LN(Table5[[#This Row],[probability]])</f>
        <v>-2.5266224297725599</v>
      </c>
    </row>
    <row r="459" spans="1:15" x14ac:dyDescent="0.3">
      <c r="A459" s="2">
        <v>12.5</v>
      </c>
      <c r="B459" s="2">
        <v>0.52400000000000002</v>
      </c>
      <c r="C459" s="2">
        <v>96.1</v>
      </c>
      <c r="D459" s="2">
        <v>5.9504999999999999</v>
      </c>
      <c r="E459" s="2">
        <v>5</v>
      </c>
      <c r="F459" s="2">
        <v>311</v>
      </c>
      <c r="G459" s="2">
        <v>15.2</v>
      </c>
      <c r="H459" s="2">
        <v>396.9</v>
      </c>
      <c r="I459" s="2">
        <v>19.149999999999999</v>
      </c>
      <c r="J459" s="2">
        <v>27.1</v>
      </c>
      <c r="K459" s="2">
        <v>0</v>
      </c>
      <c r="L4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0.60957395252477209</v>
      </c>
      <c r="M459" s="2">
        <f>EXP(Table5[[#This Row],[logit]])</f>
        <v>1.8396474546414254</v>
      </c>
      <c r="N459" s="2">
        <f>IF(Table5[[#This Row],[y]]=1,Table5[[#This Row],[e^logit]]/(1+Table5[[#This Row],[e^logit]]),1-(Table5[[#This Row],[e^logit]]/(1+Table5[[#This Row],[e^logit]])))</f>
        <v>0.35215639123282438</v>
      </c>
      <c r="O459" s="2">
        <f>LN(Table5[[#This Row],[probability]])</f>
        <v>-1.0436799087780035</v>
      </c>
    </row>
    <row r="460" spans="1:15" x14ac:dyDescent="0.3">
      <c r="A460" s="2">
        <v>0</v>
      </c>
      <c r="B460" s="2">
        <v>0.66800000000000004</v>
      </c>
      <c r="C460" s="2">
        <v>89.6</v>
      </c>
      <c r="D460" s="2">
        <v>1.1295999999999999</v>
      </c>
      <c r="E460" s="2">
        <v>24</v>
      </c>
      <c r="F460" s="2">
        <v>666</v>
      </c>
      <c r="G460" s="2">
        <v>20.2</v>
      </c>
      <c r="H460" s="2">
        <v>347.88</v>
      </c>
      <c r="I460" s="2">
        <v>8.8800000000000008</v>
      </c>
      <c r="J460" s="2">
        <v>50</v>
      </c>
      <c r="K460" s="2">
        <v>1</v>
      </c>
      <c r="L4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20.378411462990105</v>
      </c>
      <c r="M460" s="2">
        <f>EXP(Table5[[#This Row],[logit]])</f>
        <v>708323496.30589819</v>
      </c>
      <c r="N460" s="2">
        <f>IF(Table5[[#This Row],[y]]=1,Table5[[#This Row],[e^logit]]/(1+Table5[[#This Row],[e^logit]]),1-(Table5[[#This Row],[e^logit]]/(1+Table5[[#This Row],[e^logit]])))</f>
        <v>0.99999999858821564</v>
      </c>
      <c r="O460" s="2">
        <f>LN(Table5[[#This Row],[probability]])</f>
        <v>-1.4117843570833658E-9</v>
      </c>
    </row>
    <row r="461" spans="1:15" x14ac:dyDescent="0.3">
      <c r="A461" s="2">
        <v>0</v>
      </c>
      <c r="B461" s="2">
        <v>0.50700000000000001</v>
      </c>
      <c r="C461" s="2">
        <v>61.5</v>
      </c>
      <c r="D461" s="2">
        <v>3.6518999999999999</v>
      </c>
      <c r="E461" s="2">
        <v>8</v>
      </c>
      <c r="F461" s="2">
        <v>307</v>
      </c>
      <c r="G461" s="2">
        <v>17.399999999999999</v>
      </c>
      <c r="H461" s="2">
        <v>376.75</v>
      </c>
      <c r="I461" s="2">
        <v>10.88</v>
      </c>
      <c r="J461" s="2">
        <v>24</v>
      </c>
      <c r="K461" s="2">
        <v>1</v>
      </c>
      <c r="L4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0.51449727110688759</v>
      </c>
      <c r="M461" s="2">
        <f>EXP(Table5[[#This Row],[logit]])</f>
        <v>1.6727973268252481</v>
      </c>
      <c r="N461" s="2">
        <f>IF(Table5[[#This Row],[y]]=1,Table5[[#This Row],[e^logit]]/(1+Table5[[#This Row],[e^logit]]),1-(Table5[[#This Row],[e^logit]]/(1+Table5[[#This Row],[e^logit]])))</f>
        <v>0.62586014660984379</v>
      </c>
      <c r="O461" s="2">
        <f>LN(Table5[[#This Row],[probability]])</f>
        <v>-0.46862834081281241</v>
      </c>
    </row>
    <row r="462" spans="1:15" x14ac:dyDescent="0.3">
      <c r="A462" s="2">
        <v>0</v>
      </c>
      <c r="B462" s="2">
        <v>0.71299999999999997</v>
      </c>
      <c r="C462" s="2">
        <v>80.3</v>
      </c>
      <c r="D462" s="2">
        <v>2.7791999999999999</v>
      </c>
      <c r="E462" s="2">
        <v>24</v>
      </c>
      <c r="F462" s="2">
        <v>666</v>
      </c>
      <c r="G462" s="2">
        <v>20.2</v>
      </c>
      <c r="H462" s="2">
        <v>3.5</v>
      </c>
      <c r="I462" s="2">
        <v>16.940000000000001</v>
      </c>
      <c r="J462" s="2">
        <v>13.5</v>
      </c>
      <c r="K462" s="2">
        <v>1</v>
      </c>
      <c r="L4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22.424645647575058</v>
      </c>
      <c r="M462" s="2">
        <f>EXP(Table5[[#This Row],[logit]])</f>
        <v>5481505615.7787399</v>
      </c>
      <c r="N462" s="2">
        <f>IF(Table5[[#This Row],[y]]=1,Table5[[#This Row],[e^logit]]/(1+Table5[[#This Row],[e^logit]]),1-(Table5[[#This Row],[e^logit]]/(1+Table5[[#This Row],[e^logit]])))</f>
        <v>0.99999999981756837</v>
      </c>
      <c r="O462" s="2">
        <f>LN(Table5[[#This Row],[probability]])</f>
        <v>-1.8243162537844145E-10</v>
      </c>
    </row>
    <row r="463" spans="1:15" x14ac:dyDescent="0.3">
      <c r="A463" s="2">
        <v>0</v>
      </c>
      <c r="B463" s="2">
        <v>0.71299999999999997</v>
      </c>
      <c r="C463" s="2">
        <v>95</v>
      </c>
      <c r="D463" s="2">
        <v>2.2222</v>
      </c>
      <c r="E463" s="2">
        <v>24</v>
      </c>
      <c r="F463" s="2">
        <v>666</v>
      </c>
      <c r="G463" s="2">
        <v>20.2</v>
      </c>
      <c r="H463" s="2">
        <v>100.63</v>
      </c>
      <c r="I463" s="2">
        <v>15.17</v>
      </c>
      <c r="J463" s="2">
        <v>11.7</v>
      </c>
      <c r="K463" s="2">
        <v>1</v>
      </c>
      <c r="L4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20.913988536787677</v>
      </c>
      <c r="M463" s="2">
        <f>EXP(Table5[[#This Row],[logit]])</f>
        <v>1210123838.0181634</v>
      </c>
      <c r="N463" s="2">
        <f>IF(Table5[[#This Row],[y]]=1,Table5[[#This Row],[e^logit]]/(1+Table5[[#This Row],[e^logit]]),1-(Table5[[#This Row],[e^logit]]/(1+Table5[[#This Row],[e^logit]])))</f>
        <v>0.99999999917363824</v>
      </c>
      <c r="O463" s="2">
        <f>LN(Table5[[#This Row],[probability]])</f>
        <v>-8.2636175714194572E-10</v>
      </c>
    </row>
    <row r="464" spans="1:15" x14ac:dyDescent="0.3">
      <c r="A464" s="2">
        <v>0</v>
      </c>
      <c r="B464" s="2">
        <v>0.67900000000000005</v>
      </c>
      <c r="C464" s="2">
        <v>78.099999999999994</v>
      </c>
      <c r="D464" s="2">
        <v>1.9356</v>
      </c>
      <c r="E464" s="2">
        <v>24</v>
      </c>
      <c r="F464" s="2">
        <v>666</v>
      </c>
      <c r="G464" s="2">
        <v>20.2</v>
      </c>
      <c r="H464" s="2">
        <v>96.73</v>
      </c>
      <c r="I464" s="2">
        <v>21.52</v>
      </c>
      <c r="J464" s="2">
        <v>11</v>
      </c>
      <c r="K464" s="2">
        <v>1</v>
      </c>
      <c r="L4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19.169077563782174</v>
      </c>
      <c r="M464" s="2">
        <f>EXP(Table5[[#This Row],[logit]])</f>
        <v>211360880.32550886</v>
      </c>
      <c r="N464" s="2">
        <f>IF(Table5[[#This Row],[y]]=1,Table5[[#This Row],[e^logit]]/(1+Table5[[#This Row],[e^logit]]),1-(Table5[[#This Row],[e^logit]]/(1+Table5[[#This Row],[e^logit]])))</f>
        <v>0.99999999526875549</v>
      </c>
      <c r="O464" s="2">
        <f>LN(Table5[[#This Row],[probability]])</f>
        <v>-4.7312445184756875E-9</v>
      </c>
    </row>
    <row r="465" spans="1:15" x14ac:dyDescent="0.3">
      <c r="A465" s="2">
        <v>0</v>
      </c>
      <c r="B465" s="2">
        <v>0.58399999999999996</v>
      </c>
      <c r="C465" s="2">
        <v>74.8</v>
      </c>
      <c r="D465" s="2">
        <v>2.2004000000000001</v>
      </c>
      <c r="E465" s="2">
        <v>24</v>
      </c>
      <c r="F465" s="2">
        <v>666</v>
      </c>
      <c r="G465" s="2">
        <v>20.2</v>
      </c>
      <c r="H465" s="2">
        <v>97.95</v>
      </c>
      <c r="I465" s="2">
        <v>12.03</v>
      </c>
      <c r="J465" s="2">
        <v>16.100000000000001</v>
      </c>
      <c r="K465" s="2">
        <v>1</v>
      </c>
      <c r="L4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15.235512285123438</v>
      </c>
      <c r="M465" s="2">
        <f>EXP(Table5[[#This Row],[logit]])</f>
        <v>4137127.5857230425</v>
      </c>
      <c r="N465" s="2">
        <f>IF(Table5[[#This Row],[y]]=1,Table5[[#This Row],[e^logit]]/(1+Table5[[#This Row],[e^logit]]),1-(Table5[[#This Row],[e^logit]]/(1+Table5[[#This Row],[e^logit]])))</f>
        <v>0.99999975828645904</v>
      </c>
      <c r="O465" s="2">
        <f>LN(Table5[[#This Row],[probability]])</f>
        <v>-2.4171357017319801E-7</v>
      </c>
    </row>
    <row r="466" spans="1:15" x14ac:dyDescent="0.3">
      <c r="A466" s="2">
        <v>0</v>
      </c>
      <c r="B466" s="2">
        <v>0.437</v>
      </c>
      <c r="C466" s="2">
        <v>53.7</v>
      </c>
      <c r="D466" s="2">
        <v>5.0141</v>
      </c>
      <c r="E466" s="2">
        <v>5</v>
      </c>
      <c r="F466" s="2">
        <v>398</v>
      </c>
      <c r="G466" s="2">
        <v>18.7</v>
      </c>
      <c r="H466" s="2">
        <v>386.4</v>
      </c>
      <c r="I466" s="2">
        <v>12.34</v>
      </c>
      <c r="J466" s="2">
        <v>21.2</v>
      </c>
      <c r="K466" s="2">
        <v>0</v>
      </c>
      <c r="L4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-4.795525343649313</v>
      </c>
      <c r="M466" s="2">
        <f>EXP(Table5[[#This Row],[logit]])</f>
        <v>8.2666548522030859E-3</v>
      </c>
      <c r="N466" s="2">
        <f>IF(Table5[[#This Row],[y]]=1,Table5[[#This Row],[e^logit]]/(1+Table5[[#This Row],[e^logit]]),1-(Table5[[#This Row],[e^logit]]/(1+Table5[[#This Row],[e^logit]])))</f>
        <v>0.99180112243877105</v>
      </c>
      <c r="O466" s="2">
        <f>LN(Table5[[#This Row],[probability]])</f>
        <v>-8.2326732088781971E-3</v>
      </c>
    </row>
    <row r="467" spans="1:15" x14ac:dyDescent="0.3">
      <c r="A467" s="2">
        <v>0</v>
      </c>
      <c r="B467" s="2">
        <v>0.7</v>
      </c>
      <c r="C467" s="2">
        <v>97</v>
      </c>
      <c r="D467" s="2">
        <v>1.77</v>
      </c>
      <c r="E467" s="2">
        <v>24</v>
      </c>
      <c r="F467" s="2">
        <v>666</v>
      </c>
      <c r="G467" s="2">
        <v>20.2</v>
      </c>
      <c r="H467" s="2">
        <v>396.9</v>
      </c>
      <c r="I467" s="2">
        <v>25.68</v>
      </c>
      <c r="J467" s="2">
        <v>9.6999999999999993</v>
      </c>
      <c r="K467" s="2">
        <v>1</v>
      </c>
      <c r="L4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17.018489988213165</v>
      </c>
      <c r="M467" s="2">
        <f>EXP(Table5[[#This Row],[logit]])</f>
        <v>24605732.155573945</v>
      </c>
      <c r="N467" s="2">
        <f>IF(Table5[[#This Row],[y]]=1,Table5[[#This Row],[e^logit]]/(1+Table5[[#This Row],[e^logit]]),1-(Table5[[#This Row],[e^logit]]/(1+Table5[[#This Row],[e^logit]])))</f>
        <v>0.99999995935906505</v>
      </c>
      <c r="O467" s="2">
        <f>LN(Table5[[#This Row],[probability]])</f>
        <v>-4.0640935776551457E-8</v>
      </c>
    </row>
    <row r="468" spans="1:1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>
        <f>SUM(Table5[log likelihood])</f>
        <v>-95.257177555034971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787-A407-4BBA-B26D-9452037F35D8}">
  <dimension ref="A1:N151"/>
  <sheetViews>
    <sheetView zoomScale="76" workbookViewId="0">
      <selection activeCell="N53" sqref="N53"/>
    </sheetView>
  </sheetViews>
  <sheetFormatPr defaultRowHeight="14.4" x14ac:dyDescent="0.3"/>
  <cols>
    <col min="1" max="1" width="13.6640625" customWidth="1"/>
    <col min="2" max="3" width="13.21875" customWidth="1"/>
    <col min="4" max="4" width="12.77734375" customWidth="1"/>
    <col min="5" max="5" width="9.5546875" customWidth="1"/>
    <col min="8" max="8" width="15.44140625" customWidth="1"/>
    <col min="9" max="9" width="11.77734375" customWidth="1"/>
  </cols>
  <sheetData>
    <row r="1" spans="1:9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G1" s="1" t="s">
        <v>236</v>
      </c>
      <c r="H1" t="s">
        <v>272</v>
      </c>
    </row>
    <row r="2" spans="1:9" x14ac:dyDescent="0.3">
      <c r="A2">
        <v>5.0999999999999996</v>
      </c>
      <c r="B2">
        <v>3.5</v>
      </c>
      <c r="C2">
        <v>1.4</v>
      </c>
      <c r="D2">
        <v>0.2</v>
      </c>
      <c r="E2" t="s">
        <v>233</v>
      </c>
      <c r="H2" t="s">
        <v>237</v>
      </c>
    </row>
    <row r="3" spans="1:9" x14ac:dyDescent="0.3">
      <c r="A3">
        <v>4.9000000000000004</v>
      </c>
      <c r="B3">
        <v>3</v>
      </c>
      <c r="C3">
        <v>1.4</v>
      </c>
      <c r="D3">
        <v>0.2</v>
      </c>
      <c r="E3" t="s">
        <v>233</v>
      </c>
      <c r="H3" t="s">
        <v>238</v>
      </c>
    </row>
    <row r="4" spans="1:9" x14ac:dyDescent="0.3">
      <c r="A4">
        <v>4.7</v>
      </c>
      <c r="B4">
        <v>3.2</v>
      </c>
      <c r="C4">
        <v>1.3</v>
      </c>
      <c r="D4">
        <v>0.2</v>
      </c>
      <c r="E4" t="s">
        <v>233</v>
      </c>
    </row>
    <row r="5" spans="1:9" x14ac:dyDescent="0.3">
      <c r="A5">
        <v>4.5999999999999996</v>
      </c>
      <c r="B5">
        <v>3.1</v>
      </c>
      <c r="C5">
        <v>1.5</v>
      </c>
      <c r="D5">
        <v>0.2</v>
      </c>
      <c r="E5" t="s">
        <v>233</v>
      </c>
      <c r="G5" s="1" t="s">
        <v>239</v>
      </c>
      <c r="H5" t="s">
        <v>240</v>
      </c>
    </row>
    <row r="6" spans="1:9" x14ac:dyDescent="0.3">
      <c r="A6">
        <v>5</v>
      </c>
      <c r="B6">
        <v>3.6</v>
      </c>
      <c r="C6">
        <v>1.4</v>
      </c>
      <c r="D6">
        <v>0.2</v>
      </c>
      <c r="E6" t="s">
        <v>233</v>
      </c>
      <c r="H6" t="s">
        <v>241</v>
      </c>
    </row>
    <row r="7" spans="1:9" x14ac:dyDescent="0.3">
      <c r="A7">
        <v>5.4</v>
      </c>
      <c r="B7">
        <v>3.9</v>
      </c>
      <c r="C7">
        <v>1.7</v>
      </c>
      <c r="D7">
        <v>0.4</v>
      </c>
      <c r="E7" t="s">
        <v>233</v>
      </c>
      <c r="H7" t="s">
        <v>242</v>
      </c>
    </row>
    <row r="8" spans="1:9" x14ac:dyDescent="0.3">
      <c r="A8">
        <v>4.5999999999999996</v>
      </c>
      <c r="B8">
        <v>3.4</v>
      </c>
      <c r="C8">
        <v>1.4</v>
      </c>
      <c r="D8">
        <v>0.3</v>
      </c>
      <c r="E8" t="s">
        <v>233</v>
      </c>
    </row>
    <row r="9" spans="1:9" x14ac:dyDescent="0.3">
      <c r="A9">
        <v>5</v>
      </c>
      <c r="B9">
        <v>3.4</v>
      </c>
      <c r="C9">
        <v>1.5</v>
      </c>
      <c r="D9">
        <v>0.2</v>
      </c>
      <c r="E9" t="s">
        <v>233</v>
      </c>
      <c r="H9" t="s">
        <v>243</v>
      </c>
    </row>
    <row r="10" spans="1:9" x14ac:dyDescent="0.3">
      <c r="A10">
        <v>4.4000000000000004</v>
      </c>
      <c r="B10">
        <v>2.9</v>
      </c>
      <c r="C10">
        <v>1.4</v>
      </c>
      <c r="D10">
        <v>0.2</v>
      </c>
      <c r="E10" t="s">
        <v>233</v>
      </c>
      <c r="H10" t="s">
        <v>244</v>
      </c>
    </row>
    <row r="11" spans="1:9" x14ac:dyDescent="0.3">
      <c r="A11">
        <v>4.9000000000000004</v>
      </c>
      <c r="B11">
        <v>3.1</v>
      </c>
      <c r="C11">
        <v>1.5</v>
      </c>
      <c r="D11">
        <v>0.1</v>
      </c>
      <c r="E11" t="s">
        <v>233</v>
      </c>
      <c r="H11" t="s">
        <v>93</v>
      </c>
      <c r="I11" t="s">
        <v>94</v>
      </c>
    </row>
    <row r="12" spans="1:9" x14ac:dyDescent="0.3">
      <c r="A12">
        <v>5.4</v>
      </c>
      <c r="B12">
        <v>3.7</v>
      </c>
      <c r="C12">
        <v>1.5</v>
      </c>
      <c r="D12">
        <v>0.2</v>
      </c>
      <c r="E12" t="s">
        <v>233</v>
      </c>
      <c r="H12" t="s">
        <v>245</v>
      </c>
      <c r="I12">
        <f>AVERAGE(A2:A51)</f>
        <v>5.0059999999999993</v>
      </c>
    </row>
    <row r="13" spans="1:9" x14ac:dyDescent="0.3">
      <c r="A13">
        <v>4.8</v>
      </c>
      <c r="B13">
        <v>3.4</v>
      </c>
      <c r="C13">
        <v>1.6</v>
      </c>
      <c r="D13">
        <v>0.2</v>
      </c>
      <c r="E13" t="s">
        <v>233</v>
      </c>
      <c r="H13" t="s">
        <v>246</v>
      </c>
      <c r="I13">
        <f>AVERAGE(B1:B51)</f>
        <v>3.4280000000000008</v>
      </c>
    </row>
    <row r="14" spans="1:9" x14ac:dyDescent="0.3">
      <c r="A14">
        <v>4.8</v>
      </c>
      <c r="B14">
        <v>3</v>
      </c>
      <c r="C14">
        <v>1.4</v>
      </c>
      <c r="D14">
        <v>0.1</v>
      </c>
      <c r="E14" t="s">
        <v>233</v>
      </c>
      <c r="H14" t="s">
        <v>247</v>
      </c>
      <c r="I14">
        <f>AVERAGE(C1:C51)</f>
        <v>1.4620000000000002</v>
      </c>
    </row>
    <row r="15" spans="1:9" x14ac:dyDescent="0.3">
      <c r="A15">
        <v>4.3</v>
      </c>
      <c r="B15">
        <v>3</v>
      </c>
      <c r="C15">
        <v>1.1000000000000001</v>
      </c>
      <c r="D15">
        <v>0.1</v>
      </c>
      <c r="E15" t="s">
        <v>233</v>
      </c>
      <c r="H15" t="s">
        <v>248</v>
      </c>
      <c r="I15">
        <f>AVERAGE(D1:D51)</f>
        <v>0.24599999999999991</v>
      </c>
    </row>
    <row r="16" spans="1:9" x14ac:dyDescent="0.3">
      <c r="A16">
        <v>5.8</v>
      </c>
      <c r="B16">
        <v>4</v>
      </c>
      <c r="C16">
        <v>1.2</v>
      </c>
      <c r="D16">
        <v>0.2</v>
      </c>
      <c r="E16" t="s">
        <v>233</v>
      </c>
    </row>
    <row r="17" spans="1:9" x14ac:dyDescent="0.3">
      <c r="A17">
        <v>5.7</v>
      </c>
      <c r="B17">
        <v>4.4000000000000004</v>
      </c>
      <c r="C17">
        <v>1.5</v>
      </c>
      <c r="D17">
        <v>0.4</v>
      </c>
      <c r="E17" t="s">
        <v>233</v>
      </c>
      <c r="H17" t="s">
        <v>249</v>
      </c>
    </row>
    <row r="18" spans="1:9" x14ac:dyDescent="0.3">
      <c r="A18">
        <v>5.4</v>
      </c>
      <c r="B18">
        <v>3.9</v>
      </c>
      <c r="C18">
        <v>1.3</v>
      </c>
      <c r="D18">
        <v>0.4</v>
      </c>
      <c r="E18" t="s">
        <v>233</v>
      </c>
      <c r="H18" t="s">
        <v>93</v>
      </c>
      <c r="I18" t="s">
        <v>94</v>
      </c>
    </row>
    <row r="19" spans="1:9" x14ac:dyDescent="0.3">
      <c r="A19">
        <v>5.0999999999999996</v>
      </c>
      <c r="B19">
        <v>3.5</v>
      </c>
      <c r="C19">
        <v>1.4</v>
      </c>
      <c r="D19">
        <v>0.3</v>
      </c>
      <c r="E19" t="s">
        <v>233</v>
      </c>
      <c r="H19" t="s">
        <v>245</v>
      </c>
      <c r="I19">
        <f>AVERAGE(A52:A101)</f>
        <v>5.9359999999999999</v>
      </c>
    </row>
    <row r="20" spans="1:9" x14ac:dyDescent="0.3">
      <c r="A20">
        <v>5.7</v>
      </c>
      <c r="B20">
        <v>3.8</v>
      </c>
      <c r="C20">
        <v>1.7</v>
      </c>
      <c r="D20">
        <v>0.3</v>
      </c>
      <c r="E20" t="s">
        <v>233</v>
      </c>
      <c r="H20" t="s">
        <v>246</v>
      </c>
      <c r="I20">
        <f>AVERAGE(B52:B101)</f>
        <v>2.7700000000000005</v>
      </c>
    </row>
    <row r="21" spans="1:9" x14ac:dyDescent="0.3">
      <c r="A21">
        <v>5.0999999999999996</v>
      </c>
      <c r="B21">
        <v>3.8</v>
      </c>
      <c r="C21">
        <v>1.5</v>
      </c>
      <c r="D21">
        <v>0.3</v>
      </c>
      <c r="E21" t="s">
        <v>233</v>
      </c>
      <c r="H21" t="s">
        <v>247</v>
      </c>
      <c r="I21">
        <f>AVERAGE(C52:C101)</f>
        <v>4.26</v>
      </c>
    </row>
    <row r="22" spans="1:9" x14ac:dyDescent="0.3">
      <c r="A22">
        <v>5.4</v>
      </c>
      <c r="B22">
        <v>3.4</v>
      </c>
      <c r="C22">
        <v>1.7</v>
      </c>
      <c r="D22">
        <v>0.2</v>
      </c>
      <c r="E22" t="s">
        <v>233</v>
      </c>
      <c r="H22" t="s">
        <v>248</v>
      </c>
      <c r="I22">
        <f>AVERAGE(D52:D101)</f>
        <v>1.3259999999999998</v>
      </c>
    </row>
    <row r="23" spans="1:9" x14ac:dyDescent="0.3">
      <c r="A23">
        <v>5.0999999999999996</v>
      </c>
      <c r="B23">
        <v>3.7</v>
      </c>
      <c r="C23">
        <v>1.5</v>
      </c>
      <c r="D23">
        <v>0.4</v>
      </c>
      <c r="E23" t="s">
        <v>233</v>
      </c>
    </row>
    <row r="24" spans="1:9" x14ac:dyDescent="0.3">
      <c r="A24">
        <v>4.5999999999999996</v>
      </c>
      <c r="B24">
        <v>3.6</v>
      </c>
      <c r="C24">
        <v>1</v>
      </c>
      <c r="D24">
        <v>0.2</v>
      </c>
      <c r="E24" t="s">
        <v>233</v>
      </c>
      <c r="H24" t="s">
        <v>250</v>
      </c>
    </row>
    <row r="25" spans="1:9" x14ac:dyDescent="0.3">
      <c r="A25">
        <v>5.0999999999999996</v>
      </c>
      <c r="B25">
        <v>3.3</v>
      </c>
      <c r="C25">
        <v>1.7</v>
      </c>
      <c r="D25">
        <v>0.5</v>
      </c>
      <c r="E25" t="s">
        <v>233</v>
      </c>
      <c r="H25" t="s">
        <v>93</v>
      </c>
      <c r="I25" t="s">
        <v>94</v>
      </c>
    </row>
    <row r="26" spans="1:9" x14ac:dyDescent="0.3">
      <c r="A26">
        <v>4.8</v>
      </c>
      <c r="B26">
        <v>3.4</v>
      </c>
      <c r="C26">
        <v>1.9</v>
      </c>
      <c r="D26">
        <v>0.2</v>
      </c>
      <c r="E26" t="s">
        <v>233</v>
      </c>
      <c r="H26" t="s">
        <v>245</v>
      </c>
      <c r="I26">
        <f>AVERAGE(A102:A151)</f>
        <v>6.5879999999999983</v>
      </c>
    </row>
    <row r="27" spans="1:9" x14ac:dyDescent="0.3">
      <c r="A27">
        <v>5</v>
      </c>
      <c r="B27">
        <v>3</v>
      </c>
      <c r="C27">
        <v>1.6</v>
      </c>
      <c r="D27">
        <v>0.2</v>
      </c>
      <c r="E27" t="s">
        <v>233</v>
      </c>
      <c r="H27" t="s">
        <v>246</v>
      </c>
      <c r="I27">
        <f>AVERAGE(B102:B151)</f>
        <v>2.9739999999999998</v>
      </c>
    </row>
    <row r="28" spans="1:9" x14ac:dyDescent="0.3">
      <c r="A28">
        <v>5</v>
      </c>
      <c r="B28">
        <v>3.4</v>
      </c>
      <c r="C28">
        <v>1.6</v>
      </c>
      <c r="D28">
        <v>0.4</v>
      </c>
      <c r="E28" t="s">
        <v>233</v>
      </c>
      <c r="H28" t="s">
        <v>247</v>
      </c>
      <c r="I28">
        <f>AVERAGE(C102:C151)</f>
        <v>5.5519999999999996</v>
      </c>
    </row>
    <row r="29" spans="1:9" x14ac:dyDescent="0.3">
      <c r="A29">
        <v>5.2</v>
      </c>
      <c r="B29">
        <v>3.5</v>
      </c>
      <c r="C29">
        <v>1.5</v>
      </c>
      <c r="D29">
        <v>0.2</v>
      </c>
      <c r="E29" t="s">
        <v>233</v>
      </c>
      <c r="H29" t="s">
        <v>248</v>
      </c>
      <c r="I29">
        <f>AVERAGE(D102:D151)</f>
        <v>2.0259999999999998</v>
      </c>
    </row>
    <row r="30" spans="1:9" x14ac:dyDescent="0.3">
      <c r="A30">
        <v>5.2</v>
      </c>
      <c r="B30">
        <v>3.4</v>
      </c>
      <c r="C30">
        <v>1.4</v>
      </c>
      <c r="D30">
        <v>0.2</v>
      </c>
      <c r="E30" t="s">
        <v>233</v>
      </c>
    </row>
    <row r="31" spans="1:9" x14ac:dyDescent="0.3">
      <c r="A31">
        <v>4.7</v>
      </c>
      <c r="B31">
        <v>3.2</v>
      </c>
      <c r="C31">
        <v>1.6</v>
      </c>
      <c r="D31">
        <v>0.2</v>
      </c>
      <c r="E31" t="s">
        <v>233</v>
      </c>
      <c r="H31" t="s">
        <v>251</v>
      </c>
    </row>
    <row r="32" spans="1:9" x14ac:dyDescent="0.3">
      <c r="A32">
        <v>4.8</v>
      </c>
      <c r="B32">
        <v>3.1</v>
      </c>
      <c r="C32">
        <v>1.6</v>
      </c>
      <c r="D32">
        <v>0.2</v>
      </c>
      <c r="E32" t="s">
        <v>233</v>
      </c>
      <c r="H32" s="1" t="s">
        <v>252</v>
      </c>
    </row>
    <row r="33" spans="1:14" x14ac:dyDescent="0.3">
      <c r="A33">
        <v>5.4</v>
      </c>
      <c r="B33">
        <v>3.4</v>
      </c>
      <c r="C33">
        <v>1.5</v>
      </c>
      <c r="D33">
        <v>0.4</v>
      </c>
      <c r="E33" t="s">
        <v>233</v>
      </c>
      <c r="H33" s="1" t="s">
        <v>253</v>
      </c>
    </row>
    <row r="34" spans="1:14" x14ac:dyDescent="0.3">
      <c r="A34">
        <v>5.2</v>
      </c>
      <c r="B34">
        <v>4.0999999999999996</v>
      </c>
      <c r="C34">
        <v>1.5</v>
      </c>
      <c r="D34">
        <v>0.1</v>
      </c>
      <c r="E34" t="s">
        <v>233</v>
      </c>
      <c r="H34" s="1" t="s">
        <v>254</v>
      </c>
    </row>
    <row r="35" spans="1:14" x14ac:dyDescent="0.3">
      <c r="A35">
        <v>5.5</v>
      </c>
      <c r="B35">
        <v>4.2</v>
      </c>
      <c r="C35">
        <v>1.4</v>
      </c>
      <c r="D35">
        <v>0.2</v>
      </c>
      <c r="E35" t="s">
        <v>233</v>
      </c>
      <c r="H35" t="s">
        <v>255</v>
      </c>
    </row>
    <row r="36" spans="1:14" x14ac:dyDescent="0.3">
      <c r="A36">
        <v>4.9000000000000004</v>
      </c>
      <c r="B36">
        <v>3.1</v>
      </c>
      <c r="C36">
        <v>1.5</v>
      </c>
      <c r="D36">
        <v>0.2</v>
      </c>
      <c r="E36" t="s">
        <v>233</v>
      </c>
      <c r="H36" t="s">
        <v>256</v>
      </c>
    </row>
    <row r="37" spans="1:14" x14ac:dyDescent="0.3">
      <c r="A37">
        <v>5</v>
      </c>
      <c r="B37">
        <v>3.2</v>
      </c>
      <c r="C37">
        <v>1.2</v>
      </c>
      <c r="D37">
        <v>0.2</v>
      </c>
      <c r="E37" t="s">
        <v>233</v>
      </c>
    </row>
    <row r="38" spans="1:14" x14ac:dyDescent="0.3">
      <c r="A38">
        <v>5.5</v>
      </c>
      <c r="B38">
        <v>3.5</v>
      </c>
      <c r="C38">
        <v>1.3</v>
      </c>
      <c r="D38">
        <v>0.2</v>
      </c>
      <c r="E38" t="s">
        <v>233</v>
      </c>
      <c r="G38" s="1" t="s">
        <v>257</v>
      </c>
      <c r="H38" t="s">
        <v>298</v>
      </c>
    </row>
    <row r="39" spans="1:14" x14ac:dyDescent="0.3">
      <c r="A39">
        <v>4.9000000000000004</v>
      </c>
      <c r="B39">
        <v>3.6</v>
      </c>
      <c r="C39">
        <v>1.4</v>
      </c>
      <c r="D39">
        <v>0.1</v>
      </c>
      <c r="E39" t="s">
        <v>233</v>
      </c>
      <c r="H39" t="s">
        <v>299</v>
      </c>
    </row>
    <row r="40" spans="1:14" x14ac:dyDescent="0.3">
      <c r="A40">
        <v>4.4000000000000004</v>
      </c>
      <c r="B40">
        <v>3</v>
      </c>
      <c r="C40">
        <v>1.3</v>
      </c>
      <c r="D40">
        <v>0.2</v>
      </c>
      <c r="E40" t="s">
        <v>233</v>
      </c>
    </row>
    <row r="41" spans="1:14" x14ac:dyDescent="0.3">
      <c r="A41">
        <v>5.0999999999999996</v>
      </c>
      <c r="B41">
        <v>3.4</v>
      </c>
      <c r="C41">
        <v>1.5</v>
      </c>
      <c r="D41">
        <v>0.2</v>
      </c>
      <c r="E41" t="s">
        <v>233</v>
      </c>
      <c r="H41" t="s">
        <v>300</v>
      </c>
      <c r="M41" t="s">
        <v>305</v>
      </c>
    </row>
    <row r="42" spans="1:14" x14ac:dyDescent="0.3">
      <c r="A42">
        <v>5</v>
      </c>
      <c r="B42">
        <v>3.5</v>
      </c>
      <c r="C42">
        <v>1.3</v>
      </c>
      <c r="D42">
        <v>0.3</v>
      </c>
      <c r="E42" t="s">
        <v>233</v>
      </c>
      <c r="H42" s="1" t="s">
        <v>252</v>
      </c>
      <c r="M42" t="s">
        <v>142</v>
      </c>
      <c r="N42">
        <v>6</v>
      </c>
    </row>
    <row r="43" spans="1:14" x14ac:dyDescent="0.3">
      <c r="A43">
        <v>4.5</v>
      </c>
      <c r="B43">
        <v>2.2999999999999998</v>
      </c>
      <c r="C43">
        <v>1.3</v>
      </c>
      <c r="D43">
        <v>0.3</v>
      </c>
      <c r="E43" t="s">
        <v>233</v>
      </c>
      <c r="H43" s="1" t="s">
        <v>253</v>
      </c>
      <c r="M43" t="s">
        <v>143</v>
      </c>
      <c r="N43">
        <v>3</v>
      </c>
    </row>
    <row r="44" spans="1:14" x14ac:dyDescent="0.3">
      <c r="A44">
        <v>4.4000000000000004</v>
      </c>
      <c r="B44">
        <v>3.2</v>
      </c>
      <c r="C44">
        <v>1.3</v>
      </c>
      <c r="D44">
        <v>0.2</v>
      </c>
      <c r="E44" t="s">
        <v>233</v>
      </c>
      <c r="H44" s="1" t="s">
        <v>254</v>
      </c>
      <c r="M44" t="s">
        <v>144</v>
      </c>
      <c r="N44">
        <v>4</v>
      </c>
    </row>
    <row r="45" spans="1:14" x14ac:dyDescent="0.3">
      <c r="A45">
        <v>5</v>
      </c>
      <c r="B45">
        <v>3.5</v>
      </c>
      <c r="C45">
        <v>1.6</v>
      </c>
      <c r="D45">
        <v>0.6</v>
      </c>
      <c r="E45" t="s">
        <v>233</v>
      </c>
      <c r="M45" t="s">
        <v>145</v>
      </c>
      <c r="N45">
        <v>0.3</v>
      </c>
    </row>
    <row r="46" spans="1:14" x14ac:dyDescent="0.3">
      <c r="A46">
        <v>5.0999999999999996</v>
      </c>
      <c r="B46">
        <v>3.8</v>
      </c>
      <c r="C46">
        <v>1.9</v>
      </c>
      <c r="D46">
        <v>0.4</v>
      </c>
      <c r="E46" t="s">
        <v>233</v>
      </c>
      <c r="H46" t="s">
        <v>301</v>
      </c>
    </row>
    <row r="47" spans="1:14" x14ac:dyDescent="0.3">
      <c r="A47">
        <v>4.8</v>
      </c>
      <c r="B47">
        <v>3</v>
      </c>
      <c r="C47">
        <v>1.4</v>
      </c>
      <c r="D47">
        <v>0.3</v>
      </c>
      <c r="E47" t="s">
        <v>233</v>
      </c>
    </row>
    <row r="48" spans="1:14" x14ac:dyDescent="0.3">
      <c r="A48">
        <v>5.0999999999999996</v>
      </c>
      <c r="B48">
        <v>3.8</v>
      </c>
      <c r="C48">
        <v>1.6</v>
      </c>
      <c r="D48">
        <v>0.2</v>
      </c>
      <c r="E48" t="s">
        <v>233</v>
      </c>
    </row>
    <row r="49" spans="1:9" x14ac:dyDescent="0.3">
      <c r="A49">
        <v>4.5999999999999996</v>
      </c>
      <c r="B49">
        <v>3.2</v>
      </c>
      <c r="C49">
        <v>1.4</v>
      </c>
      <c r="D49">
        <v>0.2</v>
      </c>
      <c r="E49" t="s">
        <v>233</v>
      </c>
    </row>
    <row r="50" spans="1:9" x14ac:dyDescent="0.3">
      <c r="A50">
        <v>5.3</v>
      </c>
      <c r="B50">
        <v>3.7</v>
      </c>
      <c r="C50">
        <v>1.5</v>
      </c>
      <c r="D50">
        <v>0.2</v>
      </c>
      <c r="E50" t="s">
        <v>233</v>
      </c>
      <c r="H50" t="s">
        <v>309</v>
      </c>
    </row>
    <row r="51" spans="1:9" x14ac:dyDescent="0.3">
      <c r="A51">
        <v>5</v>
      </c>
      <c r="B51">
        <v>3.3</v>
      </c>
      <c r="C51">
        <v>1.4</v>
      </c>
      <c r="D51">
        <v>0.2</v>
      </c>
      <c r="E51" t="s">
        <v>233</v>
      </c>
      <c r="H51" t="s">
        <v>302</v>
      </c>
      <c r="I51">
        <f>SQRT((N42 - I12)^2 + (N43 - I13)^2 + (N44 - I14)^2 + (N45 - I15)^2)</f>
        <v>2.7596340337080929</v>
      </c>
    </row>
    <row r="52" spans="1:9" x14ac:dyDescent="0.3">
      <c r="A52">
        <v>7</v>
      </c>
      <c r="B52">
        <v>3.2</v>
      </c>
      <c r="C52">
        <v>4.7</v>
      </c>
      <c r="D52">
        <v>1.4</v>
      </c>
      <c r="E52" t="s">
        <v>234</v>
      </c>
      <c r="H52" s="25" t="s">
        <v>303</v>
      </c>
      <c r="I52" s="25">
        <f>SQRT((N42 - I19)^2 + (N43 - I20)^2 + (N44 - I21)^2 + (N45 - I22)^2)</f>
        <v>1.0850216587699986</v>
      </c>
    </row>
    <row r="53" spans="1:9" x14ac:dyDescent="0.3">
      <c r="A53">
        <v>6.4</v>
      </c>
      <c r="B53">
        <v>3.2</v>
      </c>
      <c r="C53">
        <v>4.5</v>
      </c>
      <c r="D53">
        <v>1.5</v>
      </c>
      <c r="E53" t="s">
        <v>234</v>
      </c>
      <c r="H53" t="s">
        <v>304</v>
      </c>
      <c r="I53">
        <f>SQRT((N42 - I26)^2 + (N43 - I27)^2 + (N44 - I28)^2 + (N45 - I29)^2)</f>
        <v>2.3946189676021521</v>
      </c>
    </row>
    <row r="54" spans="1:9" x14ac:dyDescent="0.3">
      <c r="A54">
        <v>6.9</v>
      </c>
      <c r="B54">
        <v>3.1</v>
      </c>
      <c r="C54">
        <v>4.9000000000000004</v>
      </c>
      <c r="D54">
        <v>1.5</v>
      </c>
      <c r="E54" t="s">
        <v>234</v>
      </c>
    </row>
    <row r="55" spans="1:9" x14ac:dyDescent="0.3">
      <c r="A55">
        <v>5.5</v>
      </c>
      <c r="B55">
        <v>2.2999999999999998</v>
      </c>
      <c r="C55">
        <v>4</v>
      </c>
      <c r="D55">
        <v>1.3</v>
      </c>
      <c r="E55" t="s">
        <v>234</v>
      </c>
      <c r="H55" s="1" t="s">
        <v>306</v>
      </c>
    </row>
    <row r="56" spans="1:9" x14ac:dyDescent="0.3">
      <c r="A56">
        <v>6.5</v>
      </c>
      <c r="B56">
        <v>2.8</v>
      </c>
      <c r="C56">
        <v>4.5999999999999996</v>
      </c>
      <c r="D56">
        <v>1.5</v>
      </c>
      <c r="E56" t="s">
        <v>234</v>
      </c>
      <c r="H56" t="s">
        <v>307</v>
      </c>
    </row>
    <row r="57" spans="1:9" x14ac:dyDescent="0.3">
      <c r="A57">
        <v>5.7</v>
      </c>
      <c r="B57">
        <v>2.8</v>
      </c>
      <c r="C57">
        <v>4.5</v>
      </c>
      <c r="D57">
        <v>1.3</v>
      </c>
      <c r="E57" t="s">
        <v>234</v>
      </c>
    </row>
    <row r="58" spans="1:9" x14ac:dyDescent="0.3">
      <c r="A58">
        <v>6.3</v>
      </c>
      <c r="B58">
        <v>3.3</v>
      </c>
      <c r="C58">
        <v>4.7</v>
      </c>
      <c r="D58">
        <v>1.6</v>
      </c>
      <c r="E58" t="s">
        <v>234</v>
      </c>
    </row>
    <row r="59" spans="1:9" x14ac:dyDescent="0.3">
      <c r="A59">
        <v>4.9000000000000004</v>
      </c>
      <c r="B59">
        <v>2.4</v>
      </c>
      <c r="C59">
        <v>3.3</v>
      </c>
      <c r="D59">
        <v>1</v>
      </c>
      <c r="E59" t="s">
        <v>234</v>
      </c>
    </row>
    <row r="60" spans="1:9" x14ac:dyDescent="0.3">
      <c r="A60">
        <v>6.6</v>
      </c>
      <c r="B60">
        <v>2.9</v>
      </c>
      <c r="C60">
        <v>4.5999999999999996</v>
      </c>
      <c r="D60">
        <v>1.3</v>
      </c>
      <c r="E60" t="s">
        <v>234</v>
      </c>
    </row>
    <row r="61" spans="1:9" x14ac:dyDescent="0.3">
      <c r="A61">
        <v>5.2</v>
      </c>
      <c r="B61">
        <v>2.7</v>
      </c>
      <c r="C61">
        <v>3.9</v>
      </c>
      <c r="D61">
        <v>1.4</v>
      </c>
      <c r="E61" t="s">
        <v>234</v>
      </c>
    </row>
    <row r="62" spans="1:9" x14ac:dyDescent="0.3">
      <c r="A62">
        <v>5</v>
      </c>
      <c r="B62">
        <v>2</v>
      </c>
      <c r="C62">
        <v>3.5</v>
      </c>
      <c r="D62">
        <v>1</v>
      </c>
      <c r="E62" t="s">
        <v>234</v>
      </c>
    </row>
    <row r="63" spans="1:9" x14ac:dyDescent="0.3">
      <c r="A63">
        <v>5.9</v>
      </c>
      <c r="B63">
        <v>3</v>
      </c>
      <c r="C63">
        <v>4.2</v>
      </c>
      <c r="D63">
        <v>1.5</v>
      </c>
      <c r="E63" t="s">
        <v>234</v>
      </c>
    </row>
    <row r="64" spans="1:9" x14ac:dyDescent="0.3">
      <c r="A64">
        <v>6</v>
      </c>
      <c r="B64">
        <v>2.2000000000000002</v>
      </c>
      <c r="C64">
        <v>4</v>
      </c>
      <c r="D64">
        <v>1</v>
      </c>
      <c r="E64" t="s">
        <v>234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234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234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234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234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234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234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234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234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234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234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234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234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234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234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234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234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234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234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234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234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234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234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234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234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234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234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234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234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234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234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234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234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234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234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234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234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234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235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235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235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235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235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235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235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235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235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235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235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235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235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235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235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235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235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235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235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235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235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235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235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235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235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235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235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235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235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235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235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235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235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235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235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235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235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235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235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235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235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235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235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235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235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235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235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235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235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235</v>
      </c>
    </row>
  </sheetData>
  <sortState xmlns:xlrd2="http://schemas.microsoft.com/office/spreadsheetml/2017/richdata2" ref="A2:E151">
    <sortCondition ref="E2:E151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ADF5-C35F-4B99-B896-E3602C8BDE5F}">
  <dimension ref="A1:A11"/>
  <sheetViews>
    <sheetView workbookViewId="0">
      <selection activeCell="R11" sqref="R11"/>
    </sheetView>
  </sheetViews>
  <sheetFormatPr defaultRowHeight="14.4" x14ac:dyDescent="0.3"/>
  <sheetData>
    <row r="1" spans="1:1" x14ac:dyDescent="0.3">
      <c r="A1" t="s">
        <v>297</v>
      </c>
    </row>
    <row r="3" spans="1:1" x14ac:dyDescent="0.3">
      <c r="A3" t="s">
        <v>290</v>
      </c>
    </row>
    <row r="4" spans="1:1" x14ac:dyDescent="0.3">
      <c r="A4" t="s">
        <v>308</v>
      </c>
    </row>
    <row r="5" spans="1:1" x14ac:dyDescent="0.3">
      <c r="A5" t="s">
        <v>294</v>
      </c>
    </row>
    <row r="6" spans="1:1" x14ac:dyDescent="0.3">
      <c r="A6" t="s">
        <v>289</v>
      </c>
    </row>
    <row r="7" spans="1:1" x14ac:dyDescent="0.3">
      <c r="A7" t="s">
        <v>293</v>
      </c>
    </row>
    <row r="8" spans="1:1" x14ac:dyDescent="0.3">
      <c r="A8" t="s">
        <v>291</v>
      </c>
    </row>
    <row r="9" spans="1:1" x14ac:dyDescent="0.3">
      <c r="A9" t="s">
        <v>292</v>
      </c>
    </row>
    <row r="10" spans="1:1" x14ac:dyDescent="0.3">
      <c r="A10" t="s">
        <v>296</v>
      </c>
    </row>
    <row r="11" spans="1:1" x14ac:dyDescent="0.3">
      <c r="A11" t="s">
        <v>295</v>
      </c>
    </row>
  </sheetData>
  <sortState xmlns:xlrd2="http://schemas.microsoft.com/office/spreadsheetml/2017/richdata2" ref="A3:A11">
    <sortCondition ref="A3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Q2</vt:lpstr>
      <vt:lpstr>Q2.1 (Companion)</vt:lpstr>
      <vt:lpstr>Q2.2 + 2.4 (Companion)</vt:lpstr>
      <vt:lpstr>Q3</vt:lpstr>
      <vt:lpstr>Q4</vt:lpstr>
      <vt:lpstr>References Q2-Q4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Kiashen Maharajh</dc:creator>
  <cp:lastModifiedBy>Kiashen Maharajh</cp:lastModifiedBy>
  <dcterms:created xsi:type="dcterms:W3CDTF">2025-03-09T18:48:46Z</dcterms:created>
  <dcterms:modified xsi:type="dcterms:W3CDTF">2025-04-10T20:26:47Z</dcterms:modified>
</cp:coreProperties>
</file>