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ep 1" sheetId="1" r:id="rId1"/>
    <sheet name="step 2" sheetId="2" r:id="rId2"/>
    <sheet name="step 3" sheetId="3" r:id="rId3"/>
  </sheets>
  <calcPr calcId="124519" fullCalcOnLoad="1"/>
</workbook>
</file>

<file path=xl/sharedStrings.xml><?xml version="1.0" encoding="utf-8"?>
<sst xmlns="http://schemas.openxmlformats.org/spreadsheetml/2006/main" count="23693" uniqueCount="5471">
  <si>
    <t>Datetime</t>
  </si>
  <si>
    <t>Hash</t>
  </si>
  <si>
    <t>Parent</t>
  </si>
  <si>
    <t>Author</t>
  </si>
  <si>
    <t>Commit Msg</t>
  </si>
  <si>
    <t>Filepath</t>
  </si>
  <si>
    <t>Filename</t>
  </si>
  <si>
    <t>Removed Test Case</t>
  </si>
  <si>
    <t>05/15/2003 00:39:01</t>
  </si>
  <si>
    <t>05/15/2003 22:55:34</t>
  </si>
  <si>
    <t>05/17/2003 18:24:21</t>
  </si>
  <si>
    <t>05/29/2003 18:25:12</t>
  </si>
  <si>
    <t>06/01/2003 22:44:13</t>
  </si>
  <si>
    <t>06/01/2003 23:58:33</t>
  </si>
  <si>
    <t>06/13/2003 23:17:49</t>
  </si>
  <si>
    <t>06/13/2003 23:24:43</t>
  </si>
  <si>
    <t>06/18/2003 16:25:03</t>
  </si>
  <si>
    <t>06/21/2003 18:02:51</t>
  </si>
  <si>
    <t>06/21/2003 18:07:23</t>
  </si>
  <si>
    <t>06/21/2003 22:57:57</t>
  </si>
  <si>
    <t>06/27/2003 15:58:28</t>
  </si>
  <si>
    <t>09/26/2003 23:13:34</t>
  </si>
  <si>
    <t>11/01/2003 10:09:22</t>
  </si>
  <si>
    <t>01/11/2004 01:26:51</t>
  </si>
  <si>
    <t>01/25/2004 15:30:41</t>
  </si>
  <si>
    <t>02/08/2004 13:51:25</t>
  </si>
  <si>
    <t>02/16/2004 01:04:04</t>
  </si>
  <si>
    <t>02/17/2004 22:04:18</t>
  </si>
  <si>
    <t>02/20/2004 00:17:54</t>
  </si>
  <si>
    <t>04/02/2004 15:43:35</t>
  </si>
  <si>
    <t>04/27/2004 11:42:34</t>
  </si>
  <si>
    <t>05/02/2004 21:54:09</t>
  </si>
  <si>
    <t>05/02/2004 21:57:08</t>
  </si>
  <si>
    <t>05/03/2004 18:16:39</t>
  </si>
  <si>
    <t>05/05/2004 07:32:45</t>
  </si>
  <si>
    <t>05/10/2004 21:12:11</t>
  </si>
  <si>
    <t>05/22/2004 19:56:15</t>
  </si>
  <si>
    <t>05/29/2004 17:52:44</t>
  </si>
  <si>
    <t>05/29/2004 20:39:33</t>
  </si>
  <si>
    <t>05/30/2004 00:54:43</t>
  </si>
  <si>
    <t>05/30/2004 17:13:35</t>
  </si>
  <si>
    <t>06/01/2004 18:45:11</t>
  </si>
  <si>
    <t>06/02/2004 08:08:55</t>
  </si>
  <si>
    <t>06/06/2004 11:39:06</t>
  </si>
  <si>
    <t>06/14/2004 16:41:33</t>
  </si>
  <si>
    <t>06/15/2004 22:36:12</t>
  </si>
  <si>
    <t>07/10/2004 12:13:00</t>
  </si>
  <si>
    <t>07/11/2004 13:42:07</t>
  </si>
  <si>
    <t>07/11/2004 19:27:09</t>
  </si>
  <si>
    <t>07/17/2004 14:49:02</t>
  </si>
  <si>
    <t>09/01/2004 10:19:32</t>
  </si>
  <si>
    <t>09/20/2004 23:51:08</t>
  </si>
  <si>
    <t>10/12/2004 01:19:50</t>
  </si>
  <si>
    <t>10/24/2004 22:13:31</t>
  </si>
  <si>
    <t>11/06/2004 21:32:49</t>
  </si>
  <si>
    <t>12/05/2004 23:49:44</t>
  </si>
  <si>
    <t>08/09/2005 08:10:26</t>
  </si>
  <si>
    <t>03/05/2006 21:29:14</t>
  </si>
  <si>
    <t>11/22/2006 22:17:13</t>
  </si>
  <si>
    <t>12/19/2006 16:11:07</t>
  </si>
  <si>
    <t>02/12/2007 12:54:24</t>
  </si>
  <si>
    <t>02/26/2007 16:22:53</t>
  </si>
  <si>
    <t>02/26/2007 16:44:18</t>
  </si>
  <si>
    <t>02/26/2007 16:59:45</t>
  </si>
  <si>
    <t>02/26/2007 17:12:40</t>
  </si>
  <si>
    <t>06/07/2007 09:35:04</t>
  </si>
  <si>
    <t>08/08/2007 08:18:46</t>
  </si>
  <si>
    <t>08/16/2007 15:36:33</t>
  </si>
  <si>
    <t>08/16/2007 15:43:44</t>
  </si>
  <si>
    <t>09/10/2007 15:43:26</t>
  </si>
  <si>
    <t>10/31/2007 00:38:58</t>
  </si>
  <si>
    <t>10/31/2007 02:23:01</t>
  </si>
  <si>
    <t>11/03/2007 07:53:19</t>
  </si>
  <si>
    <t>11/03/2007 13:47:17</t>
  </si>
  <si>
    <t>11/05/2007 13:10:31</t>
  </si>
  <si>
    <t>11/07/2007 05:10:22</t>
  </si>
  <si>
    <t>12/07/2007 20:59:53</t>
  </si>
  <si>
    <t>01/04/2008 07:49:14</t>
  </si>
  <si>
    <t>01/11/2008 04:21:52</t>
  </si>
  <si>
    <t>01/12/2008 15:04:42</t>
  </si>
  <si>
    <t>02/09/2008 17:42:44</t>
  </si>
  <si>
    <t>02/10/2008 10:28:50</t>
  </si>
  <si>
    <t>04/24/2008 07:04:33</t>
  </si>
  <si>
    <t>04/24/2008 08:06:21</t>
  </si>
  <si>
    <t>04/24/2008 08:20:53</t>
  </si>
  <si>
    <t>06/23/2008 03:01:38</t>
  </si>
  <si>
    <t>07/03/2008 14:31:58</t>
  </si>
  <si>
    <t>07/12/2008 16:41:17</t>
  </si>
  <si>
    <t>09/28/2008 10:55:15</t>
  </si>
  <si>
    <t>11/03/2008 15:32:26</t>
  </si>
  <si>
    <t>11/23/2008 12:47:50</t>
  </si>
  <si>
    <t>12/02/2008 14:32:52</t>
  </si>
  <si>
    <t>12/04/2008 17:48:18</t>
  </si>
  <si>
    <t>12/05/2008 08:05:50</t>
  </si>
  <si>
    <t>12/07/2008 14:24:10</t>
  </si>
  <si>
    <t>12/24/2008 05:56:22</t>
  </si>
  <si>
    <t>12/29/2008 03:56:18</t>
  </si>
  <si>
    <t>01/04/2009 06:36:37</t>
  </si>
  <si>
    <t>01/05/2009 21:46:29</t>
  </si>
  <si>
    <t>01/19/2009 17:40:14</t>
  </si>
  <si>
    <t>02/01/2009 15:13:55</t>
  </si>
  <si>
    <t>02/04/2009 07:59:50</t>
  </si>
  <si>
    <t>02/08/2009 09:26:09</t>
  </si>
  <si>
    <t>02/26/2009 13:17:39</t>
  </si>
  <si>
    <t>03/03/2009 18:07:51</t>
  </si>
  <si>
    <t>03/14/2009 12:38:27</t>
  </si>
  <si>
    <t>03/15/2009 14:11:02</t>
  </si>
  <si>
    <t>03/24/2009 17:13:27</t>
  </si>
  <si>
    <t>03/24/2009 17:15:08</t>
  </si>
  <si>
    <t>03/27/2009 02:56:04</t>
  </si>
  <si>
    <t>04/05/2009 09:20:18</t>
  </si>
  <si>
    <t>04/30/2009 07:05:22</t>
  </si>
  <si>
    <t>05/17/2009 15:19:34</t>
  </si>
  <si>
    <t>05/20/2009 12:48:27</t>
  </si>
  <si>
    <t>05/21/2009 16:22:07</t>
  </si>
  <si>
    <t>05/27/2009 13:54:48</t>
  </si>
  <si>
    <t>05/31/2009 17:01:17</t>
  </si>
  <si>
    <t>05/31/2009 17:07:26</t>
  </si>
  <si>
    <t>05/31/2009 17:11:21</t>
  </si>
  <si>
    <t>06/02/2009 15:45:53</t>
  </si>
  <si>
    <t>06/04/2009 15:07:29</t>
  </si>
  <si>
    <t>06/07/2009 14:13:17</t>
  </si>
  <si>
    <t>06/07/2009 14:19:35</t>
  </si>
  <si>
    <t>06/09/2009 14:33:19</t>
  </si>
  <si>
    <t>06/11/2009 03:54:02</t>
  </si>
  <si>
    <t>06/19/2009 07:36:16</t>
  </si>
  <si>
    <t>06/20/2009 13:15:54</t>
  </si>
  <si>
    <t>06/20/2009 13:53:08</t>
  </si>
  <si>
    <t>06/20/2009 18:37:47</t>
  </si>
  <si>
    <t>07/01/2009 11:03:28</t>
  </si>
  <si>
    <t>07/07/2009 04:19:46</t>
  </si>
  <si>
    <t>07/25/2009 11:21:52</t>
  </si>
  <si>
    <t>08/14/2009 14:23:27</t>
  </si>
  <si>
    <t>08/27/2009 03:05:01</t>
  </si>
  <si>
    <t>09/10/2009 03:16:24</t>
  </si>
  <si>
    <t>09/18/2009 09:39:18</t>
  </si>
  <si>
    <t>10/11/2009 21:04:06</t>
  </si>
  <si>
    <t>10/17/2009 06:25:14</t>
  </si>
  <si>
    <t>11/27/2009 17:24:12</t>
  </si>
  <si>
    <t>12/12/2009 22:27:34</t>
  </si>
  <si>
    <t>12/30/2009 17:17:01</t>
  </si>
  <si>
    <t>12/31/2009 11:52:16</t>
  </si>
  <si>
    <t>01/22/2010 12:18:16</t>
  </si>
  <si>
    <t>01/26/2010 04:28:12</t>
  </si>
  <si>
    <t>01/26/2010 15:53:59</t>
  </si>
  <si>
    <t>02/16/2010 05:12:55</t>
  </si>
  <si>
    <t>02/16/2010 05:20:17</t>
  </si>
  <si>
    <t>03/03/2010 15:28:16</t>
  </si>
  <si>
    <t>03/07/2010 04:59:33</t>
  </si>
  <si>
    <t>03/27/2010 15:00:19</t>
  </si>
  <si>
    <t>05/31/2010 18:39:25</t>
  </si>
  <si>
    <t>06/09/2010 05:41:26</t>
  </si>
  <si>
    <t>07/05/2010 09:10:10</t>
  </si>
  <si>
    <t>07/26/2010 07:17:45</t>
  </si>
  <si>
    <t>07/28/2010 07:03:41</t>
  </si>
  <si>
    <t>08/01/2010 10:16:54</t>
  </si>
  <si>
    <t>08/30/2010 08:06:22</t>
  </si>
  <si>
    <t>09/07/2010 20:24:51</t>
  </si>
  <si>
    <t>09/28/2010 07:38:09</t>
  </si>
  <si>
    <t>09/30/2010 07:55:02</t>
  </si>
  <si>
    <t>10/01/2010 07:46:16</t>
  </si>
  <si>
    <t>10/01/2010 09:54:37</t>
  </si>
  <si>
    <t>10/27/2010 08:16:57</t>
  </si>
  <si>
    <t>11/03/2010 08:46:04</t>
  </si>
  <si>
    <t>11/10/2010 08:23:36</t>
  </si>
  <si>
    <t>11/11/2010 17:13:01</t>
  </si>
  <si>
    <t>11/11/2010 18:13:27</t>
  </si>
  <si>
    <t>11/12/2010 07:23:59</t>
  </si>
  <si>
    <t>11/12/2010 07:57:53</t>
  </si>
  <si>
    <t>11/12/2010 10:31:21</t>
  </si>
  <si>
    <t>11/12/2010 15:03:38</t>
  </si>
  <si>
    <t>11/12/2010 15:22:34</t>
  </si>
  <si>
    <t>11/13/2010 16:27:34</t>
  </si>
  <si>
    <t>11/14/2010 09:32:48</t>
  </si>
  <si>
    <t>11/20/2010 16:02:55</t>
  </si>
  <si>
    <t>11/25/2010 10:22:00</t>
  </si>
  <si>
    <t>11/26/2010 09:24:28</t>
  </si>
  <si>
    <t>11/26/2010 11:02:26</t>
  </si>
  <si>
    <t>12/04/2010 05:31:12</t>
  </si>
  <si>
    <t>12/07/2010 08:58:08</t>
  </si>
  <si>
    <t>12/23/2010 11:58:11</t>
  </si>
  <si>
    <t>01/06/2011 05:32:07</t>
  </si>
  <si>
    <t>01/07/2011 14:33:12</t>
  </si>
  <si>
    <t>01/07/2011 16:59:46</t>
  </si>
  <si>
    <t>01/20/2011 14:57:11</t>
  </si>
  <si>
    <t>01/20/2011 20:45:52</t>
  </si>
  <si>
    <t>01/21/2011 09:12:55</t>
  </si>
  <si>
    <t>01/21/2011 09:38:21</t>
  </si>
  <si>
    <t>01/21/2011 14:01:10</t>
  </si>
  <si>
    <t>01/23/2011 05:06:24</t>
  </si>
  <si>
    <t>01/23/2011 09:44:32</t>
  </si>
  <si>
    <t>01/23/2011 16:22:08</t>
  </si>
  <si>
    <t>01/24/2011 12:07:48</t>
  </si>
  <si>
    <t>02/01/2011 12:41:37</t>
  </si>
  <si>
    <t>02/01/2011 13:25:21</t>
  </si>
  <si>
    <t>02/01/2011 13:45:20</t>
  </si>
  <si>
    <t>02/01/2011 13:52:05</t>
  </si>
  <si>
    <t>02/04/2011 14:43:41</t>
  </si>
  <si>
    <t>02/18/2011 18:03:46</t>
  </si>
  <si>
    <t>03/07/2011 04:37:52</t>
  </si>
  <si>
    <t>03/07/2011 05:29:18</t>
  </si>
  <si>
    <t>03/08/2011 07:42:16</t>
  </si>
  <si>
    <t>03/19/2011 17:49:59</t>
  </si>
  <si>
    <t>03/20/2011 12:24:14</t>
  </si>
  <si>
    <t>04/10/2011 10:56:51</t>
  </si>
  <si>
    <t>04/11/2011 12:43:40</t>
  </si>
  <si>
    <t>06/23/2011 19:12:17</t>
  </si>
  <si>
    <t>06/24/2011 17:36:43</t>
  </si>
  <si>
    <t>06/26/2011 11:26:48</t>
  </si>
  <si>
    <t>06/26/2011 12:02:20</t>
  </si>
  <si>
    <t>07/13/2011 10:28:21</t>
  </si>
  <si>
    <t>07/24/2011 06:21:55</t>
  </si>
  <si>
    <t>08/02/2011 14:48:18</t>
  </si>
  <si>
    <t>08/02/2011 23:16:23</t>
  </si>
  <si>
    <t>08/06/2011 12:06:38</t>
  </si>
  <si>
    <t>08/15/2011 16:21:06</t>
  </si>
  <si>
    <t>08/16/2011 16:15:56</t>
  </si>
  <si>
    <t>08/18/2011 08:38:29</t>
  </si>
  <si>
    <t>08/28/2011 07:58:57</t>
  </si>
  <si>
    <t>08/28/2011 20:44:24</t>
  </si>
  <si>
    <t>08/29/2011 08:49:22</t>
  </si>
  <si>
    <t>09/01/2011 18:37:36</t>
  </si>
  <si>
    <t>09/03/2011 15:06:24</t>
  </si>
  <si>
    <t>09/08/2011 06:15:02</t>
  </si>
  <si>
    <t>09/20/2011 22:45:37</t>
  </si>
  <si>
    <t>09/22/2011 01:37:41</t>
  </si>
  <si>
    <t>09/23/2011 01:32:59</t>
  </si>
  <si>
    <t>09/23/2011 08:08:58</t>
  </si>
  <si>
    <t>09/23/2011 23:28:36</t>
  </si>
  <si>
    <t>09/23/2011 23:47:38</t>
  </si>
  <si>
    <t>09/24/2011 00:13:53</t>
  </si>
  <si>
    <t>10/01/2011 09:16:50</t>
  </si>
  <si>
    <t>10/02/2011 14:41:48</t>
  </si>
  <si>
    <t>10/04/2011 03:12:05</t>
  </si>
  <si>
    <t>10/10/2011 17:35:54</t>
  </si>
  <si>
    <t>10/11/2011 17:55:08</t>
  </si>
  <si>
    <t>10/11/2011 18:10:46</t>
  </si>
  <si>
    <t>10/11/2011 18:37:57</t>
  </si>
  <si>
    <t>10/12/2011 01:21:22</t>
  </si>
  <si>
    <t>10/13/2011 00:29:28</t>
  </si>
  <si>
    <t>10/13/2011 06:20:48</t>
  </si>
  <si>
    <t>10/13/2011 16:45:39</t>
  </si>
  <si>
    <t>10/13/2011 16:58:30</t>
  </si>
  <si>
    <t>10/13/2011 17:21:04</t>
  </si>
  <si>
    <t>10/25/2011 16:16:46</t>
  </si>
  <si>
    <t>10/25/2011 17:26:59</t>
  </si>
  <si>
    <t>11/03/2011 07:48:56</t>
  </si>
  <si>
    <t>11/10/2011 00:21:56</t>
  </si>
  <si>
    <t>11/10/2011 11:05:51</t>
  </si>
  <si>
    <t>11/25/2011 00:20:21</t>
  </si>
  <si>
    <t>11/25/2011 08:48:54</t>
  </si>
  <si>
    <t>11/25/2011 12:02:21</t>
  </si>
  <si>
    <t>11/27/2011 16:39:54</t>
  </si>
  <si>
    <t>11/28/2011 04:20:51</t>
  </si>
  <si>
    <t>11/28/2011 16:41:41</t>
  </si>
  <si>
    <t>12/01/2011 15:20:47</t>
  </si>
  <si>
    <t>12/03/2011 00:17:19</t>
  </si>
  <si>
    <t>12/09/2011 05:59:23</t>
  </si>
  <si>
    <t>12/09/2011 06:22:10</t>
  </si>
  <si>
    <t>12/09/2011 07:00:11</t>
  </si>
  <si>
    <t>12/20/2011 15:07:58</t>
  </si>
  <si>
    <t>12/30/2011 23:18:48</t>
  </si>
  <si>
    <t>01/18/2012 00:17:05</t>
  </si>
  <si>
    <t>01/18/2012 01:17:48</t>
  </si>
  <si>
    <t>01/23/2012 07:33:30</t>
  </si>
  <si>
    <t>01/31/2012 02:56:19</t>
  </si>
  <si>
    <t>02/10/2012 02:46:40</t>
  </si>
  <si>
    <t>02/11/2012 11:38:30</t>
  </si>
  <si>
    <t>02/13/2012 04:35:53</t>
  </si>
  <si>
    <t>02/16/2012 13:41:42</t>
  </si>
  <si>
    <t>02/18/2012 18:01:22</t>
  </si>
  <si>
    <t>03/01/2012 06:19:30</t>
  </si>
  <si>
    <t>04/30/2012 06:07:42</t>
  </si>
  <si>
    <t>05/05/2012 00:10:22</t>
  </si>
  <si>
    <t>05/31/2012 00:51:16</t>
  </si>
  <si>
    <t>06/01/2012 00:31:47</t>
  </si>
  <si>
    <t>06/02/2012 00:34:40</t>
  </si>
  <si>
    <t>06/04/2012 00:40:33</t>
  </si>
  <si>
    <t>06/05/2012 00:10:55</t>
  </si>
  <si>
    <t>06/05/2012 00:37:37</t>
  </si>
  <si>
    <t>06/05/2012 00:45:41</t>
  </si>
  <si>
    <t>06/05/2012 12:01:57</t>
  </si>
  <si>
    <t>06/05/2012 12:08:20</t>
  </si>
  <si>
    <t>06/05/2012 12:11:15</t>
  </si>
  <si>
    <t>06/05/2012 13:46:29</t>
  </si>
  <si>
    <t>06/05/2012 22:19:18</t>
  </si>
  <si>
    <t>06/08/2012 00:50:11</t>
  </si>
  <si>
    <t>06/09/2012 13:59:44</t>
  </si>
  <si>
    <t>06/26/2012 01:09:27</t>
  </si>
  <si>
    <t>06/27/2012 00:53:09</t>
  </si>
  <si>
    <t>06/28/2012 01:09:51</t>
  </si>
  <si>
    <t>07/02/2012 00:46:10</t>
  </si>
  <si>
    <t>07/03/2012 00:51:57</t>
  </si>
  <si>
    <t>07/04/2012 13:00:02</t>
  </si>
  <si>
    <t>07/05/2012 22:48:04</t>
  </si>
  <si>
    <t>07/06/2012 00:18:39</t>
  </si>
  <si>
    <t>07/06/2012 00:26:35</t>
  </si>
  <si>
    <t>07/06/2012 00:47:02</t>
  </si>
  <si>
    <t>07/06/2012 12:59:42</t>
  </si>
  <si>
    <t>07/06/2012 13:24:50</t>
  </si>
  <si>
    <t>07/06/2012 13:29:11</t>
  </si>
  <si>
    <t>07/06/2012 13:32:03</t>
  </si>
  <si>
    <t>07/06/2012 13:55:49</t>
  </si>
  <si>
    <t>07/06/2012 13:59:12</t>
  </si>
  <si>
    <t>07/06/2012 14:02:16</t>
  </si>
  <si>
    <t>07/06/2012 14:05:58</t>
  </si>
  <si>
    <t>07/06/2012 14:12:52</t>
  </si>
  <si>
    <t>07/06/2012 14:31:00</t>
  </si>
  <si>
    <t>07/19/2012 07:01:05</t>
  </si>
  <si>
    <t>07/23/2012 14:56:59</t>
  </si>
  <si>
    <t>08/10/2012 07:18:12</t>
  </si>
  <si>
    <t>08/16/2012 05:07:42</t>
  </si>
  <si>
    <t>08/18/2012 13:10:34</t>
  </si>
  <si>
    <t>08/18/2012 13:11:11</t>
  </si>
  <si>
    <t>09/02/2012 09:21:00</t>
  </si>
  <si>
    <t>09/14/2012 15:17:00</t>
  </si>
  <si>
    <t>09/29/2012 17:18:18</t>
  </si>
  <si>
    <t>10/26/2012 18:37:32</t>
  </si>
  <si>
    <t>10/28/2012 23:06:14</t>
  </si>
  <si>
    <t>11/04/2012 14:56:37</t>
  </si>
  <si>
    <t>11/08/2012 04:50:34</t>
  </si>
  <si>
    <t>11/11/2012 22:29:46</t>
  </si>
  <si>
    <t>11/13/2012 08:13:46</t>
  </si>
  <si>
    <t>11/27/2012 23:24:12</t>
  </si>
  <si>
    <t>11/27/2012 23:27:27</t>
  </si>
  <si>
    <t>12/19/2012 18:49:00</t>
  </si>
  <si>
    <t>12/29/2012 06:10:52</t>
  </si>
  <si>
    <t>02/24/2013 13:13:17</t>
  </si>
  <si>
    <t>02/25/2013 13:31:52</t>
  </si>
  <si>
    <t>03/06/2013 04:59:33</t>
  </si>
  <si>
    <t>03/10/2013 08:02:04</t>
  </si>
  <si>
    <t>03/11/2013 03:37:12</t>
  </si>
  <si>
    <t>03/14/2013 23:51:34</t>
  </si>
  <si>
    <t>05/31/2013 17:16:44</t>
  </si>
  <si>
    <t>07/07/2013 12:14:46</t>
  </si>
  <si>
    <t>08/24/2013 16:55:35</t>
  </si>
  <si>
    <t>09/04/2013 02:28:48</t>
  </si>
  <si>
    <t>09/06/2013 10:32:37</t>
  </si>
  <si>
    <t>09/17/2013 15:32:50</t>
  </si>
  <si>
    <t>10/20/2013 10:58:15</t>
  </si>
  <si>
    <t>10/30/2013 16:59:57</t>
  </si>
  <si>
    <t>12/16/2013 15:05:01</t>
  </si>
  <si>
    <t>01/01/2014 11:30:06</t>
  </si>
  <si>
    <t>01/22/2014 16:00:37</t>
  </si>
  <si>
    <t>01/29/2014 14:18:32</t>
  </si>
  <si>
    <t>01/29/2014 14:19:20</t>
  </si>
  <si>
    <t>01/30/2014 10:31:08</t>
  </si>
  <si>
    <t>01/30/2014 15:28:05</t>
  </si>
  <si>
    <t>01/31/2014 14:24:02</t>
  </si>
  <si>
    <t>01/31/2014 16:06:49</t>
  </si>
  <si>
    <t>02/05/2014 15:21:31</t>
  </si>
  <si>
    <t>02/12/2014 05:12:45</t>
  </si>
  <si>
    <t>02/16/2014 06:19:51</t>
  </si>
  <si>
    <t>02/18/2014 08:31:34</t>
  </si>
  <si>
    <t>02/18/2014 08:33:28</t>
  </si>
  <si>
    <t>02/19/2014 14:31:47</t>
  </si>
  <si>
    <t>02/20/2014 10:16:19</t>
  </si>
  <si>
    <t>06/22/2014 13:53:27</t>
  </si>
  <si>
    <t>07/04/2014 09:22:30</t>
  </si>
  <si>
    <t>07/13/2014 03:52:29</t>
  </si>
  <si>
    <t>07/26/2014 15:51:41</t>
  </si>
  <si>
    <t>09/22/2014 11:07:54</t>
  </si>
  <si>
    <t>10/15/2014 09:15:14</t>
  </si>
  <si>
    <t>10/21/2014 02:49:21</t>
  </si>
  <si>
    <t>11/20/2014 05:50:41</t>
  </si>
  <si>
    <t>01/12/2015 13:38:40</t>
  </si>
  <si>
    <t>02/19/2015 02:25:46</t>
  </si>
  <si>
    <t>02/19/2015 02:52:49</t>
  </si>
  <si>
    <t>02/19/2015 03:01:34</t>
  </si>
  <si>
    <t>02/23/2015 16:03:35</t>
  </si>
  <si>
    <t>02/24/2015 16:07:58</t>
  </si>
  <si>
    <t>02/24/2015 16:08:40</t>
  </si>
  <si>
    <t>02/25/2015 14:43:34</t>
  </si>
  <si>
    <t>02/25/2015 15:34:53</t>
  </si>
  <si>
    <t>02/25/2015 16:02:30</t>
  </si>
  <si>
    <t>03/10/2015 17:16:03</t>
  </si>
  <si>
    <t>04/11/2015 08:47:35</t>
  </si>
  <si>
    <t>04/11/2015 09:05:10</t>
  </si>
  <si>
    <t>04/13/2015 15:11:35</t>
  </si>
  <si>
    <t>05/01/2015 04:57:54</t>
  </si>
  <si>
    <t>06/21/2015 12:39:23</t>
  </si>
  <si>
    <t>06/28/2015 03:45:23</t>
  </si>
  <si>
    <t>07/06/2015 13:33:37</t>
  </si>
  <si>
    <t>08/21/2015 07:42:13</t>
  </si>
  <si>
    <t>08/24/2015 13:59:04</t>
  </si>
  <si>
    <t>11/04/2015 05:35:11</t>
  </si>
  <si>
    <t>11/09/2015 16:11:33</t>
  </si>
  <si>
    <t>12/20/2015 10:13:18</t>
  </si>
  <si>
    <t>12/20/2015 15:42:10</t>
  </si>
  <si>
    <t>12/26/2015 14:25:16</t>
  </si>
  <si>
    <t>12/27/2015 06:09:13</t>
  </si>
  <si>
    <t>12/28/2015 10:46:59</t>
  </si>
  <si>
    <t>12/28/2015 11:12:35</t>
  </si>
  <si>
    <t>12/31/2015 16:12:49</t>
  </si>
  <si>
    <t>12/31/2015 16:56:59</t>
  </si>
  <si>
    <t>01/06/2016 05:39:35</t>
  </si>
  <si>
    <t>01/06/2016 05:40:23</t>
  </si>
  <si>
    <t>01/06/2016 05:40:58</t>
  </si>
  <si>
    <t>01/06/2016 05:41:27</t>
  </si>
  <si>
    <t>01/06/2016 06:22:39</t>
  </si>
  <si>
    <t>01/06/2016 07:27:52</t>
  </si>
  <si>
    <t>01/12/2016 09:57:35</t>
  </si>
  <si>
    <t>01/17/2016 04:40:27</t>
  </si>
  <si>
    <t>03/16/2016 10:46:51</t>
  </si>
  <si>
    <t>03/19/2016 17:47:21</t>
  </si>
  <si>
    <t>03/26/2016 19:01:58</t>
  </si>
  <si>
    <t>03/28/2016 06:45:42</t>
  </si>
  <si>
    <t>05/06/2016 19:18:14</t>
  </si>
  <si>
    <t>05/17/2016 12:26:44</t>
  </si>
  <si>
    <t>05/17/2016 12:28:19</t>
  </si>
  <si>
    <t>05/17/2016 12:28:47</t>
  </si>
  <si>
    <t>05/17/2016 12:36:35</t>
  </si>
  <si>
    <t>05/17/2016 12:36:54</t>
  </si>
  <si>
    <t>05/17/2016 12:37:21</t>
  </si>
  <si>
    <t>05/17/2016 12:37:44</t>
  </si>
  <si>
    <t>05/17/2016 12:38:01</t>
  </si>
  <si>
    <t>05/17/2016 13:01:40</t>
  </si>
  <si>
    <t>05/17/2016 13:20:28</t>
  </si>
  <si>
    <t>05/19/2016 11:32:08</t>
  </si>
  <si>
    <t>05/20/2016 07:07:46</t>
  </si>
  <si>
    <t>08/05/2016 07:25:35</t>
  </si>
  <si>
    <t>08/17/2016 20:15:39</t>
  </si>
  <si>
    <t>12/13/2016 02:02:24</t>
  </si>
  <si>
    <t>12/14/2016 10:38:28</t>
  </si>
  <si>
    <t>12/14/2016 10:38:42</t>
  </si>
  <si>
    <t>04/04/2017 10:32:22</t>
  </si>
  <si>
    <t>04/16/2017 17:34:56</t>
  </si>
  <si>
    <t>05/03/2017 18:19:44</t>
  </si>
  <si>
    <t>05/03/2017 18:55:53</t>
  </si>
  <si>
    <t>05/04/2017 06:25:15</t>
  </si>
  <si>
    <t>05/04/2017 06:30:27</t>
  </si>
  <si>
    <t>05/10/2017 07:41:17</t>
  </si>
  <si>
    <t>05/14/2017 16:31:25</t>
  </si>
  <si>
    <t>05/14/2017 18:15:47</t>
  </si>
  <si>
    <t>05/20/2017 21:53:09</t>
  </si>
  <si>
    <t>05/21/2017 17:56:14</t>
  </si>
  <si>
    <t>05/24/2017 19:02:16</t>
  </si>
  <si>
    <t>06/02/2017 19:31:16</t>
  </si>
  <si>
    <t>08/16/2017 07:42:19</t>
  </si>
  <si>
    <t>09/15/2017 15:58:00</t>
  </si>
  <si>
    <t>09/15/2017 16:02:09</t>
  </si>
  <si>
    <t>09/16/2017 10:36:10</t>
  </si>
  <si>
    <t>09/16/2017 10:39:18</t>
  </si>
  <si>
    <t>09/16/2017 12:17:40</t>
  </si>
  <si>
    <t>01/25/2018 11:36:19</t>
  </si>
  <si>
    <t>01/25/2018 12:34:16</t>
  </si>
  <si>
    <t>01/25/2018 21:41:43</t>
  </si>
  <si>
    <t>02/11/2018 12:26:42</t>
  </si>
  <si>
    <t>02/27/2018 20:32:19</t>
  </si>
  <si>
    <t>02/27/2018 20:37:54</t>
  </si>
  <si>
    <t>02/27/2018 20:55:54</t>
  </si>
  <si>
    <t>05/16/2018 09:15:29</t>
  </si>
  <si>
    <t>12/01/2019 22:25:25</t>
  </si>
  <si>
    <t>12/03/2019 05:53:05</t>
  </si>
  <si>
    <t>12/03/2019 07:51:53</t>
  </si>
  <si>
    <t>12/03/2019 08:12:50</t>
  </si>
  <si>
    <t>12/16/2019 06:50:59</t>
  </si>
  <si>
    <t>12/16/2019 19:18:44</t>
  </si>
  <si>
    <t>12/24/2019 06:04:51</t>
  </si>
  <si>
    <t>03/26/2020 04:04:10</t>
  </si>
  <si>
    <t>06/03/2020 04:59:12</t>
  </si>
  <si>
    <t>06/28/2020 17:22:19</t>
  </si>
  <si>
    <t>07/28/2020 06:50:22</t>
  </si>
  <si>
    <t>07/28/2020 16:23:24</t>
  </si>
  <si>
    <t>07/28/2020 18:08:43</t>
  </si>
  <si>
    <t>05/21/2021 07:52:27</t>
  </si>
  <si>
    <t>05/22/2021 18:19:12</t>
  </si>
  <si>
    <t>05/23/2021 19:31:12</t>
  </si>
  <si>
    <t>05/25/2021 16:17:11</t>
  </si>
  <si>
    <t>05/25/2021 16:44:45</t>
  </si>
  <si>
    <t>05/25/2021 17:17:56</t>
  </si>
  <si>
    <t>05/25/2021 21:22:20</t>
  </si>
  <si>
    <t>05/26/2021 16:33:08</t>
  </si>
  <si>
    <t>05/30/2021 07:58:49</t>
  </si>
  <si>
    <t>05/31/2021 08:02:39</t>
  </si>
  <si>
    <t>05/31/2021 08:02:52</t>
  </si>
  <si>
    <t>06/01/2021 20:21:46</t>
  </si>
  <si>
    <t>06/01/2021 20:26:14</t>
  </si>
  <si>
    <t>06/03/2021 12:29:40</t>
  </si>
  <si>
    <t>06/09/2021 20:10:21</t>
  </si>
  <si>
    <t>06/10/2021 10:41:48</t>
  </si>
  <si>
    <t>06/14/2021 07:49:11</t>
  </si>
  <si>
    <t>06/14/2021 15:26:22</t>
  </si>
  <si>
    <t>06/17/2021 08:22:48</t>
  </si>
  <si>
    <t>06/25/2021 11:32:48</t>
  </si>
  <si>
    <t>07/10/2021 19:10:11</t>
  </si>
  <si>
    <t>07/10/2021 19:44:10</t>
  </si>
  <si>
    <t>07/17/2021 07:19:09</t>
  </si>
  <si>
    <t>07/20/2021 11:07:12</t>
  </si>
  <si>
    <t>08/02/2021 20:22:47</t>
  </si>
  <si>
    <t>08/07/2021 07:38:46</t>
  </si>
  <si>
    <t>08/09/2021 09:10:48</t>
  </si>
  <si>
    <t>08/09/2021 18:07:31</t>
  </si>
  <si>
    <t>08/10/2021 04:06:14</t>
  </si>
  <si>
    <t>08/10/2021 04:47:59</t>
  </si>
  <si>
    <t>08/18/2021 02:26:14</t>
  </si>
  <si>
    <t>08/21/2021 07:33:30</t>
  </si>
  <si>
    <t>08/27/2021 12:16:03</t>
  </si>
  <si>
    <t>10/16/2021 18:46:06</t>
  </si>
  <si>
    <t>11/30/2021 19:06:16</t>
  </si>
  <si>
    <t>12/30/2021 10:27:48</t>
  </si>
  <si>
    <t>12/30/2021 11:11:26</t>
  </si>
  <si>
    <t>12/30/2021 16:29:18</t>
  </si>
  <si>
    <t>12/30/2021 17:31:49</t>
  </si>
  <si>
    <t>12/30/2021 18:44:22</t>
  </si>
  <si>
    <t>12/30/2021 18:59:20</t>
  </si>
  <si>
    <t>01/02/2022 16:59:08</t>
  </si>
  <si>
    <t>11/03/2022 06:36:15</t>
  </si>
  <si>
    <t>11/03/2022 07:05:40</t>
  </si>
  <si>
    <t>tobrien@apache.org</t>
  </si>
  <si>
    <t>mdiggory@apache.org</t>
  </si>
  <si>
    <t>psteitz@apache.org</t>
  </si>
  <si>
    <t>brentworden@apache.org</t>
  </si>
  <si>
    <t>luc@apache.org</t>
  </si>
  <si>
    <t>billbarker@apache.org</t>
  </si>
  <si>
    <t>sebb@apache.org</t>
  </si>
  <si>
    <t>dimpbx@apache.org</t>
  </si>
  <si>
    <t>erans@apache.org</t>
  </si>
  <si>
    <t>celestin@apache.org</t>
  </si>
  <si>
    <t>tn@apache.org</t>
  </si>
  <si>
    <t>hank@applieddefense.com</t>
  </si>
  <si>
    <t>thomas.neidhart@gmail.com</t>
  </si>
  <si>
    <t>otmar.ertl@gmail.com</t>
  </si>
  <si>
    <t>phil.steitz@gmail.com</t>
  </si>
  <si>
    <t>ebourg@apache.org</t>
  </si>
  <si>
    <t>gilles@harfang.homelinux.org</t>
  </si>
  <si>
    <t>brunodepaulak@yahoo.com.br</t>
  </si>
  <si>
    <t>ray@decampo.org</t>
  </si>
  <si>
    <t>matt.juntunen@hotmail.com</t>
  </si>
  <si>
    <t>chentao@qq.com</t>
  </si>
  <si>
    <t>gilleseran@gmail.com</t>
  </si>
  <si>
    <t>aherbert@apache.org</t>
  </si>
  <si>
    <t>The following changes were made to the Univariate implementation.  The public
interface of Univariate was extracted in an interface of the same name.
Univariate, an interface, is now implemented by UnivariateImpl which contains
all code originally present in the original Univariate implementation.
* StoredUnivariate is an interface which extends Univariate and adds
measures not available in the superinterface such as mode, kurtosis, and skew
* StoredUnivariateImpl provides an implementation which uses the
ExpandableDoubleArray for internal storage.  Calculations are performed
on demand *each* time a particular measure is required no state is
maintained by this implementation.
* Univariate provided methods addValue(int), addValue(float), addValue(long).
There functions were removed as no cast is required - all of these
assignments are widening conversions - no cast required
* Removed the name property from Univariate - property not relevant to
univariate statistics
git-svn-id: https://svn.apache.org/repos/asf/jakarta/commons/proper/math/trunk@140828 13f79535-47bb-0310-9956-ffa450edef68</t>
  </si>
  <si>
    <t>* ContractableDoubleArray extends ExpandableDoubleArray - I sense the
need for a DoubleArray interface.
* ExpandableDoubleArray and the extension ContractableDoubleArray should
aim towards presenting a public interface that does not expose any
details of the internal.  To this end, one is no longer able to get the
internal storage array via public double[] getValues(), and the startIndex
(which was relative to the internal storage array) is no longer available.
* [Expandable|Contractable]DoubleArray now allow one to discard
elements from the front of the array.  Before this commit, one could
accomplish the same goal by changing the starting index of the element
array within the internal storage array.  This solution allowed one to
discard elements from the front of the array (as well as) reclaiming
elements by decreases the startIndex.
There were two problems with this approach (especially in
ContractableDoubleArray).   The ContractableDoubleArray can be
"compacted" at anytime thereby reseting the startIndex to zero and the
size of the internal store array to number of elements plus one.  Second,
"reclaiming" elements from the internal storage array by finagling
internal "pointers" to the start and end index seems to violate the
principles of encapsulation.  If you "discard" an element from the
front of the array, consider it unavailable.
It should be noted that calling setNumElements allows one to move the end
index of the internal element array at will.  Assume one has a 100 element
array, and one calls setNumElements(10), thereby decreasing the ending index
of the element array by 90.  The 90 "dumped" elements are not currently
reinitializied to the default double primitive value.  This is an open
question.
* Tests for ExpandableDoubleArray and ContractableDoubleArray were
refactored.  both test classes now extend a DoubleArrayAbstractTest
JUnit class which contained shared unit tests for both "implementations".
An approach like this should be adopted to test the Univariate implementations.
git-svn-id: https://svn.apache.org/repos/asf/jakarta/commons/proper/math/trunk@140833 13f79535-47bb-0310-9956-ffa450edef68</t>
  </si>
  <si>
    <t>Added a FixedDoubleArray.  FixedDoubleArray supports a rolling mechanism
that reuses an array of fixed length.  This classes was added to an efficient
rolling mechanism.
FixedDoubleArray was influenced by discussions on the commons-dev list and
patches submitted by Mark Diggory.
git-svn-id: https://svn.apache.org/repos/asf/jakarta/commons/proper/math/trunk@140836 13f79535-47bb-0310-9956-ffa450edef68</t>
  </si>
  <si>
    <t>Removed old Univariate tests
git-svn-id: https://svn.apache.org/repos/asf/jakarta/commons/proper/math/trunk@140869 13f79535-47bb-0310-9956-ffa450edef68</t>
  </si>
  <si>
    <t>Licensing issues have prompted the removal of all source reliant on
Gamma.java.  Gamma.java explicitly stated that it was "based on" an
implementation from Numerical Recipes in C.  Please see
http://www.nr.com/infotop.html - these implementations (and derivatives
of these works) are covered under restrictive licensing terms.  This
code will be removed from the repository until these issues can be
addressed.
git-svn-id: https://svn.apache.org/repos/asf/jakarta/commons/proper/math/trunk@140875 13f79535-47bb-0310-9956-ffa450edef68</t>
  </si>
  <si>
    <t>Commenting out testUnivariateImpl unitl I figure out why this fails in UnivariateImpl
git-svn-id: https://svn.apache.org/repos/asf/jakarta/commons/proper/math/trunk@140879 13f79535-47bb-0310-9956-ffa450edef68</t>
  </si>
  <si>
    <t>PR: http://nagoya.apache.org/bugzilla/show_bug.cgi?id=20766
Submitted by:	brent@worden.org
git-svn-id: https://svn.apache.org/repos/asf/jakarta/commons/proper/math/trunk@140905 13f79535-47bb-0310-9956-ffa450edef68</t>
  </si>
  <si>
    <t>PR: http://nagoya.apache.org/bugzilla/show_bug.cgi?id=20773
Submitted by:	brent@worden.org
git-svn-id: https://svn.apache.org/repos/asf/jakarta/commons/proper/math/trunk@140906 13f79535-47bb-0310-9956-ffa450edef68</t>
  </si>
  <si>
    <t>Removed the proposed solvers, many compilation problems and a broken unit test.
git-svn-id: https://svn.apache.org/repos/asf/jakarta/commons/proper/math/trunk@140930 13f79535-47bb-0310-9956-ffa450edef68</t>
  </si>
  <si>
    <t>Moving TestStatisticTest to stat package.
git-svn-id: https://svn.apache.org/repos/asf/jakarta/commons/proper/math/trunk@140939 13f79535-47bb-0310-9956-ffa450edef68</t>
  </si>
  <si>
    <t>moving TestStatistic to stat package.
git-svn-id: https://svn.apache.org/repos/asf/jakarta/commons/proper/math/trunk@140940 13f79535-47bb-0310-9956-ffa450edef68</t>
  </si>
  <si>
    <t>Initial commit of package refactorings discussed in the group.
git-svn-id: https://svn.apache.org/repos/asf/jakarta/commons/proper/math/trunk@140942 13f79535-47bb-0310-9956-ffa450edef68</t>
  </si>
  <si>
    <t>Removal of statistical (min/max) and deleteFrontElements methods from DoubleArray interface (per our previous discussion)
Adjusted dependent Test and StoreUnivariateImpl classes accordingly to accomidate changes.
Added new constructor to FixedDoubleArray for double[].
git-svn-id: https://svn.apache.org/repos/asf/jakarta/commons/proper/math/trunk@140955 13f79535-47bb-0310-9956-ffa450edef68</t>
  </si>
  <si>
    <t>PR: http://nagoya.apache.org/bugzilla/show_bug.cgi?id=23187
Obtained from:
Submitted by:	Brent Worden 
Reviewed by:	Mark Diggory
git-svn-id: https://svn.apache.org/repos/asf/jakarta/commons/proper/math/trunk@140999 13f79535-47bb-0310-9956-ffa450edef68</t>
  </si>
  <si>
    <t>Committing promotion to commons proper!
git-svn-id: https://svn.apache.org/repos/asf/jakarta/commons/proper/math/trunk@141010 13f79535-47bb-0310-9956-ffa450edef68</t>
  </si>
  <si>
    <t>Modified tests to reflect changes addressing PR #25972.
git-svn-id: https://svn.apache.org/repos/asf/jakarta/commons/proper/math/trunk@141052 13f79535-47bb-0310-9956-ffa450edef68</t>
  </si>
  <si>
    <t>Refactored statistical aggregates to separate stored, storeless implementations. Changed internal sample size counters to longs.
git-svn-id: https://svn.apache.org/repos/asf/jakarta/commons/proper/math/trunk@141064 13f79535-47bb-0310-9956-ffa450edef68</t>
  </si>
  <si>
    <t>Refactored Frequency to support cummulative frequency counts and percentages. Also eliminated the name property.
git-svn-id: https://svn.apache.org/repos/asf/jakarta/commons/proper/math/trunk@141089 13f79535-47bb-0310-9956-ffa450edef68</t>
  </si>
  <si>
    <t>Fixed logic in bean transformer tests to match API.
git-svn-id: https://svn.apache.org/repos/asf/jakarta/commons/proper/math/trunk@141097 13f79535-47bb-0310-9956-ffa450edef68</t>
  </si>
  <si>
    <t>fixed spelling error: cummulative -&gt; cumulative.
git-svn-id: https://svn.apache.org/repos/asf/jakarta/commons/proper/math/trunk@141100 13f79535-47bb-0310-9956-ffa450edef68</t>
  </si>
  <si>
    <t>Added degree() method, degree checking in derivative computations, made constructor copy coefficient array, cleaned up javadoc.
git-svn-id: https://svn.apache.org/repos/asf/jakarta/commons/proper/math/trunk@141102 13f79535-47bb-0310-9956-ffa450edef68</t>
  </si>
  <si>
    <t>Removed InterpolatorTest, replaced by SplineInterpolatorTest.
git-svn-id: https://svn.apache.org/repos/asf/jakarta/commons/proper/math/trunk@141149 13f79535-47bb-0310-9956-ffa450edef68</t>
  </si>
  <si>
    <t>Fixed some checkstyle warnings.  Added some unit tests.
git-svn-id: https://svn.apache.org/repos/asf/jakarta/commons/proper/math/trunk@141201 13f79535-47bb-0310-9956-ffa450edef68</t>
  </si>
  <si>
    <t>Removed file to be replaced by TTestImpl, ChiSquareTestImpl.
git-svn-id: https://svn.apache.org/repos/asf/jakarta/commons/proper/math/trunk@141203 13f79535-47bb-0310-9956-ffa450edef68</t>
  </si>
  <si>
    <t>Removed file to be replaced by TTestTest, ChiSquareTestTest.
git-svn-id: https://svn.apache.org/repos/asf/jakarta/commons/proper/math/trunk@141205 13f79535-47bb-0310-9956-ffa450edef68</t>
  </si>
  <si>
    <t>Removed failing test.  Should never have been committed.
git-svn-id: https://svn.apache.org/repos/asf/jakarta/commons/proper/math/trunk@141211 13f79535-47bb-0310-9956-ffa450edef68</t>
  </si>
  <si>
    <t>Removed pending license investigation.
git-svn-id: https://svn.apache.org/repos/asf/jakarta/commons/proper/math/trunk@141213 13f79535-47bb-0310-9956-ffa450edef68</t>
  </si>
  <si>
    <t>Modified to extend DiscreteDistributionAbstractTest. Added degenerate test cases.
git-svn-id: https://svn.apache.org/repos/asf/jakarta/commons/proper/math/trunk@141222 13f79535-47bb-0310-9956-ffa450edef68</t>
  </si>
  <si>
    <t>Pre Issue 29012, getKurtosisClass() did not have a tolerance; therefore,
any non-zero kurtosis was consistently mesokurtic.  Instead of getting 
into this level of detail, getKurtosisClass() has been removed, it is a
subjective measure not appropriate for DescStat.
git-svn-id: https://svn.apache.org/repos/asf/jakarta/commons/proper/math/trunk@141238 13f79535-47bb-0310-9956-ffa450edef68</t>
  </si>
  <si>
    <t>Modified to extend ContinuousDistributionAbstractTest, improved coverage.
git-svn-id: https://svn.apache.org/repos/asf/jakarta/commons/proper/math/trunk@141247 13f79535-47bb-0310-9956-ffa450edef68</t>
  </si>
  <si>
    <t>Modified to extent ContinuousDistrbutionAbstractTest. Improved coverage.
git-svn-id: https://svn.apache.org/repos/asf/jakarta/commons/proper/math/trunk@141249 13f79535-47bb-0310-9956-ffa450edef68</t>
  </si>
  <si>
    <t>Modified to extend ContinuousDistributionAbstractTest, improved coverage.
git-svn-id: https://svn.apache.org/repos/asf/jakarta/commons/proper/math/trunk@141251 13f79535-47bb-0310-9956-ffa450edef68</t>
  </si>
  <si>
    <t>Modified to extend ContinuousDistributionAbstract test, improved coverage.
git-svn-id: https://svn.apache.org/repos/asf/jakarta/commons/proper/math/trunk@141252 13f79535-47bb-0310-9956-ffa450edef68</t>
  </si>
  <si>
    <t>Now that we have BeanUtils "free" versions of these they do not need to be maintained in experimental.
git-svn-id: https://svn.apache.org/repos/asf/jakarta/commons/proper/math/trunk@141264 13f79535-47bb-0310-9956-ffa450edef68</t>
  </si>
  <si>
    <t>Added support for equal variances tests.
git-svn-id: https://svn.apache.org/repos/asf/jakarta/commons/proper/math/trunk@141271 13f79535-47bb-0310-9956-ffa450edef68</t>
  </si>
  <si>
    <t>Modified to extend ContinuousDistributionAbstractTest.
git-svn-id: https://svn.apache.org/repos/asf/jakarta/commons/proper/math/trunk@141282 13f79535-47bb-0310-9956-ffa450edef68</t>
  </si>
  <si>
    <t>Combined Expandable, ContractableDoubleArrays into ResizableDoubleArray and dropped FixedDoubleArray.
git-svn-id: https://svn.apache.org/repos/asf/jakarta/commons/proper/math/trunk@141291 13f79535-47bb-0310-9956-ffa450edef68</t>
  </si>
  <si>
    <t>Changed test class names to match implementation classes.
git-svn-id: https://svn.apache.org/repos/asf/jakarta/commons/proper/math/trunk@141299 13f79535-47bb-0310-9956-ffa450edef68</t>
  </si>
  <si>
    <t>Removed tests for factory methods that have been removed.
git-svn-id: https://svn.apache.org/repos/asf/jakarta/commons/proper/math/trunk@141370 13f79535-47bb-0310-9956-ffa450edef68</t>
  </si>
  <si>
    <t>Added tests for methods computing variance from mean, removed obsolete tests.
git-svn-id: https://svn.apache.org/repos/asf/jakarta/commons/proper/math/trunk@141378 13f79535-47bb-0310-9956-ffa450edef68</t>
  </si>
  <si>
    <t>Renamed ComplexMath to ComplexUtils.
git-svn-id: https://svn.apache.org/repos/asf/jakarta/commons/proper/math/trunk@141384 13f79535-47bb-0310-9956-ffa450edef68</t>
  </si>
  <si>
    <t>Renamed RealSolverTest to BrentSolverTest.
git-svn-id: https://svn.apache.org/repos/asf/jakarta/commons/proper/math/trunk@141386 13f79535-47bb-0310-9956-ffa450edef68</t>
  </si>
  <si>
    <t>Renamed BivariateRegression to SimpleRegression.
git-svn-id: https://svn.apache.org/repos/asf/jakarta/commons/proper/math/trunk@141434 13f79535-47bb-0310-9956-ffa450edef68</t>
  </si>
  <si>
    <t>Added locale support to complex format.  Added test cases for specific locales.
PR: 31325
git-svn-id: https://svn.apache.org/repos/asf/jakarta/commons/proper/math/trunk@141452 13f79535-47bb-0310-9956-ffa450edef68</t>
  </si>
  <si>
    <t>Removed data mutators from RealMatrix interface and RealMatrixImpl.
git-svn-id: https://svn.apache.org/repos/asf/jakarta/commons/proper/math/trunk@141471 13f79535-47bb-0310-9956-ffa450edef68</t>
  </si>
  <si>
    <t>Modified tests to work with immutable BigMatrix.
git-svn-id: https://svn.apache.org/repos/asf/jakarta/commons/proper/math/trunk@141484 13f79535-47bb-0310-9956-ffa450edef68</t>
  </si>
  <si>
    <t>Refactored distribution package so that more general distributions can be
represented and added Poisson distribution.
1) Added Distribution, AbstractDistribution
2) Added IntegerDistribution, AbstractIntegerDistribution
3) Added PoissonDistribution contributed by Fredrik Norin (PR #31688)
git-svn-id: https://svn.apache.org/repos/asf/jakarta/commons/proper/math/trunk@141491 13f79535-47bb-0310-9956-ffa450edef68</t>
  </si>
  <si>
    <t>Removed JDK 1.4 dependent code.
PR# 32538.
git-svn-id: https://svn.apache.org/repos/asf/jakarta/commons/proper/math/trunk@141513 13f79535-47bb-0310-9956-ffa450edef68</t>
  </si>
  <si>
    <t>PR: 35904
Changed rounding methods to not rely on BigDecimal conversions which was causing numerical error.
git-svn-id: https://svn.apache.org/repos/asf/jakarta/commons/proper/math/trunk@231029 13f79535-47bb-0310-9956-ffa450edef68</t>
  </si>
  <si>
    <t>Eliminated main method.
git-svn-id: https://svn.apache.org/repos/asf/jakarta/commons/proper/math/trunk@383457 13f79535-47bb-0310-9956-ffa450edef68</t>
  </si>
  <si>
    <t>Collection of patches to initial Mantissa sources:
- Fixed a problem when switching functions triggered derivatives
  discontinuities
- Removed methods and classes that were deprecated in Mantissa
  and do not need to be preserved in commons-math as backward compatibility
  is not a problem for this newly integrated code
- Changed Vector3D and Rotation to immutable classes for ease of use
- Improved some javadoc in class Rotation
JIRA: MATH-161
Submitted (with patches) by Luc Maisonobe
git-svn-id: https://svn.apache.org/repos/asf/jakarta/commons/proper/math/trunk@478458 13f79535-47bb-0310-9956-ffa450edef68</t>
  </si>
  <si>
    <t>Updated contributed sources - Mantissa 7 upgrade. JIRA: MATH-162
git-svn-id: https://svn.apache.org/repos/asf/jakarta/commons/proper/math/trunk@488828 13f79535-47bb-0310-9956-ffa450edef68</t>
  </si>
  <si>
    <t>- refactored top level of Exception hierarchy,
- added getPatern(), getArguments() and getMessage(Locale)
  (names chosen for consistency with java.text.MessageFormat)
- deprecated some raw constructors as the top level exception are too
  coarse grained and intended only as base classes for easier to use classes
- added several constructors for use by more fine grained derived classes
git-svn-id: https://svn.apache.org/repos/asf/jakarta/commons/proper/math/trunk@506576 13f79535-47bb-0310-9956-ffa450edef68</t>
  </si>
  <si>
    <t>added support for generation and analysis of random vectors
git-svn-id: https://svn.apache.org/repos/asf/jakarta/commons/proper/math/trunk@512039 13f79535-47bb-0310-9956-ffa450edef68</t>
  </si>
  <si>
    <t>deprecated the no argument constructor
git-svn-id: https://svn.apache.org/repos/asf/jakarta/commons/proper/math/trunk@512050 13f79535-47bb-0310-9956-ffa450edef68</t>
  </si>
  <si>
    <t>added the estimation package from Mantissa
git-svn-id: https://svn.apache.org/repos/asf/jakarta/commons/proper/math/trunk@512061 13f79535-47bb-0310-9956-ffa450edef68</t>
  </si>
  <si>
    <t>added the ode package from Mantissa
git-svn-id: https://svn.apache.org/repos/asf/jakarta/commons/proper/math/trunk@512066 13f79535-47bb-0310-9956-ffa450edef68</t>
  </si>
  <si>
    <t>Removed dependency on DistributionFactory.
git-svn-id: https://svn.apache.org/repos/asf/jakarta/commons/proper/math/trunk@545192 13f79535-47bb-0310-9956-ffa450edef68</t>
  </si>
  <si>
    <t>fixed a mixed case error (setup vs. setUp) that prevented tests setup
fixed the associated tolerance for some failing tests
git-svn-id: https://svn.apache.org/repos/asf/commons/proper/math/trunk@563850 13f79535-47bb-0310-9956-ffa450edef68</t>
  </si>
  <si>
    <t>fixed numerous warnings in test code (unused fields/results, fields only set to null)
git-svn-id: https://svn.apache.org/repos/asf/commons/proper/math/trunk@566833 13f79535-47bb-0310-9956-ffa450edef68</t>
  </si>
  <si>
    <t>fixed a warning about a missing serialVersionUID
git-svn-id: https://svn.apache.org/repos/asf/commons/proper/math/trunk@566841 13f79535-47bb-0310-9956-ffa450edef68</t>
  </si>
  <si>
    <t>improved test coverage
git-svn-id: https://svn.apache.org/repos/asf/commons/proper/math/trunk@574367 13f79535-47bb-0310-9956-ffa450edef68</t>
  </si>
  <si>
    <t>MATH-170.  added SynchronizedDescriptiveStatistics class.
git-svn-id: https://svn.apache.org/repos/asf/commons/proper/math/trunk@590564 13f79535-47bb-0310-9956-ffa450edef68</t>
  </si>
  <si>
    <t>MATH-154. Added addAndCheck, mulAndCheck, and subAndCheck MathUtils methods for long integer arguments.
git-svn-id: https://svn.apache.org/repos/asf/commons/proper/math/trunk@590577 13f79535-47bb-0310-9956-ffa450edef68</t>
  </si>
  <si>
    <t>removed the static suite() method which cannot create a test instance anymore
sonce the class is now abstract
git-svn-id: https://svn.apache.org/repos/asf/commons/proper/math/trunk@591610 13f79535-47bb-0310-9956-ffa450edef68</t>
  </si>
  <si>
    <t>improved tests coverage
git-svn-id: https://svn.apache.org/repos/asf/commons/proper/math/trunk@591662 13f79535-47bb-0310-9956-ffa450edef68</t>
  </si>
  <si>
    <t>renamed DescriptiveStatisticsTest into DescriptiveStatisticsAbstractTest
to prevent Gump from instantiating the class
git-svn-id: https://svn.apache.org/repos/asf/commons/proper/math/trunk@592121 13f79535-47bb-0310-9956-ffa450edef68</t>
  </si>
  <si>
    <t>improved test coverage
git-svn-id: https://svn.apache.org/repos/asf/commons/proper/math/trunk@592705 13f79535-47bb-0310-9956-ffa450edef68</t>
  </si>
  <si>
    <t>Changed Mean.evaluate() to use a two-pass algorithm, improving accuracy
by exploiting the the fact that this method has access to the full
array of data values.
git-svn-id: https://svn.apache.org/repos/asf/commons/proper/math/trunk@602306 13f79535-47bb-0310-9956-ffa450edef68</t>
  </si>
  <si>
    <t>added SynchronizedSummaryStatistics class (and tests)
git-svn-id: https://svn.apache.org/repos/asf/commons/proper/math/trunk@608839 13f79535-47bb-0310-9956-ffa450edef68</t>
  </si>
  <si>
    <t>removed warnings about field coming from deprecated base class
git-svn-id: https://svn.apache.org/repos/asf/commons/proper/math/trunk@611129 13f79535-47bb-0310-9956-ffa450edef68</t>
  </si>
  <si>
    <t>commented out currently unused private code to remove warnings
git-svn-id: https://svn.apache.org/repos/asf/commons/proper/math/trunk@611480 13f79535-47bb-0310-9956-ffa450edef68</t>
  </si>
  <si>
    <t>Added getSumOfLogs method to SummaryStatistics and made
sum of logs instance used by GeometricMean configurable.
JIRA: MATH-191
git-svn-id: https://svn.apache.org/repos/asf/commons/proper/math/trunk@620221 13f79535-47bb-0310-9956-ffa450edef68</t>
  </si>
  <si>
    <t>removed references to the StatisticalMultivariateSummaryValues class
git-svn-id: https://svn.apache.org/repos/asf/commons/proper/math/trunk@620290 13f79535-47bb-0310-9956-ffa450edef68</t>
  </si>
  <si>
    <t>removed deprecated factory methods and classes
they were replaced by setter injection as of 1.2
git-svn-id: https://svn.apache.org/repos/asf/commons/proper/math/branches/MATH_2_0@651230 13f79535-47bb-0310-9956-ffa450edef68</t>
  </si>
  <si>
    <t>removed tests on removed deprecated methods
git-svn-id: https://svn.apache.org/repos/asf/commons/proper/math/branches/MATH_2_0@651250 13f79535-47bb-0310-9956-ffa450edef68</t>
  </si>
  <si>
    <t>removed deprecated implementations
the implementation is now in the base class, and can be modified by setter injection
git-svn-id: https://svn.apache.org/repos/asf/commons/proper/math/branches/MATH_2_0@651254 13f79535-47bb-0310-9956-ffa450edef68</t>
  </si>
  <si>
    <t>clarified the ODE package by breaking in into several sub-packages and renaming
classes. This also prepares future work for non-stiff solvers.
SwitchingFunctions is now known as EventHandler
SwitchingFunctionsHandler is now known as CombinedEventsManager
The user manual as also been slightly improved, both to reflect these changes
and to make it easier to grasp the underlying principles in our implementation
of ODE solving
git-svn-id: https://svn.apache.org/repos/asf/commons/proper/math/branches/MATH_2_0@670469 13f79535-47bb-0310-9956-ffa450edef68</t>
  </si>
  <si>
    <t>renamed AbstractStepInterpolatorTest into StepInterpolatorAbstractTest
to match existing maven exclusion patterns
git-svn-id: https://svn.apache.org/repos/asf/commons/proper/math/branches/MATH_2_0@673772 13f79535-47bb-0310-9956-ffa450edef68</t>
  </si>
  <si>
    <t>Refactored data specification in multiple regression api. JIRA: MATH-255.  Patched by Mauro Televi.
git-svn-id: https://svn.apache.org/repos/asf/commons/proper/math/branches/MATH_2_0@676241 13f79535-47bb-0310-9956-ffa450edef68</t>
  </si>
  <si>
    <t>Replaced internal LU-decomposition by the external class.
Deprecated the direct call to these methods as users should
really be able to choose the type of solver they want.
LU-decomposition is only one possibility among others like
QR-decomposition.
git-svn-id: https://svn.apache.org/repos/asf/commons/proper/math/branches/MATH_2_0@699845 13f79535-47bb-0310-9956-ffa450edef68</t>
  </si>
  <si>
    <t>improved error handling in linear package with finer grained exceptions
git-svn-id: https://svn.apache.org/repos/asf/commons/proper/math/branches/MATH_2_0@710168 13f79535-47bb-0310-9956-ffa450edef68</t>
  </si>
  <si>
    <t>Added support for copying statistics
Changes to stats classes:
- copy constructor
- static copy(-,-)
- instance copy()
Added copy() to UnivariateStatistic and StorelessUnivariateStatistic
interfaces.
JIRA: MATH-212
Reported and patched by Jason C. HandUber 
git-svn-id: https://svn.apache.org/repos/asf/commons/proper/math/branches/MATH_2_0@720030 13f79535-47bb-0310-9956-ffa450edef68</t>
  </si>
  <si>
    <t>renamed AbstractMultipleLinearRegressionTest into MultipleLinearRegressionAbstractTest
to match the pom.xml exclude rules and prevent an error in automatic builds
git-svn-id: https://svn.apache.org/repos/asf/commons/proper/math/trunk@722612 13f79535-47bb-0310-9956-ffa450edef68</t>
  </si>
  <si>
    <t>moved the various solve function out of decomposition algorithms
and into a dedicated DecompositionSolver class
git-svn-id: https://svn.apache.org/repos/asf/commons/proper/math/trunk@723496 13f79535-47bb-0310-9956-ffa450edef68</t>
  </si>
  <si>
    <t>improved matrix decomposition API.
solving a linear system AX = B is now done by a call like:
  RealVector x = new XyzSolver(new XyzDecomposition(a)).solve(b);
git-svn-id: https://svn.apache.org/repos/asf/commons/proper/math/trunk@723736 13f79535-47bb-0310-9956-ffa450edef68</t>
  </si>
  <si>
    <t>The root solvers now take the function to solve as a parameter to
the solve methods, thus allowing to reuse the same solver for different
functions.
JIRA:MATH-218
git-svn-id: https://svn.apache.org/repos/asf/commons/proper/math/trunk@724191 13f79535-47bb-0310-9956-ffa450edef68</t>
  </si>
  <si>
    <t>removed unused method
git-svn-id: https://svn.apache.org/repos/asf/commons/proper/math/trunk@729302 13f79535-47bb-0310-9956-ffa450edef68</t>
  </si>
  <si>
    <t>fixed a forgotten scaling factor in inverse Hadamard transform
added integer Hadamard transform
note that the integer transform inverse is not always an integer transform
git-svn-id: https://svn.apache.org/repos/asf/commons/proper/math/trunk@729849 13f79535-47bb-0310-9956-ffa450edef68</t>
  </si>
  <si>
    <t>new tests
git-svn-id: https://svn.apache.org/repos/asf/commons/proper/math/trunk@731243 13f79535-47bb-0310-9956-ffa450edef68</t>
  </si>
  <si>
    <t>Changed return type of nthRoot to List
Renamed getPhi to getArgument
Changed and documented behavior of nthRoot wrt NaN, infinite components
Improved nth root computation
Added some test cases
git-svn-id: https://svn.apache.org/repos/asf/commons/proper/math/trunk@731822 13f79535-47bb-0310-9956-ffa450edef68</t>
  </si>
  <si>
    <t>added a Legendre-Gauss integrator
git-svn-id: https://svn.apache.org/repos/asf/commons/proper/math/trunk@735876 13f79535-47bb-0310-9956-ffa450edef68</t>
  </si>
  <si>
    <t>added a PolynomialsUtils class providing factory methods for
Chebyshev, Hermite, Laguerre and Legendre polynomials
the code was extracted from mantissa and modified
git-svn-id: https://svn.apache.org/repos/asf/commons/proper/math/trunk@739840 13f79535-47bb-0310-9956-ffa450edef68</t>
  </si>
  <si>
    <t>improved consistency between RealVector and RealMatrix API
JIRA: MATH-245
git-svn-id: https://svn.apache.org/repos/asf/commons/proper/math/trunk@740744 13f79535-47bb-0310-9956-ffa450edef68</t>
  </si>
  <si>
    <t>Moved matrix equality tests to TestUtils.
git-svn-id: https://svn.apache.org/repos/asf/commons/proper/math/trunk@742120 13f79535-47bb-0310-9956-ffa450edef68</t>
  </si>
  <si>
    <t>started refactoring of optimization framework:
 - created subpackages optimization.direct, optimization.general,
   optimization.linear (currently empty) and optimization.univariate
 - removed packages analysis.minimization and estimation
 - renamed all Cost-related interfaces/classes into Objective
   (this allows both minimization and maximization)
 - added a few new general interfaces
This work is not complete yet. The direct and general packages classes
are very close to the former design, they have almost not been changed
structurally.
git-svn-id: https://svn.apache.org/repos/asf/commons/proper/math/trunk@748274 13f79535-47bb-0310-9956-ffa450edef68</t>
  </si>
  <si>
    <t>continued refactoring of optimization framework:
 - improved general interfaces at top optimization level
 - added a simple implementation of ConvergenceChecker (ObjectiveValueChecker)
 - added a general multi-start wrapper
 - changed the direct search optimizers to the new interfaces
This work is still not complete yet. The general package classes
are very close to the former design, they have almost not been changed
structurally.
git-svn-id: https://svn.apache.org/repos/asf/commons/proper/math/trunk@749850 13f79535-47bb-0310-9956-ffa450edef68</t>
  </si>
  <si>
    <t>adapted the Gauss-Newton optimizer to the new top-level optimization interfaces
git-svn-id: https://svn.apache.org/repos/asf/commons/proper/math/trunk@754500 13f79535-47bb-0310-9956-ffa450edef68</t>
  </si>
  <si>
    <t>adapted old Levenberg-Marquardt estimator to new top level optimizers API
git-svn-id: https://svn.apache.org/repos/asf/commons/proper/math/trunk@754727 13f79535-47bb-0310-9956-ffa450edef68</t>
  </si>
  <si>
    <t>updated direct algorithms with latest interfaces definitions
git-svn-id: https://svn.apache.org/repos/asf/commons/proper/math/trunk@758054 13f79535-47bb-0310-9956-ffa450edef68</t>
  </si>
  <si>
    <t>updated general algorithms with latest interfaces definitions
git-svn-id: https://svn.apache.org/repos/asf/commons/proper/math/trunk@758058 13f79535-47bb-0310-9956-ffa450edef68</t>
  </si>
  <si>
    <t>fixed an error in Simplex algorithm when several ambiguous solutions exist
git-svn-id: https://svn.apache.org/repos/asf/commons/proper/math/trunk@759045 13f79535-47bb-0310-9956-ffa450edef68</t>
  </si>
  <si>
    <t>added missing @Override annotations
git-svn-id: https://svn.apache.org/repos/asf/commons/proper/math/trunk@762087 13f79535-47bb-0310-9956-ffa450edef68</t>
  </si>
  <si>
    <t>simplified Nordsieck transformer
extended its domain to handle several layouts for multistep state
git-svn-id: https://svn.apache.org/repos/asf/commons/proper/math/trunk@770179 13f79535-47bb-0310-9956-ffa450edef68</t>
  </si>
  <si>
    <t>simplified DifferentiableMultivariateVectorialFunction
the gradient and partial derivaritves can be retrieved from the jacobian
and adding them at the interface level was cumbersome for implementing
optimization problems.
Now users need to provide only the jacobian method
git-svn-id: https://svn.apache.org/repos/asf/commons/proper/math/trunk@775751 13f79535-47bb-0310-9956-ffa450edef68</t>
  </si>
  <si>
    <t>Disabled test that fails under GUMP.
git-svn-id: https://svn.apache.org/repos/asf/commons/proper/math/trunk@776787 13f79535-47bb-0310-9956-ffa450edef68</t>
  </si>
  <si>
    <t>added a test for the detection of non-invertible transforms
use Junit 4 style for tests
git-svn-id: https://svn.apache.org/repos/asf/commons/proper/math/trunk@777264 13f79535-47bb-0310-9956-ffa450edef68</t>
  </si>
  <si>
    <t>Added a way to limit the number of functions evaluations in optimizers
(the number of iterations could already be limited)
git-svn-id: https://svn.apache.org/repos/asf/commons/proper/math/trunk@779273 13f79535-47bb-0310-9956-ffa450edef68</t>
  </si>
  <si>
    <t>updated tests to take into account serialization changes and the new
derivatives consistency check
these tests have been converted to Junit4
git-svn-id: https://svn.apache.org/repos/asf/commons/proper/math/trunk@780512 13f79535-47bb-0310-9956-ffa450edef68</t>
  </si>
  <si>
    <t>completely redesigned Adams-Bashforth and Adams-Moulton integrators
they are now provided by a single class and use the Nordsieck form
with higher derivatives at current step instead of classical form
with only first derivatives but at several steps.
The implementation is simpler for both the integrators and the step
interpolator and it allows a future enhancement with adaptive stepsize.
git-svn-id: https://svn.apache.org/repos/asf/commons/proper/math/trunk@780514 13f79535-47bb-0310-9956-ffa450edef68</t>
  </si>
  <si>
    <t>removed obsolete NordsieckTransformer
git-svn-id: https://svn.apache.org/repos/asf/commons/proper/math/trunk@780517 13f79535-47bb-0310-9956-ffa450edef68</t>
  </si>
  <si>
    <t>reenabled tests
removed a development test that was committed by error
git-svn-id: https://svn.apache.org/repos/asf/commons/proper/math/trunk@781159 13f79535-47bb-0310-9956-ffa450edef68</t>
  </si>
  <si>
    <t>fixed detection of not positive definite matrices
JIRA: MATH-274
git-svn-id: https://svn.apache.org/repos/asf/commons/proper/math/trunk@781845 13f79535-47bb-0310-9956-ffa450edef68</t>
  </si>
  <si>
    <t>added serialization test
changed tests to Junit 4
git-svn-id: https://svn.apache.org/repos/asf/commons/proper/math/trunk@782435 13f79535-47bb-0310-9956-ffa450edef68</t>
  </si>
  <si>
    <t>changed again the Adams-Bashforth and Adams-Moulton integrators
they now both use Nordsieck representation
this is the first really usable implementation, it still integrates only with fixed stepsize,
but thanks to Nordsieck representation they will be improved to adaptive stepsize soon
git-svn-id: https://svn.apache.org/repos/asf/commons/proper/math/trunk@782442 13f79535-47bb-0310-9956-ffa450edef68</t>
  </si>
  <si>
    <t>added support for max number of evaluations to ODE integrators
git-svn-id: https://svn.apache.org/repos/asf/commons/proper/math/trunk@783103 13f79535-47bb-0310-9956-ffa450edef68</t>
  </si>
  <si>
    <t>renamed RealMatrixImpl, RealVectorImpl, FieldMatrixImpl and FieldVectorImpl
into Array2DRowRealMatrix, ArrayRealVector, Array2DRowFieldMatrix and ArrayFieldVector
as suggested by Sam in http://markmail.org/message/hh37ivxpzaoapekj
git-svn-id: https://svn.apache.org/repos/asf/commons/proper/math/trunk@783702 13f79535-47bb-0310-9956-ffa450edef68</t>
  </si>
  <si>
    <t>merged curve fitting from mantissa into commons-math
git-svn-id: https://svn.apache.org/repos/asf/commons/proper/math/trunk@786479 13f79535-47bb-0310-9956-ffa450edef68</t>
  </si>
  <si>
    <t>changed the Adams-Bashforth and Adams-Moulton multistep integrators to adaptive stepsize.
this was made possible thanks to the Nordsieck representation of integration state
git-svn-id: https://svn.apache.org/repos/asf/commons/proper/math/trunk@786877 13f79535-47bb-0310-9956-ffa450edef68</t>
  </si>
  <si>
    <t>removed lots of serialization in ODE
the only classes/interfaces for which serialization is really important in this package are the step interpolators. The reason for that is that the ContinuousOutputModel is explicitly serializable and contains step interpolators. This allows users to perform integration of any complex model and to save the result of the integration for all integration range by serializing a ContinuousOutputModel instance. This feature is a major one.
git-svn-id: https://svn.apache.org/repos/asf/commons/proper/math/trunk@786881 13f79535-47bb-0310-9956-ffa450edef68</t>
  </si>
  <si>
    <t>Remove Serializable from some tranient analitics classes.
Let me know if I've nuked ur favorite one, and I can put it back
git-svn-id: https://svn.apache.org/repos/asf/commons/proper/math/trunk@786927 13f79535-47bb-0310-9956-ffa450edef68</t>
  </si>
  <si>
    <t>fixed a number of warnings identified by findbugs eclipse plugin version 1.3.9
git-svn-id: https://svn.apache.org/repos/asf/commons/proper/math/trunk@790243 13f79535-47bb-0310-9956-ffa450edef68</t>
  </si>
  <si>
    <t>fixed a bracketing issue due to inconsistent checks
JIRA: MATH-280
git-svn-id: https://svn.apache.org/repos/asf/commons/proper/math/trunk@791766 13f79535-47bb-0310-9956-ffa450edef68</t>
  </si>
  <si>
    <t>improved test coverage
git-svn-id: https://svn.apache.org/repos/asf/commons/proper/math/trunk@797790 13f79535-47bb-0310-9956-ffa450edef68</t>
  </si>
  <si>
    <t>Prevent infinite loops in multi-directional direct optimization method when the start point is exactly at the optimal point
JIRA: MATH-283
git-svn-id: https://svn.apache.org/repos/asf/commons/proper/math/trunk@804328 13f79535-47bb-0310-9956-ffa450edef68</t>
  </si>
  <si>
    <t>added tests for both the &lt;= and the &gt;= versions of the constraints
one leads to 0 as a solution, the other one leads to no feasible solution
JIRA: MATH-290
git-svn-id: https://svn.apache.org/repos/asf/commons/proper/math/trunk@808312 13f79535-47bb-0310-9956-ffa450edef68</t>
  </si>
  <si>
    <t>renamed a test after a change in the tested class
git-svn-id: https://svn.apache.org/repos/asf/commons/proper/math/trunk@813296 13f79535-47bb-0310-9956-ffa450edef68</t>
  </si>
  <si>
    <t>cleaned up tests wrt Junit 4
git-svn-id: https://svn.apache.org/repos/asf/commons/proper/math/trunk@816654 13f79535-47bb-0310-9956-ffa450edef68</t>
  </si>
  <si>
    <t>Implemented alternative algorithm for generating poisson deviates when the mean is large. JIRA: MATH-294.
git-svn-id: https://svn.apache.org/repos/asf/commons/proper/math/trunk@824214 13f79535-47bb-0310-9956-ffa450edef68</t>
  </si>
  <si>
    <t>fixed typo
git-svn-id: https://svn.apache.org/repos/asf/commons/proper/math/trunk@826232 13f79535-47bb-0310-9956-ffa450edef68</t>
  </si>
  <si>
    <t>added a test with a singular matrix
updated class to Junit4
git-svn-id: https://svn.apache.org/repos/asf/commons/proper/math/trunk@885048 13f79535-47bb-0310-9956-ffa450edef68</t>
  </si>
  <si>
    <t>Removing the mapTo* metheds from OpenMapRealVector, and use the base class methods instead
git-svn-id: https://svn.apache.org/repos/asf/commons/proper/math/trunk@890023 13f79535-47bb-0310-9956-ffa450edef68</t>
  </si>
  <si>
    <t>changed SVD to compute either compact SVD (using only positive singular values)
or truncated SVD (using only singular values up to a user-specified max number)
started fix of SVD solver that did not compute a least square solution
the fix is not complete yet as it seems the solution does not really gives the
smallest possible residuals. See for example the commented out parts of
testMath320A in SingularValueSolverTest.
JIRA: MATH-320
git-svn-id: https://svn.apache.org/repos/asf/commons/proper/math/trunk@894735 13f79535-47bb-0310-9956-ffa450edef68</t>
  </si>
  <si>
    <t>Singular Value Decomposition now computes either the compact SVD (using only positive singular values) or truncated SVD (using a user-specified maximal number of singular values).
Fixed Singular Value Decomposition solving of singular systems.
JIRA: MATH-320, MATH-321
git-svn-id: https://svn.apache.org/repos/asf/commons/proper/math/trunk@894908 13f79535-47bb-0310-9956-ffa450edef68</t>
  </si>
  <si>
    <t>Remove suite() methods
git-svn-id: https://svn.apache.org/repos/asf/commons/proper/math/trunk@902201 13f79535-47bb-0310-9956-ffa450edef68</t>
  </si>
  <si>
    <t>Disabled testNextPoissonConsistency pending resolution of MATH-282.
git-svn-id: https://svn.apache.org/repos/asf/commons/proper/math/trunk@903156 13f79535-47bb-0310-9956-ffa450edef68</t>
  </si>
  <si>
    <t>added Eugene Kirpichov's patch to ignore zero weights in Loess interpolation
JIRA: MATH-296
git-svn-id: https://svn.apache.org/repos/asf/commons/proper/math/trunk@903440 13f79535-47bb-0310-9956-ffa450edef68</t>
  </si>
  <si>
    <t>MATH-333 fixed
git-svn-id: https://svn.apache.org/repos/asf/commons/proper/math/trunk@910475 13f79535-47bb-0310-9956-ffa450edef68</t>
  </si>
  <si>
    <t>Dummy tests removed after revision 910475
git-svn-id: https://svn.apache.org/repos/asf/commons/proper/math/trunk@910479 13f79535-47bb-0310-9956-ffa450edef68</t>
  </si>
  <si>
    <t>Simplified names of ODE with Jacobians integration classes
Added step handling for this feature
git-svn-id: https://svn.apache.org/repos/asf/commons/proper/math/trunk@918702 13f79535-47bb-0310-9956-ffa450edef68</t>
  </si>
  <si>
    <t>separated ODEWithJacobians from ParameterizedODE:
when jacobians are already available, there is no need to have a setParameter method
git-svn-id: https://svn.apache.org/repos/asf/commons/proper/math/trunk@919963 13f79535-47bb-0310-9956-ffa450edef68</t>
  </si>
  <si>
    <t>Moved mantissa, experimental sources to branches.
git-svn-id: https://svn.apache.org/repos/asf/commons/proper/math/trunk@928257 13f79535-47bb-0310-9956-ffa450edef68</t>
  </si>
  <si>
    <t>Added sampling methods to the distribution classes, based on the random
data generation methods in the random package.
JIRA: MATH-310
git-svn-id: https://svn.apache.org/repos/asf/commons/proper/math/trunk@949895 13f79535-47bb-0310-9956-ffa450edef68</t>
  </si>
  <si>
    <t>Partially fixing MATH-370 (full resolution is delayed to a major release).
git-svn-id: https://svn.apache.org/repos/asf/commons/proper/math/trunk@952949 13f79535-47bb-0310-9956-ffa450edef68</t>
  </si>
  <si>
    <t>MATH-361
MATH-382
git-svn-id: https://svn.apache.org/repos/asf/commons/proper/math/trunk@960602 13f79535-47bb-0310-9956-ffa450edef68</t>
  </si>
  <si>
    <t>Fixed bugs in "BrentOptimizer".
Renamed "BrentMinimizerTest" to "BrentOptimizerTest".
Modified "MultiStartUnivariateRealOptimizerTest" because it uses
"BrentOptimizer" as the underlying optimizer, and so was affected
by the changes.
git-svn-id: https://svn.apache.org/repos/asf/commons/proper/math/trunk@979257 13f79535-47bb-0310-9956-ffa450edef68</t>
  </si>
  <si>
    <t>MATH-395: Another bug uncovered; all things being equal, the code now behaves
like the Puthon implementation.
MATH-397: Modified "BrentOptimizer" following the changes in
"AbstractUnivariateRealOptimizer".
git-svn-id: https://svn.apache.org/repos/asf/commons/proper/math/trunk@980032 13f79535-47bb-0310-9956-ffa450edef68</t>
  </si>
  <si>
    <t>deprecated an old style exception that was forgotten
git-svn-id: https://svn.apache.org/repos/asf/commons/proper/math/trunk@981243 13f79535-47bb-0310-9956-ffa450edef68</t>
  </si>
  <si>
    <t>MATH-394, MATH-397, MATH-404
Overhaul of the "optimization" package.
Removed lots of duplicate code.
Removed methods referring to the concept of "iteration".
Removed interface methods to access the number of evaluations of the
gradient and Jacobian.
Removed all references to "OptimizationException" (replaced by
"ConvergenceException").
Javadoc comments updated.
git-svn-id: https://svn.apache.org/repos/asf/commons/proper/math/trunk@990792 13f79535-47bb-0310-9956-ffa450edef68</t>
  </si>
  <si>
    <t>* Modified multiple regression newSample methods to ensure that by default in all cases,
  regression models are estimated with intercept terms.  Prior to the fix for this issue, 
  newXSampleData(double[][]), newSampleData(double[], double[][]) and 
  newSampleData(double[], double[][], double[][]) all required columns of "1's"
  to be inserted into the x[][] arrays to create a model with an intercept term;
  while newSampleData(double[], int, int) created a model including an intercept
  term without requiring the unitary column.  All methods have  been changed to
  eliminate the need for users to add unitary columns to specify regression models.
* Improved javadoc
* Improved tests
JIRA: MATH-411
git-svn-id: https://svn.apache.org/repos/asf/commons/proper/math/trunk@993574 13f79535-47bb-0310-9956-ffa450edef68</t>
  </si>
  <si>
    <t>Removed deprecated code.
git-svn-id: https://svn.apache.org/repos/asf/commons/proper/math/trunk@1002145 13f79535-47bb-0310-9956-ffa450edef68</t>
  </si>
  <si>
    <t>ade all distribution classes immutable (as per the conclusion of MATH-349).
Modified two classes in the "stat" package where some code conflicted with
ditribution immutability.
Replaced instances of "IllegalArgumentException" with an appropriate stateful
exception.
Cleaned up Javadoc comments.
git-svn-id: https://svn.apache.org/repos/asf/commons/proper/math/trunk@1003048 13f79535-47bb-0310-9956-ffa450edef68</t>
  </si>
  <si>
    <t>Removed deprecated code in implementations of "IntegerDistribution".
Added "final" keyword.
Added "sample" methods to "IntegerDistribution" and "ContinuousDistribution"
interfaces.
Cleaned up Javadoc.
git-svn-id: https://svn.apache.org/repos/asf/commons/proper/math/trunk@1003512 13f79535-47bb-0310-9956-ffa450edef68</t>
  </si>
  <si>
    <t>Split multiple tests
git-svn-id: https://svn.apache.org/repos/asf/commons/proper/math/trunk@1003549 13f79535-47bb-0310-9956-ffa450edef68</t>
  </si>
  <si>
    <t>MATH-425
Deleted deprecated classes in package "linear".
Removed redundant methods in "Array2DRowRealMatrix".
Removed usage of "MatrixIndexException" (class is now deprecated).
Javadoc clean up.
git-svn-id: https://svn.apache.org/repos/asf/commons/proper/math/trunk@1027952 13f79535-47bb-0310-9956-ffa450edef68</t>
  </si>
  <si>
    <t>MATH-195
Created an unchecked "FunctionEvaluationException" in package "exception".
Removed "throws" clause from interface "UnivariateRealFunction".
"PolynomialFunctionLagrangeForm": Added early check on the interpolating
array having distinct points; removed redundant test in methods "evaluate"
and "computeCoefficients".
"DividedDifferenceInerpolator": Removed redundant check.
"Mathutils": Added method "sortInPlace". Removed (most) references to the
deprecated "MathRuntimeException" class.
"optimization.direct": Removed deprecated classes.
Javadoc clean up.
git-svn-id: https://svn.apache.org/repos/asf/commons/proper/math/trunk@1030464 13f79535-47bb-0310-9956-ffa450edef68</t>
  </si>
  <si>
    <t>MATH-425
Removed usage of exceptions defined in the package "linear". Added
replacements in package "exception". Modified tests to catch the
new exception type. Deleted the deprecated package "estimation" (test
failed because of the changes).
Deprecated "MaxIterationsExceededException".
Changes in package "optimization.general" were necessary to comply with
the new exceptions and to be consistent in reporting the actual cause
of failure.
git-svn-id: https://svn.apache.org/repos/asf/commons/proper/math/trunk@1033486 13f79535-47bb-0310-9956-ffa450edef68</t>
  </si>
  <si>
    <t>MATH-438
Removed deprecated class "MatrixIndexException".
git-svn-id: https://svn.apache.org/repos/asf/commons/proper/math/trunk@1034193 13f79535-47bb-0310-9956-ffa450edef68</t>
  </si>
  <si>
    <t>MATH-438
Removed deprecated class "InvalidMatrixException".
git-svn-id: https://svn.apache.org/repos/asf/commons/proper/math/trunk@1034220 13f79535-47bb-0310-9956-ffa450edef68</t>
  </si>
  <si>
    <t>MATH-438
Removed deprecated class.
git-svn-id: https://svn.apache.org/repos/asf/commons/proper/math/trunk@1034394 13f79535-47bb-0310-9956-ffa450edef68</t>
  </si>
  <si>
    <t>MATH-438
Removed deprecated class.
git-svn-id: https://svn.apache.org/repos/asf/commons/proper/math/trunk@1034401 13f79535-47bb-0310-9956-ffa450edef68</t>
  </si>
  <si>
    <t>MATH-438
Removed deprecated class.
git-svn-id: https://svn.apache.org/repos/asf/commons/proper/math/trunk@1034451 13f79535-47bb-0310-9956-ffa450edef68</t>
  </si>
  <si>
    <t>MATH-438
Removed deprecated class.
git-svn-id: https://svn.apache.org/repos/asf/commons/proper/math/trunk@1034564 13f79535-47bb-0310-9956-ffa450edef68</t>
  </si>
  <si>
    <t>MATH-438
Removed deprecated methods.
git-svn-id: https://svn.apache.org/repos/asf/commons/proper/math/trunk@1034573 13f79535-47bb-0310-9956-ffa450edef68</t>
  </si>
  <si>
    <t>MATH-438
Removed deprecated methods.
git-svn-id: https://svn.apache.org/repos/asf/commons/proper/math/trunk@1034896 13f79535-47bb-0310-9956-ffa450edef68</t>
  </si>
  <si>
    <t>allow either specific or generic formats to be null
git-svn-id: https://svn.apache.org/repos/asf/commons/proper/math/trunk@1035009 13f79535-47bb-0310-9956-ffa450edef68</t>
  </si>
  <si>
    <t>removed the ode.jacobians package
Jira: MATH-380
git-svn-id: https://svn.apache.org/repos/asf/commons/proper/math/trunk@1037343 13f79535-47bb-0310-9956-ffa450edef68</t>
  </si>
  <si>
    <t>MATH-439
Refactored the "solvers" package. Implementations refer to number of
evaluation of the objective function (instead of the number of iterations).
New interfaces and base classes.
"NewtonSolver" fits in the design without resorting to a cast.
Created class "MullerSolver2" to contain the code of the method named "solve2"
in class "MullerSolver".
Removed "UnivariateRealSolverFactory" and "UnivariateRealSolverFactoryImpl".
Default solver in "UnivariateRealSolverUtils" is explicitely instantiated.
"AbstractContinuousDistribution": Type of exception thrown changed in
"UnivariateRealSolverUtils".
Factored out duplicate code (in "GaussNewtonOptimizerTest" and
"LevenbergMarquardtOptimizerTest"): class "Circle" is now called
"CircleVectorial". Also factored out the "Circle" class from
"NonLinearConjugateGradientOptimizerTest": class is named "CircleScalar".
Created "SecantSolverTest", moving there all the tests for the class
"SecantSolver" that were located in class "BrentSolverTest".
Created new interface and base class for polynomial functions solvers
("LaguerreSolver") so that the function type is now checked at compile time.
Removed deprecated exceptions (MATH-441).
Javadoc clean-up.
Lowered tolerance values in some unit tests.
Tests upgraded to Junit 4 (MATH-423).
git-svn-id: https://svn.apache.org/repos/asf/commons/proper/math/trunk@1039083 13f79535-47bb-0310-9956-ffa450edef68</t>
  </si>
  <si>
    <t>MATH-430
Removed redundant "mapXxx" methods.
Upgraded tests to Junit4 (MATH-423).
Some test used "assertEquals" without a tolerance (strict equality between
floating point numbers); this failed with Junit4.
git-svn-id: https://svn.apache.org/repos/asf/commons/proper/math/trunk@1039411 13f79535-47bb-0310-9956-ffa450edef68</t>
  </si>
  <si>
    <t>MATH-430
Removed deprecated classes "ComposableFunction" and "BinaryFunction".
git-svn-id: https://svn.apache.org/repos/asf/commons/proper/math/trunk@1039465 13f79535-47bb-0310-9956-ffa450edef68</t>
  </si>
  <si>
    <t>MATH-451
In solvers, the maximum number of evaluations is passed as a parameter to the
method "solve". The "setMaxEvaluations" accessor is removed.
git-svn-id: https://svn.apache.org/repos/asf/commons/proper/math/trunk@1042151 13f79535-47bb-0310-9956-ffa450edef68</t>
  </si>
  <si>
    <t>MATH-438
Removed deprecated methods.
git-svn-id: https://svn.apache.org/repos/asf/commons/proper/math/trunk@1043075 13f79535-47bb-0310-9956-ffa450edef68</t>
  </si>
  <si>
    <t>MATH-461
Created unchecked exception "MathParseException".
Removed occurrence of old "MathRuntimeException".
Modified unit tests to not use the base class "parseObject" method because its
signature contains a checked exception).
Upgraded tests to Junit4 (MATH-423).
git-svn-id: https://svn.apache.org/repos/asf/commons/proper/math/trunk@1052341 13f79535-47bb-0310-9956-ffa450edef68</t>
  </si>
  <si>
    <t>MATH-461
"RealVectorFormat", "ComplexFormat", "Vector3DFormat" do not inherit anymore 
from the Java standard "Format". Removed methods that were mandated by this base
class (because they were not compatible with the new policy that CM should only
throw unchecked exceptions).
"CompositeFormat" now contains only static methods: Made it a utility class       
(i.e. with a "private" constructor).
git-svn-id: https://svn.apache.org/repos/asf/commons/proper/math/trunk@1055835 13f79535-47bb-0310-9956-ffa450edef68</t>
  </si>
  <si>
    <t>MATH-422
Removed setters. Removed coresponding unit tests.
Added a "getInstance" method so that some tests can still work.
Removed a seemingly unnecessary call to the "clone" method.
git-svn-id: https://svn.apache.org/repos/asf/commons/proper/math/trunk@1056493 13f79535-47bb-0310-9956-ffa450edef68</t>
  </si>
  <si>
    <t>MATH-459
Removed usage of "o.a.c.m.MathRuntimeException".
git-svn-id: https://svn.apache.org/repos/asf/commons/proper/math/trunk@1056554 13f79535-47bb-0310-9956-ffa450edef68</t>
  </si>
  <si>
    <t>separate discrete event detection from adaptive step size handling in ODE solvers,
thus improving robustness, maintainability and speed
JIRA: MATH-484
git-svn-id: https://svn.apache.org/repos/asf/commons/proper/math/trunk@1061508 13f79535-47bb-0310-9956-ffa450edef68</t>
  </si>
  <si>
    <t>Fix up double nextAfter special cases; add float test
git-svn-id: https://svn.apache.org/repos/asf/commons/proper/math/trunk@1061602 13f79535-47bb-0310-9956-ffa450edef68</t>
  </si>
  <si>
    <t>MATH-491
Replaced old (checked) "DimensionMismatchException" by its unchecked
equivalent in package "exception".
git-svn-id: https://svn.apache.org/repos/asf/commons/proper/math/trunk@1061839 13f79535-47bb-0310-9956-ffa450edef68</t>
  </si>
  <si>
    <t>MATH-492
Removed class "MaxIterationsExceededException". Replaced last occurrence by
"MaxCountExceedeException".
git-svn-id: https://svn.apache.org/repos/asf/commons/proper/math/trunk@1061850 13f79535-47bb-0310-9956-ffa450edef68</t>
  </si>
  <si>
    <t>Make Special test methods generic
Add tests for two parameters
Add checks for missing or extra methods
git-svn-id: https://svn.apache.org/repos/asf/commons/proper/math/trunk@1061991 13f79535-47bb-0310-9956-ffa450edef68</t>
  </si>
  <si>
    <t>fixed nextAfter implementations for handling of some special values
fixed the signature of the float version, as the spec is to have a double second argument
moved the existing tests that were used in the former implementation in MathUtils,
fixing them also as two of them were not compliant with the spec for equal numbers
Jira: MATH-478
git-svn-id: https://svn.apache.org/repos/asf/commons/proper/math/trunk@1062387 13f79535-47bb-0310-9956-ffa450edef68</t>
  </si>
  <si>
    <t>Split testPerformance() into new class
git-svn-id: https://svn.apache.org/repos/asf/commons/proper/math/trunk@1062456 13f79535-47bb-0310-9956-ffa450edef68</t>
  </si>
  <si>
    <t>added FastMath.scalb(double, int) and FastMath.scalb(float, int)
deprecated MathUtils.scalb(double, int)
JIRA: MATH-498
git-svn-id: https://svn.apache.org/repos/asf/commons/proper/math/trunk@1062550 13f79535-47bb-0310-9956-ffa450edef68</t>
  </si>
  <si>
    <t>Remove reflection tests as they are in FastMathStrictComparisonTest
Enable fail if not all StrictMath methods have been implemented
git-svn-id: https://svn.apache.org/repos/asf/commons/proper/math/trunk@1062902 13f79535-47bb-0310-9956-ffa450edef68</t>
  </si>
  <si>
    <t>MATH-505 TestUtils is thread-hostile
git-svn-id: https://svn.apache.org/repos/asf/commons/proper/math/trunk@1066128 13f79535-47bb-0310-9956-ffa450edef68</t>
  </si>
  <si>
    <t>MATH-505 TestUtils is thread-hostile - tests no longer needed
git-svn-id: https://svn.apache.org/repos/asf/commons/proper/math/trunk@1066156 13f79535-47bb-0310-9956-ffa450edef68</t>
  </si>
  <si>
    <t>Tidy up test
git-svn-id: https://svn.apache.org/repos/asf/commons/proper/math/trunk@1066173 13f79535-47bb-0310-9956-ffa450edef68</t>
  </si>
  <si>
    <t>Tidy up test
git-svn-id: https://svn.apache.org/repos/asf/commons/proper/math/trunk@1066176 13f79535-47bb-0310-9956-ffa450edef68</t>
  </si>
  <si>
    <t>MATH-442
Waiting for paperwork.
git-svn-id: https://svn.apache.org/repos/asf/commons/proper/math/trunk@1067278 13f79535-47bb-0310-9956-ffa450edef68</t>
  </si>
  <si>
    <t>MATH-514
Removed "ParametricGaussianFunction" (superseded by "Gaussian.Parametric"
in package "analysis.function").
git-svn-id: https://svn.apache.org/repos/asf/commons/proper/math/trunk@1072207 13f79535-47bb-0310-9956-ffa450edef68</t>
  </si>
  <si>
    <t>MATH-542
"MathRuntimeException" provides two ways for enhancing the information content:
one for localized messages and one for storing "context" objects.
The additional methods have been added to "MathThrowable". Consequently, dummy
implementations were needed in the old "MathRuntimeException" and
"MathException".
Some parts of the tests for old exceptions were removed as they used methods
that were deleted. A call to "MathUserException" in "AbstractContinuousDistribution"
was simplified for the same reason.
"MathUtils" still contained "String" (instead of "Localizable") as argument to
the constructor of a "MathArithmeticException".
I don't know why a test in "DummyStepInterpolatorTest" stopped working. It is now
commented out; please have a look.
git-svn-id: https://svn.apache.org/repos/asf/commons/proper/math/trunk@1078734 13f79535-47bb-0310-9956-ffa450edef68</t>
  </si>
  <si>
    <t>MATH-542
Class is not used anymore.
git-svn-id: https://svn.apache.org/repos/asf/commons/proper/math/trunk@1078746 13f79535-47bb-0310-9956-ffa450edef68</t>
  </si>
  <si>
    <t>MATH-544
Matrix exception classes moved back to package "linear". Removed unnecessary
"import" statements, fixed Javadoc and unit tests and upgraded them to
JUnit 4 (MATH-423).
git-svn-id: https://svn.apache.org/repos/asf/commons/proper/math/trunk@1079350 13f79535-47bb-0310-9956-ffa450edef68</t>
  </si>
  <si>
    <t>MATH-446
Removed checked exceptions.
Some Javadoc cleanup.
Tests upgraded to Junit 4 (MATH-423).
git-svn-id: https://svn.apache.org/repos/asf/commons/proper/math/trunk@1083323 13f79535-47bb-0310-9956-ffa450edef68</t>
  </si>
  <si>
    <t>Converted tests to Junit4.
There is one thing remaining: the retry feature in RetryTestCase has been disabled temporarily. We need to find some way to implement it using Junit 4 API.
JIRA: MATH-423
git-svn-id: https://svn.apache.org/repos/asf/commons/proper/math/trunk@1083514 13f79535-47bb-0310-9956-ffa450edef68</t>
  </si>
  <si>
    <t>Added a compareTo method to MathUtils that uses a number of ulps as a tolerance error, and works well on all numbers, including normals, subnormals, signed zeroes, infinities and NaNs
Jira: MATH-557
git-svn-id: https://svn.apache.org/repos/asf/commons/proper/math/trunk@1090820 13f79535-47bb-0310-9956-ffa450edef68</t>
  </si>
  <si>
    <t>replaced remaining getEpsilon by using ulps in double comparisons
git-svn-id: https://svn.apache.org/repos/asf/commons/proper/math/trunk@1091143 13f79535-47bb-0310-9956-ffa450edef68</t>
  </si>
  <si>
    <t>MATH-599
"SecantSolver" modified to correspond to the original algorithm. Added several
secant-based solvers. Patch provided by Dennis Hendriks.
git-svn-id: https://svn.apache.org/repos/asf/commons/proper/math/trunk@1139126 13f79535-47bb-0310-9956-ffa450edef68</t>
  </si>
  <si>
    <t>MATH-599
Inserted "BaseBracketedSecantSolver" into the secant-based solvers hierarchy.
Renamed "SecantBase" to "BaseSecantSolver".
git-svn-id: https://svn.apache.org/repos/asf/commons/proper/math/trunk@1139455 13f79535-47bb-0310-9956-ffa450edef68</t>
  </si>
  <si>
    <t>Removed the requiresDenseOutput method from the StepHandler interface. Now integrators always
consider dense output is required and set up the appropriate state interpolators, so step
handlers can rely on them.
JIRA: MATH-596, MATH-604
git-svn-id: https://svn.apache.org/repos/asf/commons/proper/math/trunk@1139831 13f79535-47bb-0310-9956-ffa450edef68</t>
  </si>
  <si>
    <t>MATH-599
Name change to avoid test failure on the automated build system ("gump").
git-svn-id: https://svn.apache.org/repos/asf/commons/proper/math/trunk@1139837 13f79535-47bb-0310-9956-ffa450edef68</t>
  </si>
  <si>
    <t>MATH-566
Removed unused "MathRuntimeException".
git-svn-id: https://svn.apache.org/repos/asf/commons/proper/math/trunk@1146099 13f79535-47bb-0310-9956-ffa450edef68</t>
  </si>
  <si>
    <t>MATH-577
Various enhancements to the "Complex" class, namely operators (add,
subtract, ...) taking a "double" argument, improved consistency in
the use of "NAN" and "INF" fields, updated Javadoc. Mainly due to
Arne Plöse.
git-svn-id: https://svn.apache.org/repos/asf/commons/proper/math/trunk@1150340 13f79535-47bb-0310-9956-ffa450edef68</t>
  </si>
  <si>
    <t>Refactored RandomGenerator tests.
* Added RandomGeneratorAbstractTest collecting stock tests for RandomGenerator
  implementations and running RandomDataTest test cases using RandomDataImpls
  constructed from generators under test.
* Added BitsStreamGeneratorTest extending RandomGeneratorAbstractTest to test
  abstract method implementations in BitStreamGenerator.
* Changed Mersenne and Well generator tests to extend RandomGeneratorAbstractTest.
* Improved test coverage (discovering MATH-640) of AbstractRandomGeneratorTest
  by making this class extend RandomGeneratorAbstractTest.
All new tests use fixed seeds.
git-svn-id: https://svn.apache.org/repos/asf/commons/proper/math/trunk@1153257 13f79535-47bb-0310-9956-ffa450edef68</t>
  </si>
  <si>
    <t>Fixed bugs in AbstractRandomGenerator nextInt() and nextLong() default
implementations.  Prior to the fix for this issue, these methods
generated only positive values.
JIRA: MATH-640
git-svn-id: https://svn.apache.org/repos/asf/commons/proper/math/trunk@1153338 13f79535-47bb-0310-9956-ffa450edef68</t>
  </si>
  <si>
    <t>MATH-621
Change history:
 Constants in procedures replaced by static final fields.
 NF eliminated (function evaluation counting is done in base class).
 MAXFUN eliminated (exception is thrown by base class).
 -1e300 replaced by NEGATIVE_INFINITY.
 1e300 replaced by POSITIVE_INFINITY.
 Number of interpolation points set at construction (no automatic default to "2n+1" if set to "-1").
 Replaced "checkParameters()" with "setup()" and moved validity checks from "doOptimize()" to "setup()".
 Replaced "boundaries[][]" with two "double[]" for the constraints.
 Removed unit test "testBoundariesNoData" ("null" is interpreted as "no constraints").
 Replaced "xl" and "xu" with "lowerBound" and "upperBound", respectively (Fortran 1-based indexing still used).
 Replaced "x" with "currentBest".
 Replaced "rhobeg" with "initialTrustRegionRadius". Using instance field directly instead of passing it as function argument.
 Replaced "rhoend" with "stoppingTrustRegionRadius". Using instance field directly instead of passing it as function argument.
 Removed all parameters from "bobyqa" function (using instance fields directly).
 Removed (from "bobyqa" function) a test on the bound difference: It would never fail because of the auto-correction in "setup".
 Replaced "ScopedPtr" by "FortranArray" for all one-dimensional data.
 0-based loop in "bobyqa".
 Replaced "ScopedPtr" by "FortranMatrix" for all matrix data.
 Loop-local counters in all functions.
 Replaced kopt with "trustRegionCenterInterpolationPointIndex" instance variable.
 Removed "ndim", "n" and "npt" from the arguments list of all functions.
 Removed "w" from the arguments list of "update".
 Removed "w" from the arguments list of "altmov" (replaced with local variables "work1" and "work2").
 In "trsbox" arguments list, replaced "ScopedPtr" ("gnew", "xbdi", "s", "hs", "hred") by "FortranArray".
 Removed "ptsaux", "ptsid" from arguments list of "rescue" (replaced with local variables).
 Corrected bug in "rescue" function.
 Removed "w" from arguments list of "rescue".
 Removed "glag" and "hcol" from arguments list of "altmov" (replaced by local variables).
 Removed "w" from arguments list of "bobyqb" (replaced by local variables).
 Removed global work space "w".
 Removed auxiliary class "ScopedPtr".
 Removed "alpha" and "cauchy" ("DoubleRef") in "altmov" arguments list: Values returned in a "double[]" array.
 Removed "dsq" and "crvmin" ("DoubleRef") in "trsbox" arguments list: Values returned in a "double[]" array.
 Removed "DoubleRef" auxiliary class.
 Removed unused local variables; changed some to be "final".
This is still an intermediate version. Please do not commit any changes
without discussing it on JIRA.
git-svn-id: https://svn.apache.org/repos/asf/commons/proper/math/trunk@1154550 13f79535-47bb-0310-9956-ffa450edef68</t>
  </si>
  <si>
    <t>MATH-621
Removed unnecessary test.
git-svn-id: https://svn.apache.org/repos/asf/commons/proper/math/trunk@1158017 13f79535-47bb-0310-9956-ffa450edef68</t>
  </si>
  <si>
    <t>MATH-621
Removed function "rescue" and "case 190" in function "bobyqb".
git-svn-id: https://svn.apache.org/repos/asf/commons/proper/math/trunk@1158448 13f79535-47bb-0310-9956-ffa450edef68</t>
  </si>
  <si>
    <t>Removed "try" blocks.
git-svn-id: https://svn.apache.org/repos/asf/commons/proper/math/trunk@1159214 13f79535-47bb-0310-9956-ffa450edef68</t>
  </si>
  <si>
    <t>MATH-653
Renamed "AbstracRealVector" to "RealVector" (getting rid of the "interface").
Changed "SparseRealVector" from "interface" to "abstract" class.
Modified subclasses ("extends" instead of "implements") and unit test name
("RealVectorTest" instead of "AbstractRealVectorTest") accordingly.
Slightly modified "UnmodifiableRealVectorAbstractTest" to exclude methods
that are now inherited from "Object".
Changed unmodifiable vector view from a static inner class to an anonymous
class.
git-svn-id: https://svn.apache.org/repos/asf/commons/proper/math/trunk@1162511 13f79535-47bb-0310-9956-ffa450edef68</t>
  </si>
  <si>
    <t>MATH-653
"RealVector": Removed methods taking a "double[]" argument whenever another
exists that takes a "RealVector" argument.
Modified subclasses and unit tests accordingly.
Fixed a bug in method "subtract(RealVector)" (in class "RealVector").
git-svn-id: https://svn.apache.org/repos/asf/commons/proper/math/trunk@1162629 13f79535-47bb-0310-9956-ffa450edef68</t>
  </si>
  <si>
    <t>MATH-653
Removed methods taking a "double[]" argument.
git-svn-id: https://svn.apache.org/repos/asf/commons/proper/math/trunk@1162800 13f79535-47bb-0310-9956-ffa450edef68</t>
  </si>
  <si>
    <t>MATH-413
Convergence checker passed in the constructor.
git-svn-id: https://svn.apache.org/repos/asf/commons/proper/math/trunk@1164300 13f79535-47bb-0310-9956-ffa450edef68</t>
  </si>
  <si>
    <t>Completed reversion of r1164756 changes (for now).
git-svn-id: https://svn.apache.org/repos/asf/commons/proper/math/trunk@1164923 13f79535-47bb-0310-9956-ffa450edef68</t>
  </si>
  <si>
    <t>MATH-663
Removed "getData" method in "RealVector"; replaced calls with "toArray()".
git-svn-id: https://svn.apache.org/repos/asf/commons/proper/math/trunk@1166629 13f79535-47bb-0310-9956-ffa450edef68</t>
  </si>
  <si>
    <t>Merged CholeskyDecomposition and CholeskyDecompositionImpl (see MATH-662).
git-svn-id: https://svn.apache.org/repos/asf/commons/proper/math/trunk@1173481 13f79535-47bb-0310-9956-ffa450edef68</t>
  </si>
  <si>
    <t>Replaced EigenDecomposition by EigenDecompositionImpl (preliminary cleaning for solving MATH-662).
git-svn-id: https://svn.apache.org/repos/asf/commons/proper/math/trunk@1173964 13f79535-47bb-0310-9956-ffa450edef68</t>
  </si>
  <si>
    <t>Merged FieldLUDecomposition and FieldLUDecompositionImpl (see MATH-662).
git-svn-id: https://svn.apache.org/repos/asf/commons/proper/math/trunk@1174537 13f79535-47bb-0310-9956-ffa450edef68</t>
  </si>
  <si>
    <t>Name change: "NonMonotonousSequenceException" to "NonMonotonicSequenceException".
git-svn-id: https://svn.apache.org/repos/asf/commons/proper/math/trunk@1174731 13f79535-47bb-0310-9956-ffa450edef68</t>
  </si>
  <si>
    <t>Merged LUDecomposition and LUDecompositionImpl (see MATH-662).
git-svn-id: https://svn.apache.org/repos/asf/commons/proper/math/trunk@1175099 13f79535-47bb-0310-9956-ffa450edef68</t>
  </si>
  <si>
    <t>Merged QRDecomposition and QRDecompositionImpl (see MATH-662).
git-svn-id: https://svn.apache.org/repos/asf/commons/proper/math/trunk@1175100 13f79535-47bb-0310-9956-ffa450edef68</t>
  </si>
  <si>
    <t>Merged SingularValueDecomposition and SingularValueDecompositionImpl (see MATH-662).
git-svn-id: https://svn.apache.org/repos/asf/commons/proper/math/trunk@1175108 13f79535-47bb-0310-9956-ffa450edef68</t>
  </si>
  <si>
    <t>Replaced checked ConvergenceException with an unchecked version.
JIRA: MATH-487
git-svn-id: https://svn.apache.org/repos/asf/commons/proper/math/trunk@1177986 13f79535-47bb-0310-9956-ffa450edef68</t>
  </si>
  <si>
    <t>Removed unused exception.
git-svn-id: https://svn.apache.org/repos/asf/commons/proper/math/trunk@1178234 13f79535-47bb-0310-9956-ffa450edef68</t>
  </si>
  <si>
    <t>Added method multiply(int) to FieldElement, and updated implementing classes and tests accordingly. Solves MATH-684.
git-svn-id: https://svn.apache.org/repos/asf/commons/proper/math/trunk@1178715 13f79535-47bb-0310-9956-ffa450edef68</t>
  </si>
  <si>
    <t>MATH-689
Moved "equals..." and "compareTo" methods from "MathUtils" over to a new
"Precision" class.
git-svn-id: https://svn.apache.org/repos/asf/commons/proper/math/trunk@1181282 13f79535-47bb-0310-9956-ffa450edef68</t>
  </si>
  <si>
    <t>MATH-689
Moved arrays utilities from "MathUtils" to "MathArrays".
git-svn-id: https://svn.apache.org/repos/asf/commons/proper/math/trunk@1182134 13f79535-47bb-0310-9956-ffa450edef68</t>
  </si>
  <si>
    <t>MATH-689
Moved array utilities from "MathUtils" to "MathArrays".
git-svn-id: https://svn.apache.org/repos/asf/commons/proper/math/trunk@1182137 13f79535-47bb-0310-9956-ffa450edef68</t>
  </si>
  <si>
    <t>MATH-689
Moved array utilities from "MathUtils" to "MathArrays".
git-svn-id: https://svn.apache.org/repos/asf/commons/proper/math/trunk@1182147 13f79535-47bb-0310-9956-ffa450edef68</t>
  </si>
  <si>
    <t>Created ArithmeticsUtilsTest. Moved some tests from MathUtilsTest to ArithmeticsUtilsTest (MATH-689).
git-svn-id: https://svn.apache.org/repos/asf/commons/proper/math/trunk@1182215 13f79535-47bb-0310-9956-ffa450edef68</t>
  </si>
  <si>
    <t>Finished moving methods from MathUtils to ArithmeticsUtils (MATH-689)
git-svn-id: https://svn.apache.org/repos/asf/commons/proper/math/trunk@1182658 13f79535-47bb-0310-9956-ffa450edef68</t>
  </si>
  <si>
    <t>Renamed ArithmeticsUtils to ArithmeticUtils (MATH-689)
git-svn-id: https://svn.apache.org/repos/asf/commons/proper/math/trunk@1182787 13f79535-47bb-0310-9956-ffa450edef68</t>
  </si>
  <si>
    <t>MATH-675
Improved test implementation and increased coverage for "isMonotonic"
function.
git-svn-id: https://svn.apache.org/repos/asf/commons/proper/math/trunk@1183119 13f79535-47bb-0310-9956-ffa450edef68</t>
  </si>
  <si>
    <t>MATH-690
Removed "sinh" and "cosh" from "MathUtils"; replaced uses with calls to
equivalent in "FastMath".
git-svn-id: https://svn.apache.org/repos/asf/commons/proper/math/trunk@1183128 13f79535-47bb-0310-9956-ffa450edef68</t>
  </si>
  <si>
    <t>MATH-690
Removed "sign(float)" and "sign(double)" from "MathUtils"; replaced uses by
calls to "signum" in "FastMath".
git-svn-id: https://svn.apache.org/repos/asf/commons/proper/math/trunk@1183138 13f79535-47bb-0310-9956-ffa450edef68</t>
  </si>
  <si>
    <t>MATH-689
Moved "round" methods over to class "Precision".
git-svn-id: https://svn.apache.org/repos/asf/commons/proper/math/trunk@1188915 13f79535-47bb-0310-9956-ffa450edef68</t>
  </si>
  <si>
    <t>MATH-689
Method "log(double base, double x)" moved from "MathUtils" to "FastMath".
git-svn-id: https://svn.apache.org/repos/asf/commons/proper/math/trunk@1188949 13f79535-47bb-0310-9956-ffa450edef68</t>
  </si>
  <si>
    <t>Typo.
git-svn-id: https://svn.apache.org/repos/asf/commons/proper/math/trunk@1197085 13f79535-47bb-0310-9956-ffa450edef68</t>
  </si>
  <si>
    <t>Modifications to the hierarchy of distributions, according to MATH-692. Patch contributed by Christian Winter.
git-svn-id: https://svn.apache.org/repos/asf/commons/proper/math/trunk@1200179 13f79535-47bb-0310-9956-ffa450edef68</t>
  </si>
  <si>
    <t>Simpify exception checking:
- use expected @Test attribute
- don't catch and rethrow
git-svn-id: https://svn.apache.org/repos/asf/commons/proper/math/trunk@1200430 13f79535-47bb-0310-9956-ffa450edef68</t>
  </si>
  <si>
    <t>Renamed ChiSquareDistributionTest to ChiSquaredDistributionTest for consistency with the name of the actual class being tested.
git-svn-id: https://svn.apache.org/repos/asf/commons/proper/math/trunk@1206062 13f79535-47bb-0310-9956-ffa450edef68</t>
  </si>
  <si>
    <t>MATH-689
Moved "pow" (integer arguments) to "ArithmeticUtils".
git-svn-id: https://svn.apache.org/repos/asf/commons/proper/math/trunk@1206199 13f79535-47bb-0310-9956-ffa450edef68</t>
  </si>
  <si>
    <t>MATH-689
Implemented "copySign" for integral types. Removed redundant "indicator"
functions.
Moved "indicator" tests (for floating point arguments) to "FastMathTest",
as the corresponding "copySign" methods are in "FastMath".
git-svn-id: https://svn.apache.org/repos/asf/commons/proper/math/trunk@1206274 13f79535-47bb-0310-9956-ffa450edef68</t>
  </si>
  <si>
    <t>MATH-707
Changed "...MultivariateRealFunction" to "...MultivariateFunction".
git-svn-id: https://svn.apache.org/repos/asf/commons/proper/math/trunk@1206889 13f79535-47bb-0310-9956-ffa450edef68</t>
  </si>
  <si>
    <t>Added init methods to StepHandler and EventHandler interfaces.
The reset method in StepHandler interface has been renamed init and is
provided more information on the integration by the calling integrator.
A similar init method has been added to the EventHandler interface.
Jira: MATH-714
git-svn-id: https://svn.apache.org/repos/asf/commons/proper/math/trunk@1207054 13f79535-47bb-0310-9956-ffa450edef68</t>
  </si>
  <si>
    <t>MATH-707
Changed "...MultivariateVectorialFunction" to "...MultivariateVectorFunction"
(as suggested by Ted Dunning).
git-svn-id: https://svn.apache.org/repos/asf/commons/proper/math/trunk@1207671 13f79535-47bb-0310-9956-ffa450edef68</t>
  </si>
  <si>
    <t>Removed remnants of junit 3.
git-svn-id: https://svn.apache.org/repos/asf/commons/proper/math/trunk@1209247 13f79535-47bb-0310-9956-ffa450edef68</t>
  </si>
  <si>
    <t>Patch contributed by Christian Winter (MATH-703).
git-svn-id: https://svn.apache.org/repos/asf/commons/proper/math/trunk@1209836 13f79535-47bb-0310-9956-ffa450edef68</t>
  </si>
  <si>
    <t>MATH-707
Class name change:
  "MultiStartMultivariateRealOptimizer" -&gt; "MultivariateMultiStartOptimizer"
  "BaseMultiStartMultivariateRealOptimizer" -&gt; "BaseMultivariateMultiStartOptimizer"
  "MultiStartDifferentiableMultivariateRealOptimizer" -&gt; "DifferentiableMultivariateMultiStartOptimizer"
git-svn-id: https://svn.apache.org/repos/asf/commons/proper/math/trunk@1212344 13f79535-47bb-0310-9956-ffa450edef68</t>
  </si>
  <si>
    <t>MATH-707
Class name change:
  "MultiStartDifferentiableMultivariateVectorialOptimizer" -&gt; "DifferentiableMultivariateVectorMultiStartOptimizer"
  "DifferentiableMultivariateVectorialOptimizer" -&gt; "DifferentiableMultivariateVectorOptimizer"
  "BaseMultiStartMultivariateVectorialOptimizer" -&gt; "BaseMultivariateVectorMultiStartOptimizer"
  "BaseMultivariateVectorialOptimizer" -&gt; "BaseMultivariateVectorOptimizer"
git-svn-id: https://svn.apache.org/repos/asf/commons/proper/math/trunk@1212361 13f79535-47bb-0310-9956-ffa450edef68</t>
  </si>
  <si>
    <t>MATH-707
Class name change:
  "AbstractUnivariateRealOptimizer" -&gt; "BaseAbstractUnivariateOptimizer"
  "MultiStartUnivariateRealOptimizer" -&gt; "UnivariateMultiStartOptimizer"
  "BaseUnivariateRealOptimizer" -&gt; "BaseUnivariateOptimizer"
git-svn-id: https://svn.apache.org/repos/asf/commons/proper/math/trunk@1212385 13f79535-47bb-0310-9956-ffa450edef68</t>
  </si>
  <si>
    <t>Fixed rounding error in RandomDataImpl nextInt, nextLong methods causing lower
endpoints to be excluded when negative. Also improved robustness of nextUniform
for extreme values and changed its contract to throw IAE when provided bounds
are infinite or NaN.
JIRA: MATH-724
Reported and patched by Dennis Hendriks
git-svn-id: https://svn.apache.org/repos/asf/commons/proper/math/trunk@1221490 13f79535-47bb-0310-9956-ffa450edef68</t>
  </si>
  <si>
    <t>Modifications to the hierarchy of distributions, according to MATH-692. Patch contributed by Christian Winter.
git-svn-id: https://svn.apache.org/repos/asf/commons/proper/math/trunk@1226041 13f79535-47bb-0310-9956-ffa450edef68</t>
  </si>
  <si>
    <t>In LogNormalDistribution and LogNormalDistributionTest
  - "mean" (of the underlying normal distribution) is now called "scale"
  - "standard deviation" (of the underlying normal distribution) is now called "shape"
  - in the javadoc, removed html links that point to internal anchors.
git-svn-id: https://svn.apache.org/repos/asf/commons/proper/math/trunk@1232755 13f79535-47bb-0310-9956-ffa450edef68</t>
  </si>
  <si>
    <t>Widened the scope of tests for transform.FastFourierTransformer (MATH-677).
git-svn-id: https://svn.apache.org/repos/asf/commons/proper/math/trunk@1232767 13f79535-47bb-0310-9956-ffa450edef68</t>
  </si>
  <si>
    <t>MATH-707
Removed "Real" from class names in package "o.a.c.m.analysis.solvers".
git-svn-id: https://svn.apache.org/repos/asf/commons/proper/math/trunk@1234784 13f79535-47bb-0310-9956-ffa450edef68</t>
  </si>
  <si>
    <t>MATH-707
Renamed classes in package "interpolation".
git-svn-id: https://svn.apache.org/repos/asf/commons/proper/math/trunk@1238279 13f79535-47bb-0310-9956-ffa450edef68</t>
  </si>
  <si>
    <t>In o.a.c.m.transform, introduced an enumeration for the type (forward, inverse) of transform asked by the user (MATH-743).
git-svn-id: https://svn.apache.org/repos/asf/commons/proper/math/trunk@1242703 13f79535-47bb-0310-9956-ffa450edef68</t>
  </si>
  <si>
    <t>In package o.a.c.m.transform
  - replaced RealTransformer.transform(double[]) and RealTransformer.inverseTransform(double[]) with RealTransformer.transform(double[], TransformType)
  - replaced RealTransformer.transform(UnivariateFunction, double, double, int) and RealTransformer.inverseTransform(UnivariateFunction, double, double, int) with RealTransformer.transform(UnivariateFunction, double, double, int, TransformType).
See MATH-743
git-svn-id: https://svn.apache.org/repos/asf/commons/proper/math/trunk@1243110 13f79535-47bb-0310-9956-ffa450edef68</t>
  </si>
  <si>
    <t>MATH-488
Removed deprecated "MathException".
git-svn-id: https://svn.apache.org/repos/asf/commons/proper/math/trunk@1243473 13f79535-47bb-0310-9956-ffa450edef68</t>
  </si>
  <si>
    <t>Changed StorelessCovariance according to suggestions from psteitz.
JIRA: MATH-449
git-svn-id: https://svn.apache.org/repos/asf/commons/proper/math/trunk@1245133 13f79535-47bb-0310-9956-ffa450edef68</t>
  </si>
  <si>
    <t>MATH-698
Made "CMAESOptimizer" a subclass of "BaseAbstractMultivariateSimpleBoundsOptimizer".
The original code does not support mixing finite and infinite bounds (no constraints)
on the variables; a check for this incompatibility is thus performed, throwing a
"MathUnsuppportedException" if failing.
git-svn-id: https://svn.apache.org/repos/asf/commons/proper/math/trunk@1290909 13f79535-47bb-0310-9956-ffa450edef68</t>
  </si>
  <si>
    <t>Removed files not to be included in CM 3.0.
git-svn-id: https://svn.apache.org/repos/asf/commons/proper/math/trunk@1295533 13f79535-47bb-0310-9956-ffa450edef68</t>
  </si>
  <si>
    <t>Factored out some redundant code.
git-svn-id: https://svn.apache.org/repos/asf/commons/proper/math/trunk@1332159 13f79535-47bb-0310-9956-ffa450edef68</t>
  </si>
  <si>
    <t>In o.a.c.m3.optimization.general.AbstractLeastSquaresOptimizer
  - deprecated guessParametersErrors()
  - created getSigma() which should be used instead (but is not strictly equivalent).
Updated unit tests accordingly.
See MATH-784.
git-svn-id: https://svn.apache.org/repos/asf/commons/proper/math/trunk@1334315 13f79535-47bb-0310-9956-ffa450edef68</t>
  </si>
  <si>
    <t>MATH-795: factored out testDataInOut().
git-svn-id: https://svn.apache.org/repos/asf/commons/proper/math/trunk@1344571 13f79535-47bb-0310-9956-ffa450edef68</t>
  </si>
  <si>
    <t>MATH-795: factored out testMapFunctions.
git-svn-id: https://svn.apache.org/repos/asf/commons/proper/math/trunk@1344989 13f79535-47bb-0310-9956-ffa450edef68</t>
  </si>
  <si>
    <t>MATH-795: factored out testBasicFunctions().
git-svn-id: https://svn.apache.org/repos/asf/commons/proper/math/trunk@1345443 13f79535-47bb-0310-9956-ffa450edef68</t>
  </si>
  <si>
    <t>MATH-795: factored out testOuterProduct() and testMisc().
git-svn-id: https://svn.apache.org/repos/asf/commons/proper/math/trunk@1345837 13f79535-47bb-0310-9956-ffa450edef68</t>
  </si>
  <si>
    <t>MATH-795: factoring out testPredicates().
git-svn-id: https://svn.apache.org/repos/asf/commons/proper/math/trunk@1346240 13f79535-47bb-0310-9956-ffa450edef68</t>
  </si>
  <si>
    <t>MATH-795
  - Factored out testSerial().
  - In RealVectorTest, the vector returned by create(double[]) should really be
of type RealVectorTest.TestVectorImpl, as the minimal implementation is to be
tested. This causes some tests not to pass, they are skipped for the time
being (overriden from RealVectorAbstractTest, without @Test annotation). When
the tests in RealVectorAbstractTest are split, only the smaller tests which do
not make sense in the present context will be skipped.
  - In RealVectorTest, the constructor of RealVectorTest.TestVectorImpl now
makes a defensive copy of the specified double[] array (see Javadoc of
    + RealVectorAbstractTest.create(double[]),
    + RealVectorAbstractTest.createAlien(double[]).
git-svn-id: https://svn.apache.org/repos/asf/commons/proper/math/trunk@1346243 13f79535-47bb-0310-9956-ffa450edef68</t>
  </si>
  <si>
    <t>MATH-795: factored out testAddToEntry().
git-svn-id: https://svn.apache.org/repos/asf/commons/proper/math/trunk@1346245 13f79535-47bb-0310-9956-ffa450edef68</t>
  </si>
  <si>
    <t>MATH-795: factored out testMinMax().
git-svn-id: https://svn.apache.org/repos/asf/commons/proper/math/trunk@1346467 13f79535-47bb-0310-9956-ffa450edef68</t>
  </si>
  <si>
    <t>MATH-795: factored out testCosine().
git-svn-id: https://svn.apache.org/repos/asf/commons/proper/math/trunk@1346471 13f79535-47bb-0310-9956-ffa450edef68</t>
  </si>
  <si>
    <t>MATH-795: factored out testCosinePrecondition1(), testCosinePrecondition2() and
testCosinePrecondition3().
git-svn-id: https://svn.apache.org/repos/asf/commons/proper/math/trunk@1346475 13f79535-47bb-0310-9956-ffa450edef68</t>
  </si>
  <si>
    <t>MATH-795: factored out
  - testCombinePreconditionSameType()
  - testCombineSameType()
  - testCombinePreconditionMixedType()
  - testCombineMixedTypes()
git-svn-id: https://svn.apache.org/repos/asf/commons/proper/math/trunk@1346523 13f79535-47bb-0310-9956-ffa450edef68</t>
  </si>
  <si>
    <t>MATH-795: factored out
  - testCombineToSelfPreconditionSameType()
  - testCombineToSelfSameType()
  - testCombineToSelfPreconditionMixeType()
  - testCombineToSelfMixedTypes()
git-svn-id: https://svn.apache.org/repos/asf/commons/proper/math/trunk@1346723 13f79535-47bb-0310-9956-ffa450edef68</t>
  </si>
  <si>
    <t>MATH-795: extracted
  - testSubVectorInvalidIndex1(),
  - testSubVectorInvalidIndex2(),
  - testSubVectorInvalidIndex3(),
  - testSubVectorInvalidIndex4()
from RealVectorAbstractTest.testDataInOut(). This test revealed that
positivity of the number of elements was not checked for in
RealVector.getSubVector(int, int).
This is corrected, and a NotPositiveException is now thrown (corresponding
error message has been added to LocalizedFormats).
git-svn-id: https://svn.apache.org/repos/asf/commons/proper/math/trunk@1347883 13f79535-47bb-0310-9956-ffa450edef68</t>
  </si>
  <si>
    <t>MATH-795
  - In RealVectorTest.TestVectorImpl, removed add(RealVector) and
subtract(RealVector), as they prevented testing of default implementations
(provided in the RealVector abstract class).
  - In RealVectorAbstractTest, extracted unit tests for
    + RealVector.add(RealVector),
    + RealVector.subtract(RealVector),
    + RealVector.ebeMultiply(RealVector),
    + RealVector.ebeDivide(RealVector).
These tests fail with OpenMapRealVector. This is identified as a bug (see
MATH-803).
git-svn-id: https://svn.apache.org/repos/asf/commons/proper/math/trunk@1348485 13f79535-47bb-0310-9956-ffa450edef68</t>
  </si>
  <si>
    <t>MATH-795: factored out unit tests for RealVector.map(UnivariateFunction) and RealVector.mapToSelf(UnivariateFunction).
This test fails with OpenMapRealVector. This is a known issue (sign of zero is lost in this class).
git-svn-id: https://svn.apache.org/repos/asf/commons/proper/math/trunk@1353825 13f79535-47bb-0310-9956-ffa450edef68</t>
  </si>
  <si>
    <t>MATH-795: factored out unit test of
RealMatrix RealVector.outerProduct(RealVector)
This test fails with the default implementation provided by the abstract class RealMatrix.
git-svn-id: https://svn.apache.org/repos/asf/commons/proper/math/trunk@1354330 13f79535-47bb-0310-9956-ffa450edef68</t>
  </si>
  <si>
    <t>MATH-795:
In org.apache.commons.math3.linear.RealVectorAbstractTest
  - factored out unit tests of RealVector RealVector.set(double),
  - created unit tests of double[] RealVector.toArray(),
  - factored out unit tests of RealVector RealVector.unitVector(),
  - factored out unit tests of void RealVector.unitize(),
  - created unit tests of Iterator&lt;RealVector.Entry&gt; RealVector.iterator().
In org.apache.commons.math3.linear.ArrayRealVector, removed unnecessary overrides of unitVector() and unitize().
In org.apache.commons.math3.linear.RealVector
  - unitVector() and unitize() now throw an ArithmeticException when the norm is 0 (as specified in the Javadoc),
  - the returned iterator() returns NoSuchElementException as specified in the general contract of iterators.
git-svn-id: https://svn.apache.org/repos/asf/commons/proper/math/trunk@1354822 13f79535-47bb-0310-9956-ffa450edef68</t>
  </si>
  <si>
    <t>MATH-795: in RealVectorAbstractTest, refactored unit tests of
  - RealVector RealVector.combine(double, double, RealVector),
  - RealVector RealVector.combineToSelf(double, double, RealVector).
git-svn-id: https://svn.apache.org/repos/asf/commons/proper/math/trunk@1356070 13f79535-47bb-0310-9956-ffa450edef68</t>
  </si>
  <si>
    <t>MATH-795: in RealVectorAbstractTest, factored out unit tests for
double dotProduct(RealVector)
As first reported by Bill Barker, these tests fail with the current default implementation (in RealVector) as well as the sparse implementation (in OpenMapRealVector).
git-svn-id: https://svn.apache.org/repos/asf/commons/proper/math/trunk@1356576 13f79535-47bb-0310-9956-ffa450edef68</t>
  </si>
  <si>
    <t>MATH-798
Added overridden "fit" method where one can specify the maximum number of
function evaluations.
git-svn-id: https://svn.apache.org/repos/asf/commons/proper/math/trunk@1357353 13f79535-47bb-0310-9956-ffa450edef68</t>
  </si>
  <si>
    <t>MATH-795:  refactored unit tests for double RealVector.cosine(RealVector).
git-svn-id: https://svn.apache.org/repos/asf/commons/proper/math/trunk@1358033 13f79535-47bb-0310-9956-ffa450edef68</t>
  </si>
  <si>
    <t>MATH-795:
  - Added default implementation to RealVector RealVector.projection(RealVector)
  - Removed implementation in concrete classes (to avoid code duplication).
  - Created unit tests accordingly.
git-svn-id: https://svn.apache.org/repos/asf/commons/proper/math/trunk@1358044 13f79535-47bb-0310-9956-ffa450edef68</t>
  </si>
  <si>
    <t>MATH-795: removed redundant unit tests.
git-svn-id: https://svn.apache.org/repos/asf/commons/proper/math/trunk@1358046 13f79535-47bb-0310-9956-ffa450edef68</t>
  </si>
  <si>
    <t>MATH-795:
  - Corrected some build failures caused by changes in r1358046.
  - Moved javadoc of boolean ArrayRealVector.equals(Object) to RealVector.
  - In RealVector, default implementations of equals(Object) and hashCode() throw UnsupportedOperationException, in order to force implementation in subclasses.
git-svn-id: https://svn.apache.org/repos/asf/commons/proper/math/trunk@1358048 13f79535-47bb-0310-9956-ffa450edef68</t>
  </si>
  <si>
    <t>MATH-795: in ArrayRealVectorTest, cleaned up the minimal implementation of RealVector, RealVectorTestImpl. This minimal implementation used to be cluttered with unnecessary method implementations, which should have been removed when the interface RealVector was changed into an abstract class.
git-svn-id: https://svn.apache.org/repos/asf/commons/proper/math/trunk@1358319 13f79535-47bb-0310-9956-ffa450edef68</t>
  </si>
  <si>
    <t>MATH-795: moved minimal implementation of RealVector, ArrayRealVectorTest.RealVectorTestImpl to RealVectorAbstractTest.RealVectorTestImpl.
This minimal implementation is now used by RealVectorTest and ArrayRealVectorTest.
git-svn-id: https://svn.apache.org/repos/asf/commons/proper/math/trunk@1358334 13f79535-47bb-0310-9956-ffa450edef68</t>
  </si>
  <si>
    <t>MATH-795: SparseRealVectorTest now uses RealVectorAbstractTest.RealVectorTestImpl instead of SparseRealVectorTest.
git-svn-id: https://svn.apache.org/repos/asf/commons/proper/math/trunk@1358338 13f79535-47bb-0310-9956-ffa450edef68</t>
  </si>
  <si>
    <t>MATH-795: default implementation of RealVector RealVectorAbstractTest.createAlien(double[]).
git-svn-id: https://svn.apache.org/repos/asf/commons/proper/math/trunk@1358339 13f79535-47bb-0310-9956-ffa450edef68</t>
  </si>
  <si>
    <t>In RealVectorTest, removed testClone(), which does not test anything.
git-svn-id: https://svn.apache.org/repos/asf/commons/proper/math/trunk@1358344 13f79535-47bb-0310-9956-ffa450edef68</t>
  </si>
  <si>
    <t>MATH-795: in RealVectorTest, removed
  - testCombineToSelfPrecondition()
  - testCombineToSelf()
which are redundant with other tests already implemented in RealVectorAbstractTest.
git-svn-id: https://svn.apache.org/repos/asf/commons/proper/math/trunk@1358346 13f79535-47bb-0310-9956-ffa450edef68</t>
  </si>
  <si>
    <t>MATH-795: in RealVectorTest, removed unecessary re-implementation of testAddToEntry.
git-svn-id: https://svn.apache.org/repos/asf/commons/proper/math/trunk@1358349 13f79535-47bb-0310-9956-ffa450edef68</t>
  </si>
  <si>
    <t>MATH-795: in RealVectorAbstractTest, removed unused method assertClose.
git-svn-id: https://svn.apache.org/repos/asf/commons/proper/math/trunk@1358353 13f79535-47bb-0310-9956-ffa450edef68</t>
  </si>
  <si>
    <t>In RealVectorAbstractTest.RealVectorTestImpl, removed
  - RealVector mapToSelf(UnivariateFunction),
  - double[] toArray(),
which override default implementations.
git-svn-id: https://svn.apache.org/repos/asf/commons/proper/math/trunk@1358359 13f79535-47bb-0310-9956-ffa450edef68</t>
  </si>
  <si>
    <t>MATH-795: final clean-up of ArrayRealVectorTest.
git-svn-id: https://svn.apache.org/repos/asf/commons/proper/math/trunk@1358366 13f79535-47bb-0310-9956-ffa450edef68</t>
  </si>
  <si>
    <t>Fixed typo in class name.
git-svn-id: https://svn.apache.org/repos/asf/commons/proper/math/trunk@1363309 13f79535-47bb-0310-9956-ffa450edef68</t>
  </si>
  <si>
    <t>[MATH-831] Change default format, add static fields in MatrixUtils, replace toString() implementation in AbstractRealMatrix with the default RealMatrixFormat.
git-svn-id: https://svn.apache.org/repos/asf/commons/proper/math/trunk@1364775 13f79535-47bb-0310-9956-ffa450edef68</t>
  </si>
  <si>
    <t>New test for sin and cos derivatives.
git-svn-id: https://svn.apache.org/repos/asf/commons/proper/math/trunk@1371681 13f79535-47bb-0310-9956-ffa450edef68</t>
  </si>
  <si>
    <t>Added rint and round to DerivativeStructure.
git-svn-id: https://svn.apache.org/repos/asf/commons/proper/math/trunk@1373780 13f79535-47bb-0310-9956-ffa450edef68</t>
  </si>
  <si>
    <t>the regular function objects (Acos, Sqrt, ...) now implement the new UnivariateDifferentiable interface.
git-svn-id: https://svn.apache.org/repos/asf/commons/proper/math/trunk@1374631 13f79535-47bb-0310-9956-ffa450edef68</t>
  </si>
  <si>
    <t>use the new function objects were possible in tests.
git-svn-id: https://svn.apache.org/repos/asf/commons/proper/math/trunk@1374632 13f79535-47bb-0310-9956-ffa450edef68</t>
  </si>
  <si>
    <t>populate throws declaration for ODE package
git-svn-id: https://svn.apache.org/repos/asf/commons/proper/math/trunk@1379975 13f79535-47bb-0310-9956-ffa450edef68</t>
  </si>
  <si>
    <t>Use the new differentiation framework in optimization package.
As a temporary hack for backward compatibility, some optimizers do
provide "optimize" methods which accept the new functions signatures
(i.e. MultivariateDifferentiableXxxFunction), but they do *not*
advertise it in their "implements" clause. The reason for that is that
Java forbid implementing a parameterized interface with two different
parameters. These optimizers already implement the interface with the
older functions signatures, and this cannot be removed as of 3.1.
When 4.0 will be started, the old signatures will be removed, and the
"implements" declarations will be updated.
git-svn-id: https://svn.apache.org/repos/asf/commons/proper/math/trunk@1384907 13f79535-47bb-0310-9956-ffa450edef68</t>
  </si>
  <si>
    <t>MATH-867
Previous commit was missing a crucial modification (in the "repair" method),
an inconsistency which entailed the failing of some tests.
With that modification (thanks to Nikolaus Hansen), it was established that
the "encode" and "decode" steps were indeed useless. This commit thus removes
them, and all the code that was necessary only because of those two methods.
Finite and infinite can now be freely mixed.
Unit tests that depended on those limitations were also removed (thus also
the one that was added following MATH-865).
git-svn-id: https://svn.apache.org/repos/asf/commons/proper/math/trunk@1391908 13f79535-47bb-0310-9956-ffa450edef68</t>
  </si>
  <si>
    <t>Removed quasi-duplicate code.
git-svn-id: https://svn.apache.org/repos/asf/commons/proper/math/trunk@1402716 13f79535-47bb-0310-9956-ffa450edef68</t>
  </si>
  <si>
    <t>Moved array argument validation methods from ChiSquareTest to MathArrays. JIRA: MATH-885.
git-svn-id: https://svn.apache.org/repos/asf/commons/proper/math/trunk@1403169 13f79535-47bb-0310-9956-ffa450edef68</t>
  </si>
  <si>
    <t>Reverting changes inadvertently committed in r1405634.
git-svn-id: https://svn.apache.org/repos/asf/commons/proper/math/trunk@1405635 13f79535-47bb-0310-9956-ffa450edef68</t>
  </si>
  <si>
    <t>MATH-887
Deprecated "protected" fields.
Created new methods (that take arguments and return a value) to
replace those that operate on protected fields.
Removed call to deprecated methods in unit tests.
Added public method "setCost" to replace the direct assignment to
a protected field.
git-svn-id: https://svn.apache.org/repos/asf/commons/proper/math/trunk@1407010 13f79535-47bb-0310-9956-ffa450edef68</t>
  </si>
  <si>
    <t>Changed G-test method names to follow conventions in the inference package.  JIRA: MATH-878.
git-svn-id: https://svn.apache.org/repos/asf/commons/proper/math/trunk@1408172 13f79535-47bb-0310-9956-ffa450edef68</t>
  </si>
  <si>
    <t>MATH-894
Removed the reallocation in method "clear()".
git-svn-id: https://svn.apache.org/repos/asf/commons/proper/math/trunk@1408735 13f79535-47bb-0310-9956-ffa450edef68</t>
  </si>
  <si>
    <t>In class Beta, removed auxiliary function bcorr, as it is not ready to be
included in version 3.1 of Commons-Math.
git-svn-id: https://svn.apache.org/repos/asf/commons/proper/math/trunk@1414525 13f79535-47bb-0310-9956-ffa450edef68</t>
  </si>
  <si>
    <t>In class Gamma, removed auxiliary functions logGammaSum and
logGammaMinusLogGammaSum, as they are not ready to be included in version 3.1
of Commons-Math.
git-svn-id: https://svn.apache.org/repos/asf/commons/proper/math/trunk@1414527 13f79535-47bb-0310-9956-ffa450edef68</t>
  </si>
  <si>
    <t>Typo in method names.
git-svn-id: https://svn.apache.org/repos/asf/commons/proper/math/trunk@1424252 13f79535-47bb-0310-9956-ffa450edef68</t>
  </si>
  <si>
    <t>reverting commit introduced in r1426616
git-svn-id: https://svn.apache.org/repos/asf/commons/proper/math/trunk@1426751 13f79535-47bb-0310-9956-ffa450edef68</t>
  </si>
  <si>
    <t>Added a new ExtendedFieldElement interface.
This interface represents anything that is real number like. It is
implemented by Decimal64, Dfp and DerivativeStructure. The purpose of
this interface is to be able to set up general algorithms that apply on
real numbers (maybe complex too) and use genericity.
A first use case corresponds to 3D geometry objects (Vector3D and
Rotation).
git-svn-id: https://svn.apache.org/repos/asf/commons/proper/math/trunk@1449529 13f79535-47bb-0310-9956-ffa450edef68</t>
  </si>
  <si>
    <t>Added derivatives evaluation for field Hermite interpolator.
git-svn-id: https://svn.apache.org/repos/asf/commons/proper/math/trunk@1449822 13f79535-47bb-0310-9956-ffa450edef68</t>
  </si>
  <si>
    <t>Fixed abstract test class naming that broke ant builds.
JIRA: MATH-940
git-svn-id: https://svn.apache.org/repos/asf/commons/proper/math/trunk@1453287 13f79535-47bb-0310-9956-ffa450edef68</t>
  </si>
  <si>
    <t>Test new RandomDataGenerator class rather than deprecated RandomImpl.
git-svn-id: https://svn.apache.org/repos/asf/commons/proper/math/trunk@1454846 13f79535-47bb-0310-9956-ffa450edef68</t>
  </si>
  <si>
    <t>Removed the log10 declaration in RealFieldElement interface.
This method introduced a binary incompatibility as one implementing
class (Dfp) did not have the proper return type and had to be changed.
The method will be added back in the interface for 4.0, when it will be
allowed to change the return type for Dfp.
git-svn-id: https://svn.apache.org/repos/asf/commons/proper/math/trunk@1455053 13f79535-47bb-0310-9956-ffa450edef68</t>
  </si>
  <si>
    <t>Renamed Discrete*Distribution to Enumerated*Distribution, improved javadoc, made some exceptions more precise. JIRA: MATH-942.
git-svn-id: https://svn.apache.org/repos/asf/commons/proper/math/trunk@1456769 13f79535-47bb-0310-9956-ffa450edef68</t>
  </si>
  <si>
    <t>Replaced unit tests.
git-svn-id: https://svn.apache.org/repos/asf/commons/proper/math/trunk@1488417 13f79535-47bb-0310-9956-ffa450edef68</t>
  </si>
  <si>
    <t>Oops - accidentally committed test for new method that's not yet added
git-svn-id: https://svn.apache.org/repos/asf/commons/proper/math/trunk@1500487 13f79535-47bb-0310-9956-ffa450edef68</t>
  </si>
  <si>
    <t>Added CombinatoricsUtils to the util package, moving binomial
coefficients, factorials and Stirling numbers there and adding
a combinations iterator.
JIRA: MATH-1025
git-svn-id: https://svn.apache.org/repos/asf/commons/proper/math/trunk@1517203 13f79535-47bb-0310-9956-ffa450edef68</t>
  </si>
  <si>
    <t>MATH-1027
Transferred code from "CombinatoricsUtils" to new class "Combinations".
Made "checkBinomial" public in "CombinatoricsUtils". 
git-svn-id: https://svn.apache.org/repos/asf/commons/proper/math/trunk@1519924 13f79535-47bb-0310-9956-ffa450edef68</t>
  </si>
  <si>
    <t>MATH-1027
Added accessors and (lexicographic) comparator.
git-svn-id: https://svn.apache.org/repos/asf/commons/proper/math/trunk@1520605 13f79535-47bb-0310-9956-ffa450edef68</t>
  </si>
  <si>
    <t>[MATH-842] revert incomplete change and postpone.
git-svn-id: https://svn.apache.org/repos/asf/commons/proper/math/trunk@1524213 13f79535-47bb-0310-9956-ffa450edef68</t>
  </si>
  <si>
    <t>Removed file inadvertently committed in r1533853
git-svn-id: https://svn.apache.org/repos/asf/commons/proper/math/trunk@1533922 13f79535-47bb-0310-9956-ffa450edef68</t>
  </si>
  <si>
    <t>MATH-1047
Added overflow checking to "ArithmeticUtils.pow(long,int)".
git-svn-id: https://svn.apache.org/repos/asf/commons/proper/math/trunk@1537324 13f79535-47bb-0310-9956-ffa450edef68</t>
  </si>
  <si>
    <t>[MATH-1080] LinearConstraintSet returns now the LinearConstraints in the same order as they have been added.
git-svn-id: https://svn.apache.org/repos/asf/commons/proper/math/trunk@1551355 13f79535-47bb-0310-9956-ffa450edef68</t>
  </si>
  <si>
    <t>Simplified 1-sphere case.
git-svn-id: https://svn.apache.org/repos/asf/commons/proper/math/trunk@1554654 13f79535-47bb-0310-9956-ffa450edef68</t>
  </si>
  <si>
    <t>[MATH-1038] Refactor code as agreed on the mailinglist.
git-svn-id: https://svn.apache.org/repos/asf/commons/proper/math/trunk@1560531 13f79535-47bb-0310-9956-ffa450edef68</t>
  </si>
  <si>
    <t>Added ball generation from support points in 3D.
This can be used for applying Emo Welzl smallest enclosing ball
algorithm in the Euclidean 3D case.
git-svn-id: https://svn.apache.org/repos/asf/commons/proper/math/trunk@1562571 13f79535-47bb-0310-9956-ffa450edef68</t>
  </si>
  <si>
    <t>Added tests for 3D smallest ball enclosing.
WARNING! These tests have revealed a bug in our implementation of the
smallest enclosing ball algorithm. So some tests are currently ignored
in order to avoid having lots of messages, but I am already working on
them. The problems should be fixed (and the tests activated) before 3.3
release.
git-svn-id: https://svn.apache.org/repos/asf/commons/proper/math/trunk@1562573 13f79535-47bb-0310-9956-ffa450edef68</t>
  </si>
  <si>
    <t>Partly fixed MATH-1096.
The 2D cases seem to work now, but there are still problems with the 3D
cases.
git-svn-id: https://svn.apache.org/repos/asf/commons/proper/math/trunk@1562882 13f79535-47bb-0310-9956-ffa450edef68</t>
  </si>
  <si>
    <t>[MATH-749] Fix GrahamScan2D for colinear points, improve tests.
git-svn-id: https://svn.apache.org/repos/asf/commons/proper/math/trunk@1562975 13f79535-47bb-0310-9956-ffa450edef68</t>
  </si>
  <si>
    <t>Rename to GrahamScan as the algorithm anyway is only defined for the 2D case.
git-svn-id: https://svn.apache.org/repos/asf/commons/proper/math/trunk@1563246 13f79535-47bb-0310-9956-ffa450edef68</t>
  </si>
  <si>
    <t>Improve tests.
git-svn-id: https://svn.apache.org/repos/asf/commons/proper/math/trunk@1563285 13f79535-47bb-0310-9956-ffa450edef68</t>
  </si>
  <si>
    <t>[MATH-749] Improve robustness for convex hull algorithms in case of identical / collinear points, added flag whether to include only extreme points or all points on the hull, improve unit tests.
git-svn-id: https://svn.apache.org/repos/asf/commons/proper/math/trunk@1564934 13f79535-47bb-0310-9956-ffa450edef68</t>
  </si>
  <si>
    <t>Rewrote completely the enclosing spherical cap computation on 2-sphere.
The previous version was based on Welzl algorithm, but it appeared this
algorithm really need some properties that hold in Euclidean spaces and
not on the sphere.
The current version is not perfect in the sense that some times the
enclosing spherical cap returned is not the smallest possible. It is
documented in the Javadoc.
git-svn-id: https://svn.apache.org/repos/asf/commons/proper/math/trunk@1567599 13f79535-47bb-0310-9956-ffa450edef68</t>
  </si>
  <si>
    <t>[MATH-749] Remove GrahamScan, GiftWrap, make MonotoneChain more robust wrt collinear points, add ConvergenceException in case the specified tolerance results in a non-convex hull.
git-svn-id: https://svn.apache.org/repos/asf/commons/proper/math/trunk@1568752 13f79535-47bb-0310-9956-ffa450edef68</t>
  </si>
  <si>
    <t>Separate least squares algorithm from problem.
The least squares package now has two main interfaces LeastSquaresOptimizer and
LeastSquaresProblem, where the optimizer can be applied to the problem.
In this commit all of the test cases pass with one change (annotated) to
LevenbergMarquardt.testControlParameters(). The tests for Gauss Newton were
expanded to cover using the QR decomposition, which revealed a QR default
tolerance discrepancy.
A factory and a mutable builder were create for LeastSquaresProblem.
This commit is a backport of Evan Ward github commit
 https://github.com/wardev/commons-math/commit/7e9a15efb535b91afad9d8275eb2864ea2295ab4
into the current development version.
Conflicts:
	src/main/java/org/apache/commons/math3/fitting/leastsquares/AbstractLeastSquaresOptimizer.java
	src/main/java/org/apache/commons/math3/fitting/leastsquares/GaussNewtonOptimizer.java
	src/main/java/org/apache/commons/math3/optim/AbstractOptimizer.java
	src/test/java/org/apache/commons/math3/fitting/leastsquares/AbstractLeastSquaresOptimizerAbstractTest.java
	src/test/java/org/apache/commons/math3/fitting/leastsquares/GaussNewtonOptimizerTest.java
	src/test/java/org/apache/commons/math3/fitting/leastsquares/LevenbergMarquardtOptimizerTest.java
git-svn-id: https://svn.apache.org/repos/asf/commons/proper/math/trunk@1569342 13f79535-47bb-0310-9956-ffa450edef68</t>
  </si>
  <si>
    <t>JUnit directly executes least squares tests
Previously JUnit would make the call to test a specific optimizer, and
then that method would call all of the individual test cases relevant to
that optimizer.,Now JUnit will directly call each individual test case.
The same test coverage is preserved. The GaussNewtonOptimizerTest is
split into two classes, one for each decomposition algorithm it can use.
There is a significant amount of duplicated code between
GaussNewtonOptimizerWithLUTest and GaussNewtonOptimizerWithQRTest.
git-svn-id: https://svn.apache.org/repos/asf/commons/proper/math/trunk@1569359 13f79535-47bb-0310-9956-ffa450edef68</t>
  </si>
  <si>
    <t>Make QR in GaussNewton faster and more accurate
Re-factored the code in GaussNewtonOptimizer so that the decomposition
algorithm sees the Jacobian and residuals instead of the normal
equation. This lets the QR algorithm operate directly on the Jacobian
matrix, which is faster and less sensitive to numerical errors. As a
result, one test case that threw a singular matrix exception now passes
with the QR decomposition.
The refactoring also include a speed improvement when computing the
normal matrix for the LU decomposition. Since the normal matrix is
symmetric only half of is computed, which results in a factor of 2 speed
up in computing the normal matrix for problems with many more
measurements than states.
git-svn-id: https://svn.apache.org/repos/asf/commons/proper/math/trunk@1569905 13f79535-47bb-0310-9956-ffa450edef68</t>
  </si>
  <si>
    <t>Relaxed specification for function mapping on vectors.
JIRA: MATH-821
git-svn-id: https://svn.apache.org/repos/asf/commons/proper/math/trunk@1570254 13f79535-47bb-0310-9956-ffa450edef68</t>
  </si>
  <si>
    <t>Constrained EmpiricalDistribution sample/getNextValue methods to return
values within the range of the data; correctly linked RandomGenerator to
superclass so that RealDistribution reseedRandomGenerator method works.
JIRA: MATH-984
git-svn-id: https://svn.apache.org/repos/asf/commons/proper/math/trunk@1604639 13f79535-47bb-0310-9956-ffa450edef68</t>
  </si>
  <si>
    <t>[MATH-1131] Improve performance of KolmogorovSmirnovTest#kolmogorovSmirnovTest() for large samples. Thanks to Schalk W. Cronjé
git-svn-id: https://svn.apache.org/repos/asf/commons/proper/math/trunk@1607864 13f79535-47bb-0310-9956-ffa450edef68</t>
  </si>
  <si>
    <t>Factored Kth selector and pivoting strategy out from Percentile.
Thanks to Venkatesha Murthy for the patch.
JIRA: MATH-1120
git-svn-id: https://svn.apache.org/repos/asf/commons/proper/math/trunk@1610141 13f79535-47bb-0310-9956-ffa450edef68</t>
  </si>
  <si>
    <t>Modified KolmogorovSmirnovTest cdf computation to use the Pelz-Good
approximation (per Simard-L'Ecuyer) for n &gt; 140.  Removed R reference tests, as
our implementation is now different (but should be more accurate)
for the n values covered by the tests.
Also added a PI_SQUARED constant to MathUtils.
JIRA: MATH-1131
git-svn-id: https://svn.apache.org/repos/asf/commons/proper/math/trunk@1613723 13f79535-47bb-0310-9956-ffa450edef68</t>
  </si>
  <si>
    <t>Fixed lots of warnings due to missing @Deprecated annotations.</t>
  </si>
  <si>
    <t>MATH-1138 #comment Implemented new BiCubicSplineInterpolator,  supporting Akima Spline Interpolator and updated tests</t>
  </si>
  <si>
    <t>MATH-1138 #comment BicubicSplineInterpolator Maintenance
Moved the new bi-cubic interpolator functions to new Piecewise* version
of the same files.  Restored the original bi-cubic functions and
restored the tricubic function to use the original functions as well</t>
  </si>
  <si>
    <t>Formatting.</t>
  </si>
  <si>
    <t>Split into separate tests. Easier to determine which fails; also checks
if subsequent ones are failing</t>
  </si>
  <si>
    <t>Remove deprecated stat.clustering package.</t>
  </si>
  <si>
    <t>Remove deprecated method medianOf3 in Percentile.</t>
  </si>
  <si>
    <t>Remove deprecated classes in package geometry.partitioning.utilities.</t>
  </si>
  <si>
    <t>Remove deprecated classes and methods.</t>
  </si>
  <si>
    <t>[MATH-437] Remove deprecated KS distribution.</t>
  </si>
  <si>
    <t>[MATH-859] Remove deprecated isSupportXXXInclusive methods from RealDistribution.</t>
  </si>
  <si>
    <t>[MATH-839] Renamed cumulativeProbability(double, double) to probability(double, double) in IntegerDistribution and RealDistribution. Thanks to Gilles.</t>
  </si>
  <si>
    <t>Remove deprecated optimization package.</t>
  </si>
  <si>
    <t>Remove deprecated interpolation and fitter classes.</t>
  </si>
  <si>
    <t>[MATH-757] Removed broken and deprecated synchronization support in ResizableDoubleArray.</t>
  </si>
  <si>
    <t>Remove deprecated interfaces/classes/methods in analysis package.</t>
  </si>
  <si>
    <t>Remove deprecated classes in optim package.</t>
  </si>
  <si>
    <t>[MATH-1205] Major refactoring of the descriptive statistics package.</t>
  </si>
  <si>
    <t>[MATH-1153] Improve performance of BetaDistribution#sample. Thanks to Sergei Lebedev.</t>
  </si>
  <si>
    <t>[MATH-1236] Improve performance of calculating the two-sample Kolmogorov-Smirnov test statistic. Thanks to Otmar Ertl.</t>
  </si>
  <si>
    <t>[MATH-1242] Improve performance of KolmogorovSmirnov two-sample test via monte carlo simulation. Thanks to Otmar Ertl.</t>
  </si>
  <si>
    <t>Reverted commit about mapping functions in MathArrays.
As discussed on the mailing list, the same result can be obtained with
existing higher level API, for example:
  new ArrayRealVector(array, false).map(f).toArray();</t>
  </si>
  <si>
    <t>MATH-1243
Removed deprecated code.</t>
  </si>
  <si>
    <t>MATH-1220: random generator based on rejection-inversion sampling for
Zipf distributions</t>
  </si>
  <si>
    <t>Added a nth order Brent solver for general real fields.
This solver replaces the former solver that was restricted to
Dfp fields only.</t>
  </si>
  <si>
    <t>Reverted flawed fix for MATH-1246.</t>
  </si>
  <si>
    <t>Typo.</t>
  </si>
  <si>
    <t>Redundant unit test removed.
Renamed two methods to be clearer about what is being tested.</t>
  </si>
  <si>
    <t>Added a RotationConvention enumerate.
This enumerate allows specifying the semantics or axis/angle for
rotations. This enumerate has two values: VECTOR_OPERATOR and
FRAME_TRANSFORM.
JIRA: MATH-1302, MATH-1303</t>
  </si>
  <si>
    <t>Added compose and composeInverse to rotations.
These method are more flexible than the existing applyTo and
applyInverseTo (which are still present), because they allow caller
to specify a RotationConvention.
JIRA: MATH-1302, MATH-1303
Github: closes #22</t>
  </si>
  <si>
    <t>MATH-1307
Remove obsolete class.</t>
  </si>
  <si>
    <t>MATH-1308
Removed obsolete and unused classes.</t>
  </si>
  <si>
    <t>Improved performance and accuracy of 2-sample KS tests. JIRA: MATH-1310.</t>
  </si>
  <si>
    <t>Allow zero-length fill (i.e. no-op call).</t>
  </si>
  <si>
    <t>Simplified ODE test harness.</t>
  </si>
  <si>
    <t>One step towards immutable step interpolators.
The interpolators do not expect anymore the y and yDot arrays to
be shared with integrator and be updated by it.</t>
  </si>
  <si>
    <t>Factor test code.</t>
  </si>
  <si>
    <t>Set up a shared interface for Butcher arrays used by integrators.</t>
  </si>
  <si>
    <t>Use immutable step interpolators.</t>
  </si>
  <si>
    <t>Renamed abstract test classes to match build environment filters.</t>
  </si>
  <si>
    <t>Dropped useless tests; added KS test for uniformity of nextDouble.  JIRA: MATH-1317.</t>
  </si>
  <si>
    <t>Reverting commit 4cbb388ba9099be121f81d75000acc3af93bf993 as per Gilles request.
The work on revamping the random packages is perfoemd in the random-ravamp branch.</t>
  </si>
  <si>
    <t>MATH-1158
Using the new sampler API.
Deprecate old API (including the now obsolete constructors).
Apart from the main focus of the issue (distribution classes), this change also had an impact on:
 * some of test classes that use random numbers (where the tolerance may have its value updated when it is highly sensitive on the RNG seed)
 * statistical inference tests that use a distribution but not the RNG (cf. MATH-1124) which now deprecated code passed to its contructor.
 * classes in package "o.a.c.m.random" that depend on some of the distributions</t>
  </si>
  <si>
    <t>MATH-1158
Removed deprecated sampling API (and constructors).
In this pass, the integer distributions have been updated.
Class "RandomDataGenerator" has been reverted to use the old RNG implementation (a wrapper is created whenever it must be passed to a distribution's "createSampler" method).</t>
  </si>
  <si>
    <t>MATH-1290
Utilities for manipulating arrays of complex numbers.
Also fixes
 * MATH-1291: method name change
 * MATH-1349: method for checking equality of arrays of complex numbers (in unit tests)
Thanks to Eric Barnhill.</t>
  </si>
  <si>
    <t>MATH-1351
New sampling API for multivariate distributions (similar to changes performed for MATH-1158).
Unit test file renamed in accordance to the class being tested.
One failing test "@Ignore"d (see comments on the bug-tracking system).</t>
  </si>
  <si>
    <t>MATH-736
Removed methods deprecated 4 years ago.</t>
  </si>
  <si>
    <t>MATH-1366
Implementation of the RNG was moved to package "o.a.c.m.rng.internal.source32".</t>
  </si>
  <si>
    <t>MATH-1366
Removed unused classes.</t>
  </si>
  <si>
    <t>MATH-1366
Functionality of "RandomAdaptor" replaced by "JDKRandomAdaptor" for the new RNG API.</t>
  </si>
  <si>
    <t>MATH-1346
Class removed: similar functionality is available from "EmpiricalDistribution",
"RandomUtils.DataGenerator" and classes in package "o.a.c.m.distribution".</t>
  </si>
  <si>
    <t>MATH-1366
Deleted a bunch of inter-dependent classes and unit tests.
All RNG algorithms previously implemented in package "o.a.c.m.random" are now in package "o.a.c.m.rng.internal.source32".
Functionalities of "RandomDataGenerator" are provided by "RandomUtils.DataGenerator" and classes in package "o.a.c.m.distribution".
Base classes "BitsStreamGenerator" and "AbstractWell" are obsolete (replaced by classes in package "o.a.c.m.rng.internal" and below).</t>
  </si>
  <si>
    <t>Renamed o.h.stat.inference.TestUtils to InferenceTestUtils</t>
  </si>
  <si>
    <t>MATH-1383
Commons Math now depends on Commons Rng.</t>
  </si>
  <si>
    <t>Depend on Commons RNG v1.0 official release.</t>
  </si>
  <si>
    <t>MATH-1393: Remove code provided in "Commons RNG".</t>
  </si>
  <si>
    <t>Typos.</t>
  </si>
  <si>
    <t>MATH-1393: Remove functionality available in "Commons RNG".</t>
  </si>
  <si>
    <t>MATH-1393: Remove functionality provided by "Commons RNG".</t>
  </si>
  <si>
    <t>MATH-1407: Delete unit test class that fails too often.
This unit test does not test any functionality of the main code.
Failures indicate that "SecureRandom" does not fulfill expectations,
or that the test itself is wrong (although it seems to behave as
expected for "Random").</t>
  </si>
  <si>
    <t>MATH-1413 add generics to the Frequency class</t>
  </si>
  <si>
    <t>MATH-1416: Depend on "Commons Numbers".
Replaced class "Precision" by its equivalent in module "commons-numbers-core".</t>
  </si>
  <si>
    <t>MATH-1416: Depend on "Commons Numbers".
Replaced class "ArithmeticUtils" by its equivalent in module "commons-numbers-core".</t>
  </si>
  <si>
    <t>MATH-1284: Replace uses of "Vector2D" in comments and supporting files with "Cartesian2D".</t>
  </si>
  <si>
    <t>MATH-1284: Replace uses of "Vector1D" in comments and supporting files with "Cartesian1D".</t>
  </si>
  <si>
    <t>Removed deprecated instance field and associated contructors.
The RNG instance is passed as argument to the methods that require it.</t>
  </si>
  <si>
    <t>MATH-1416: Delete functionality now in "Commons Numbers".</t>
  </si>
  <si>
    <t>MATH-1416: Deleted "ContinuedFraction".
Code is now part of "Commons Numbers" (in module "commons-numbers-fraction").</t>
  </si>
  <si>
    <t>MATH-1416: Deleted code ported to "Commons Numbers" (module "commons-numbers-combinatorics").</t>
  </si>
  <si>
    <t>MATH-1416: Delete utilities now in "Commons Numbers".</t>
  </si>
  <si>
    <t>MATH-1416: Delete functionality available in "Commons Numbers".</t>
  </si>
  <si>
    <t>MATH-1429: "UnitSphereRandomVectorGenerator" replaced by "UnitSphereSampler".
Functionality moved to "Commons RNG":
  https://issues.apache.org/jira/browse/RNG-39</t>
  </si>
  <si>
    <t>MATH-1416: Remove FractionFormat and ProperFractionFormat from commons-math as they have been moved to commons-numbers</t>
  </si>
  <si>
    <t>MATH-1416: Remove BigFractionFormat and ProperBigFractionFormat from commons-math as they have been moved to commons-numbers</t>
  </si>
  <si>
    <t>MATH-1416: Remove Quaternion from commons-math as it have been moved to commons-numbers</t>
  </si>
  <si>
    <t>MATH-1416: Remove RootsOfUnity from commons-math as it have been moved to commons-numbers</t>
  </si>
  <si>
    <t>MATH-1416: Remove Primes from commons-math as it have been moved to commons-numbers</t>
  </si>
  <si>
    <t>MATH-1443: Depend on "Commons Statistics".
Deleted all classes that have a counterpart in "Commons Statistics".</t>
  </si>
  <si>
    <t>MATH-1443: Depend on "Commons Statistics".
Simplify classes that remain in "Commons Math".</t>
  </si>
  <si>
    <t>MATH-1437: adding additional unit tests and test utilities for o.a.c.m.geometry.euclidean.twod and o.a.c.m.geometry.euclidean.threed</t>
  </si>
  <si>
    <t>MATH-1437: adding more tests to PolygonsSetTest; tests rely on the fix for MATH-1450</t>
  </si>
  <si>
    <t>MATH-1416: Depend on "Commons Numbers".</t>
  </si>
  <si>
    <t>Removed unused classes.
Class "Complex" is replaced by its equivalent in "Commons Numbers".
Class "ComplexField" has no replacement: see ongoing discussion on the
"dev" ML (and issue NUMBERS-51 on JIRA).</t>
  </si>
  <si>
    <t>Temporary duplicate code removed.</t>
  </si>
  <si>
    <t>MATH-1459: Create a way to automatically calculate a Jacobian matrix using a differentiator.</t>
  </si>
  <si>
    <t>MATH-1469: Removal of codes ported to "Commons Geometry".
Classes "FieldVector3D" and "FieldRotation" were not ported as they depend on "RealFieldElement".</t>
  </si>
  <si>
    <t>MATH-1446: Removed "Fraction" class (ported to "Commons Numbers").
Functionality unused within "Commons Math" was also removed:
 * Utility to build "FieldMatrix&lt;Fraction&gt;" instances.
 * Utility to convert from "FieldMatrix&lt;Fraction&gt;" to "RealMatrix".
Class "Fraction" was used for testing "Field" functionalities.
Corresponding unit tests were refactored to use class "Dfp" instead.
A "dummy" class ("Dfp25") was introduced for that purpose (in "src/test").
Some tests, too tied to the field type being "Fraction", were modified.</t>
  </si>
  <si>
    <t>MATH-1504: Removed "BigFraction" class (ported to "Commons Numbers").
Functionality unused within "Commons Math" was also removed:
 * Utility to build "FieldMatrix&lt;BigFraction&gt;" instances.
 * Utility to convert from "FieldMatrix&lt;BigFraction&gt;" to "RealMatrix".
Class "BigFraction" was used for testing "Field" functionalities.
Corresponding unit tests were refactored to use class "Dfp" instead.</t>
  </si>
  <si>
    <t>Obsolete class.
Functionality was moved to "Commons Numbers".</t>
  </si>
  <si>
    <t>MATH-1506: Removed class ported to "Commons Numbers".
See https://issues.apache.org/jira/projects/NUMBERS/issues/NUMBERS-140</t>
  </si>
  <si>
    <t>Removed obsolete "copyOf" method.</t>
  </si>
  <si>
    <t>MATH-1362: Removed class that is not used anymore within "Commons Math".</t>
  </si>
  <si>
    <t>MATH-1524: Remove package initialization and reuse chooseInitialCenters as package-private</t>
  </si>
  <si>
    <t>fix_typos</t>
  </si>
  <si>
    <t>MATH-1547: Remove "findBest" and "findBestAndSecondBest" methods from "MapUtils".
Use equivalent functionality from class "MapRanking".</t>
  </si>
  <si>
    <t>Factor out utilities that are useful for other unit test classes too.</t>
  </si>
  <si>
    <t>Add unit tests.
Failing tests are disabled.</t>
  </si>
  <si>
    <t>MATH-1554: Remove package "o.a.c.math4.geometry".</t>
  </si>
  <si>
    <t>MATH-1578: Modularization.
Code moved from "o.a.c.math4.legacy.ml.neuralnet" into a dedicated module.
Refactored "TSP" example application (formerly provided as a unit test).</t>
  </si>
  <si>
    <t>MATH-1582: Modularization.
Code moved from "o.a.c.math4.legacy.transform" into a dedicated module.</t>
  </si>
  <si>
    <t>MATH-1533: Javadoc explaining that the issue is actually not a problem.
Corresponding unit test has been removed.</t>
  </si>
  <si>
    <t>MATH-1581: Removed "hash" methods.</t>
  </si>
  <si>
    <t>MATH-1581: Removed "copySign" methods.</t>
  </si>
  <si>
    <t>MATH-1581: Removed "equals" method.</t>
  </si>
  <si>
    <t>MATH-1584: Move "MathUtils.check..." functions to associated exception class.</t>
  </si>
  <si>
    <t>Remove unused class.</t>
  </si>
  <si>
    <t>MATH-1593: Remove duplicate functionality (provided in "Commons RNG").</t>
  </si>
  <si>
    <t>MATH-1592: Remove "NumberTransformer" (transformations should be done by caller).
Closes #186.</t>
  </si>
  <si>
    <t>Unused classes (in "src/test").</t>
  </si>
  <si>
    <t>MATH-1601: Simplified and more robust API.
Factory methods ensure correct use (removed dependency on "NormalizedRandomGenerator").</t>
  </si>
  <si>
    <t>MATH-1598: Class is not used anymore within "Commons Math".
Functionality is available from "Commons RNG".</t>
  </si>
  <si>
    <t>MATH-1599: Class removed (out-of-scope).</t>
  </si>
  <si>
    <t>Removed "java.util.Random" wrapper.
Utility is provided by "Commons RNG".</t>
  </si>
  <si>
    <t>MATH-1594: Remove "Serializable".</t>
  </si>
  <si>
    <t>MATH-1608: Remove random string generator.
Functionality is out-of-scope (cf. "Commons Codec").</t>
  </si>
  <si>
    <t>MATH-1610: Functionality moved to "Commons RNG" (cf. RNG-145).</t>
  </si>
  <si>
    <t>Functionality has been moved to "Commons Numbers" (cf. NUMBERS-164).</t>
  </si>
  <si>
    <t>MATH-1576: Fix checkstyle in legacy module
Fix many of the modules.
The remaining modules have been added back and commented out:
ParameterNumber - 50 errors
MethodParamPad - 94 errors
NoWhitespaceAfter - 3949 errors
NoWhitespaceBefore - 1605 errors
OperatorWrap - 54 errors
ParenPad - 884 errors
WhitespaceAfter - 7543 errors
WhitespaceAround - 2198 errors
HiddenField - 64 errors
ArrayTypeStyle - 197 errors
Indentation - 7293 errors</t>
  </si>
  <si>
    <t>MATH-1614: Refactoring of "SimplexOptimizer".
Class "Simplex" supersedes "AbstractSimplex" whose subclasses are replaced
by implementations of the "Simplex.TransformFactory" interface.
The new classes are immutable.
Test suite has been updated.
It tries to assess correctness through randomization; however some standard
optimization problems entail systematic failures that were previously hidden
through using fixed seeds.  [The corresponding unit tests are skipped, and
further work is needed in order to find out whether those problems are too
hard for the algorithm or the issue lies elsewhere.]</t>
  </si>
  <si>
    <t>MATH-1615: Functionality is in "Commons RNG" (cf. RNG-137).</t>
  </si>
  <si>
    <t>MATH-1611: Obsolete class.
Functionality moved to "Commons RNG" (cf. RNG-140).</t>
  </si>
  <si>
    <t>MATH-1616: Refactor "EmpiricalDistribution".
* No default bin count (cf. MATH-1462).
* No data loading from external sources (file, URL).
* No data abstraction layer.
* Return defensive copies of the internal state.
* Make class immutable.
* Allow user-defined within-bin kernel.</t>
  </si>
  <si>
    <t>Suppress obsolete unit test.
Class "ConstantContinuousDistribution" has been removed from "Commons Statistics".</t>
  </si>
  <si>
    <t>Standard test functions defined in a dedicated factory ("TestFunction" enum).</t>
  </si>
  <si>
    <t>Remove duplicate function (unit tests).</t>
  </si>
  <si>
    <t>MATH-1623: Remove duplicate unit tests.
Standard test functions are now handled by class "SimplexOptimizerTest".</t>
  </si>
  <si>
    <t>MATH-1623: Add unit tests for "HedarFukushimaTransform".
Adapt input files for the "simulated annealing" option.
Class "SimplexOptimizerHedarFukushimaTest" superseded by input from CSV.</t>
  </si>
  <si>
    <t>Move tests for expected exceptions to "SimplexOptimizerTest" class.</t>
  </si>
  <si>
    <t>Sonarfix: Rename test for equality in markers
Use explicit equals method to check equality (not assertEquals)</t>
  </si>
  <si>
    <t>Simplify data format for "SimplexOptimizerTest" (randomized) input.
This commit also makes the following changes (unit tests):
 * Add/remove/rename/rewrite test functions.</t>
  </si>
  <si>
    <t>Remove obsolete helper class for unit testing.
Retries are handled by the "surefire" plugin.</t>
  </si>
  <si>
    <t>Class "JdkMath" bridges user code and alternative implementations.
It's a "drop-in" replacement for JDK's "Math" as of Java 8 (cf. MATH-1630).
"AccurateMath" contains pure Java, acccurate, implementations of "Math" functions.
But it is no longer required to implement all of them.</t>
  </si>
  <si>
    <t>MATH-1636: Remove "isSupportedConnected" (as per STATISTICS-48).</t>
  </si>
  <si>
    <t>MATH-1651: Modified unit test.
The old test was flaky because it assumed a fixed iteration order.
[Thanks to Anant Dahiya for pointing it out.]
The new test indirectly checks how neuron's identifiers are assigned.
Closes #213.</t>
  </si>
  <si>
    <t>Remove "CombinatoricsUtils" class
Functionality is in "Commons Numbers" combinatorics package.</t>
  </si>
  <si>
    <t>src/test/org/apache/commons/math/UnivariateTest.java</t>
  </si>
  <si>
    <t>src/test/org/apache/commons/math/ExpandableDoubleArrayTest.java</t>
  </si>
  <si>
    <t>src/test/org/apache/commons/math/ContractableDoubleArrayTest.java</t>
  </si>
  <si>
    <t>src/test/org/apache/commons/math/DoubleArrayAbstractTest.java</t>
  </si>
  <si>
    <t>src/test/org/apache/commons/math/BeanListUnivariateImplTest.java</t>
  </si>
  <si>
    <t>src/test/org/apache/commons/math/BivariateRegressionTest.java</t>
  </si>
  <si>
    <t>src/test/org/apache/commons/math/ListUnivariateImplTest.java</t>
  </si>
  <si>
    <t>src/test/org/apache/commons/math/StoreUnivariateImplTest.java</t>
  </si>
  <si>
    <t>src/test/org/apache/commons/math/UnivariateImplTest.java</t>
  </si>
  <si>
    <t>src/test/org/apache/commons/math/distribution/ChiSquareDistributionTest.java</t>
  </si>
  <si>
    <t>src/test/org/apache/commons/math/distribution/DistributionFactoryImplTest.java</t>
  </si>
  <si>
    <t>src/test/org/apache/commons/math/distribution/GammaDistributionTest.java</t>
  </si>
  <si>
    <t>src/test/org/apache/commons/math/stat/CertifiedDataTest.java</t>
  </si>
  <si>
    <t>src/test/org/apache/commons/math/distribution/TDistributionTest.java</t>
  </si>
  <si>
    <t>src/test/org/apache/commons/math/distribution/ExponentialDistributionTest.java</t>
  </si>
  <si>
    <t>src/test/org/apache/commons/math/RealSolverTest.java</t>
  </si>
  <si>
    <t>src/test/org/apache/commons/math/TestStatisticTest.java</t>
  </si>
  <si>
    <t>src/java/org/apache/commons/math/TestStatisticImpl.java</t>
  </si>
  <si>
    <t>src/test/org/apache/commons/math/FreqTest.java</t>
  </si>
  <si>
    <t>src/test/org/apache/commons/math/util/FixedDoubleArrayTest.java</t>
  </si>
  <si>
    <t>src/test/org/apache/commons/math/analysis/BisectionSolverTest.java</t>
  </si>
  <si>
    <t>src/java/org/apache/commons/math/analysis/UnivariateRealSolverUtil.java</t>
  </si>
  <si>
    <t>src/java/org/apache/commons/math/stat/TestStatisticImpl.java</t>
  </si>
  <si>
    <t>src/test/org/apache/commons/math/MathConfigurationExceptionTest.java</t>
  </si>
  <si>
    <t>src/test/org/apache/commons/math/MathExceptionTest.java</t>
  </si>
  <si>
    <t>src/test/org/apache/commons/math/TestUtils.java</t>
  </si>
  <si>
    <t>src/test/org/apache/commons/math/analysis/ConvergenceExceptionTest.java</t>
  </si>
  <si>
    <t>src/test/org/apache/commons/math/analysis/InterpolatorTest.java</t>
  </si>
  <si>
    <t>src/test/org/apache/commons/math/analysis/RealSolverTest.java</t>
  </si>
  <si>
    <t>src/test/org/apache/commons/math/analysis/UnivariateRealSolverUtilsTest.java</t>
  </si>
  <si>
    <t>src/test/org/apache/commons/math/complex/ComplexTest.java</t>
  </si>
  <si>
    <t>src/test/org/apache/commons/math/distribution/BinomialDistributionTest.java</t>
  </si>
  <si>
    <t>src/test/org/apache/commons/math/distribution/FDistributionTest.java</t>
  </si>
  <si>
    <t>src/test/org/apache/commons/math/distribution/HypergeometricDistributionTest.java</t>
  </si>
  <si>
    <t>src/test/org/apache/commons/math/linear/RealMatrixImplTest.java</t>
  </si>
  <si>
    <t>src/test/org/apache/commons/math/random/EmpiricalDistributionTest.java</t>
  </si>
  <si>
    <t>src/test/org/apache/commons/math/random/RandomDataTest.java</t>
  </si>
  <si>
    <t>src/test/org/apache/commons/math/random/ValueServerTest.java</t>
  </si>
  <si>
    <t>src/test/org/apache/commons/math/special/BetaTest.java</t>
  </si>
  <si>
    <t>src/test/org/apache/commons/math/special/GammaTest.java</t>
  </si>
  <si>
    <t>src/test/org/apache/commons/math/stat/BeanListUnivariateImplTest.java</t>
  </si>
  <si>
    <t>src/test/org/apache/commons/math/stat/BivariateRegressionTest.java</t>
  </si>
  <si>
    <t>src/test/org/apache/commons/math/stat/FrequencyTest.java</t>
  </si>
  <si>
    <t>src/test/org/apache/commons/math/stat/ListUnivariateImplTest.java</t>
  </si>
  <si>
    <t>src/test/org/apache/commons/math/stat/MixedListUnivariateImplTest.java</t>
  </si>
  <si>
    <t>src/test/org/apache/commons/math/stat/StatUtilsTest.java</t>
  </si>
  <si>
    <t>src/test/org/apache/commons/math/stat/StoreUnivariateImplTest.java</t>
  </si>
  <si>
    <t>src/test/org/apache/commons/math/stat/TestStatisticTest.java</t>
  </si>
  <si>
    <t>src/test/org/apache/commons/math/stat/UnivariateImplTest.java</t>
  </si>
  <si>
    <t>src/test/org/apache/commons/math/stat/univariate/InteractionTest.java</t>
  </si>
  <si>
    <t>src/test/org/apache/commons/math/stat/univariate/StorelessUnivariateStatisticAbstractTest.java</t>
  </si>
  <si>
    <t>src/test/org/apache/commons/math/stat/univariate/UnivariateStatisticAbstractTest.java</t>
  </si>
  <si>
    <t>src/test/org/apache/commons/math/stat/univariate/moment/GeometricMeanTest.java</t>
  </si>
  <si>
    <t>src/test/org/apache/commons/math/stat/univariate/moment/KurtosisTest.java</t>
  </si>
  <si>
    <t>src/test/org/apache/commons/math/stat/univariate/moment/MeanTest.java</t>
  </si>
  <si>
    <t>src/test/org/apache/commons/math/stat/univariate/moment/SkewnessTest.java</t>
  </si>
  <si>
    <t>src/test/org/apache/commons/math/stat/univariate/moment/StandardDeviationTest.java</t>
  </si>
  <si>
    <t>src/test/org/apache/commons/math/stat/univariate/moment/VarianceTest.java</t>
  </si>
  <si>
    <t>src/test/org/apache/commons/math/stat/univariate/rank/MaxTest.java</t>
  </si>
  <si>
    <t>src/test/org/apache/commons/math/stat/univariate/rank/MedianTest.java</t>
  </si>
  <si>
    <t>src/test/org/apache/commons/math/stat/univariate/rank/MinTest.java</t>
  </si>
  <si>
    <t>src/test/org/apache/commons/math/stat/univariate/rank/PercentileTest.java</t>
  </si>
  <si>
    <t>src/test/org/apache/commons/math/stat/univariate/summary/ProductTest.java</t>
  </si>
  <si>
    <t>src/test/org/apache/commons/math/stat/univariate/summary/SumLogTest.java</t>
  </si>
  <si>
    <t>src/test/org/apache/commons/math/stat/univariate/summary/SumSqTest.java</t>
  </si>
  <si>
    <t>src/test/org/apache/commons/math/stat/univariate/summary/SumTest.java</t>
  </si>
  <si>
    <t>src/test/org/apache/commons/math/util/BeanTransformerTest.java</t>
  </si>
  <si>
    <t>src/test/org/apache/commons/math/util/ContinuedFractionTest.java</t>
  </si>
  <si>
    <t>src/test/org/apache/commons/math/util/ContractableDoubleArrayTest.java</t>
  </si>
  <si>
    <t>src/test/org/apache/commons/math/util/DefaultTransformerTest.java</t>
  </si>
  <si>
    <t>src/test/org/apache/commons/math/util/DoubleArrayAbstractTest.java</t>
  </si>
  <si>
    <t>src/test/org/apache/commons/math/util/ExpandableDoubleArrayTest.java</t>
  </si>
  <si>
    <t>src/test/org/apache/commons/math/util/MathUtilsTest.java</t>
  </si>
  <si>
    <t>src/test/org/apache/commons/math/util/TestBean.java</t>
  </si>
  <si>
    <t>src/test/org/apache/commons/math/util/TransformerMapTest.java</t>
  </si>
  <si>
    <t>src/test/org/apache/commons/math/stat/univariate/UnivariateImplTest.java</t>
  </si>
  <si>
    <t>src/test/org/apache/commons/math/distribution/NormalDistributionTest.java</t>
  </si>
  <si>
    <t>src/test/org/apache/commons/math/analysis/PolynomialFunctionTest.java</t>
  </si>
  <si>
    <t>src/java/org/apache/commons/math/stat/inference/TestStatisticImpl.java</t>
  </si>
  <si>
    <t>src/test/org/apache/commons/math/stat/inference/TestStatisticTest.java</t>
  </si>
  <si>
    <t>src/test/org/apache/commons/math/stat/univariate/DescriptiveStatisticsTest.java</t>
  </si>
  <si>
    <t>src/experimental/org/apache/commons/math/util/BeanTransformerTest.java</t>
  </si>
  <si>
    <t>src/test/org/apache/commons/math/stat/inference/TTestTest.java</t>
  </si>
  <si>
    <t>src/test/org/apache/commons/math/stat/univariate/StoreUnivariateImplTest.java</t>
  </si>
  <si>
    <t>src/test/org/apache/commons/math/complex/ComplexMathTest.java</t>
  </si>
  <si>
    <t>src/test/org/apache/commons/math/stat/multivariate/BivariateRegressionTest.java</t>
  </si>
  <si>
    <t>src/test/org/apache/commons/math/complex/AbstractComplexFormatTest.java</t>
  </si>
  <si>
    <t>src/test/org/apache/commons/math/complex/ComplexFormatTest.java</t>
  </si>
  <si>
    <t>src/test/org/apache/commons/math/linear/BigMatrixImplTest.java</t>
  </si>
  <si>
    <t>src/test/org/apache/commons/math/distribution/DiscreteDistributionAbstractTest.java</t>
  </si>
  <si>
    <t>src/test/org/apache/commons/math/linear/InvalidMatrixExceptionTest.java</t>
  </si>
  <si>
    <t>src/test/org/apache/commons/math/linear/MatrixIndexExceptionTest.java</t>
  </si>
  <si>
    <t>src/mantissa/tests-src/org/spaceroots/mantissa/geometry/ImmutableVector3DTest.java</t>
  </si>
  <si>
    <t>src/mantissa/tests-src/org/spaceroots/mantissa/algebra/ChebyshevTest.java</t>
  </si>
  <si>
    <t>src/mantissa/tests-src/org/spaceroots/mantissa/estimation/LevenbergMarquardtEstimatorTest.java</t>
  </si>
  <si>
    <t>src/mantissa/tests-src/org/spaceroots/mantissa/fitting/AbstractCurveFitterTest.java</t>
  </si>
  <si>
    <t>src/mantissa/tests-src/org/spaceroots/mantissa/fitting/PolynomialFitterTest.java</t>
  </si>
  <si>
    <t>src/mantissa/tests-src/org/spaceroots/mantissa/utilities/MappableArrayTest.java</t>
  </si>
  <si>
    <t>src/test/org/apache/commons/math/FunctionEvaluationExceptionTest.java</t>
  </si>
  <si>
    <t>src/mantissa/tests-src/org/spaceroots/mantissa/random/CorrelatedRandomVectorGeneratorTest.java</t>
  </si>
  <si>
    <t>src/mantissa/tests-src/org/spaceroots/mantissa/random/GaussianRandomGeneratorTest.java</t>
  </si>
  <si>
    <t>src/mantissa/tests-src/org/spaceroots/mantissa/random/UncorrelatedRandomVectorGeneratorTest.java</t>
  </si>
  <si>
    <t>src/mantissa/tests-src/org/spaceroots/mantissa/random/VectorialSampleStatisticsTest.java</t>
  </si>
  <si>
    <t>src/mantissa/tests-src/org/spaceroots/mantissa/estimation/GaussNewtonEstimatorTest.java</t>
  </si>
  <si>
    <t>src/mantissa/tests-src/org/spaceroots/mantissa/ode/ClassicalRungeKuttaIntegratorTest.java</t>
  </si>
  <si>
    <t>src/mantissa/tests-src/org/spaceroots/mantissa/ode/EulerIntegratorTest.java</t>
  </si>
  <si>
    <t>src/mantissa/tests-src/org/spaceroots/mantissa/ode/GillIntegratorTest.java</t>
  </si>
  <si>
    <t>src/mantissa/tests-src/org/spaceroots/mantissa/ode/MidpointIntegratorTest.java</t>
  </si>
  <si>
    <t>src/mantissa/tests-src/org/spaceroots/mantissa/ode/ThreeEighthesIntegratorTest.java</t>
  </si>
  <si>
    <t>src/test/org/apache/commons/math/ode/ClassicalRungeKuttaIntegratorTest.java</t>
  </si>
  <si>
    <t>src/test/org/apache/commons/math/ode/HighamHall54IntegratorTest.java</t>
  </si>
  <si>
    <t>src/test/org/apache/commons/math/stat/descriptive/DescriptiveStatisticsImplTest.java</t>
  </si>
  <si>
    <t>src/test/org/apache/commons/math/stat/descriptive/DescriptiveStatisticsTest.java</t>
  </si>
  <si>
    <t>src/test/org/apache/commons/math/ode/TestProblemHandler.java</t>
  </si>
  <si>
    <t>src/test/org/apache/commons/math/MaxIterationsExceededExceptionTest.java</t>
  </si>
  <si>
    <t>src/test/org/apache/commons/math/stat/descriptive/SummaryStatisticsImplTest.java</t>
  </si>
  <si>
    <t>src/test/org/apache/commons/math/stat/descriptive/SummaryStatisticsTest.java</t>
  </si>
  <si>
    <t>src/test/org/apache/commons/math/stat/descriptive/SummaryStatisticsAbstractTest.java</t>
  </si>
  <si>
    <t>src/test/org/apache/commons/math/stat/descriptive/MultivariateSummaryStatisticsTest.java</t>
  </si>
  <si>
    <t>src/java/org/apache/commons/math/stat/inference/TestFactory.java</t>
  </si>
  <si>
    <t>src/java/org/apache/commons/math/stat/inference/TestFactoryImpl.java</t>
  </si>
  <si>
    <t>src/test/org/apache/commons/math/stat/descriptive/DescriptiveStatisticsAbstractTest.java</t>
  </si>
  <si>
    <t>src/test/org/apache/commons/math/complex/ComplexUtilsTest.java</t>
  </si>
  <si>
    <t>src/test/org/apache/commons/math/ode/DormandPrince54IntegratorTest.java</t>
  </si>
  <si>
    <t>src/test/org/apache/commons/math/ode/DormandPrince853IntegratorTest.java</t>
  </si>
  <si>
    <t>src/test/org/apache/commons/math/ode/GraggBulirschStoerIntegratorTest.java</t>
  </si>
  <si>
    <t>src/test/org/apache/commons/math/ode/TestProblem4.java</t>
  </si>
  <si>
    <t>src/test/org/apache/commons/math/ode/TestProblemAbstract.java</t>
  </si>
  <si>
    <t>src/test/org/apache/commons/math/ode/nonstiff/AbstractStepInterpolatorTest.java</t>
  </si>
  <si>
    <t>src/test/org/apache/commons/math/stat/regression/AbstractMultipleLinearRegressionTest.java</t>
  </si>
  <si>
    <t>src/test/org/apache/commons/math/linear/EigenDecompositionImplTest.java</t>
  </si>
  <si>
    <t>src/test/org/apache/commons/math/linear/LUDecompositionImplTest.java</t>
  </si>
  <si>
    <t>src/test/org/apache/commons/math/linear/QRDecompositionImplTest.java</t>
  </si>
  <si>
    <t>src/test/org/apache/commons/math/linear/SingularValueDecompositionImplTest.java</t>
  </si>
  <si>
    <t>src/test/org/apache/commons/math/analysis/UnivariateRealSolverFactoryImplTest.java</t>
  </si>
  <si>
    <t>src/test/org/apache/commons/math/transform/FastHadamardTransformerTest.java</t>
  </si>
  <si>
    <t>src/test/org/apache/commons/math/linear/DenseRealMatrixTest.java</t>
  </si>
  <si>
    <t>src/mantissa/tests-src/org/spaceroots/mantissa/quadrature/scalar/GaussLegendreIntegratorTest.java</t>
  </si>
  <si>
    <t>src/mantissa/tests-src/org/spaceroots/mantissa/algebra/HermiteTest.java</t>
  </si>
  <si>
    <t>src/mantissa/tests-src/org/spaceroots/mantissa/algebra/LaguerreTest.java</t>
  </si>
  <si>
    <t>src/mantissa/tests-src/org/spaceroots/mantissa/algebra/LegendreTest.java</t>
  </si>
  <si>
    <t>src/test/org/apache/commons/math/linear/RealVectorImplTest.java</t>
  </si>
  <si>
    <t>src/test/org/apache/commons/math/linear/SparseRealVectorTest.java</t>
  </si>
  <si>
    <t>src/test/org/apache/commons/math/optimization/MultiDirectionalTest.java</t>
  </si>
  <si>
    <t>src/test/org/apache/commons/math/optimization/NelderMeadTest.java</t>
  </si>
  <si>
    <t>src/test/org/apache/commons/math/optimization/direct/MultiDirectionalTest.java</t>
  </si>
  <si>
    <t>src/test/org/apache/commons/math/optimization/direct/NelderMeadTest.java</t>
  </si>
  <si>
    <t>src/test/org/apache/commons/math/optimization/general/GaussNewtonEstimatorTest.java</t>
  </si>
  <si>
    <t>src/test/org/apache/commons/math/optimization/general/EstimatedParameterTest.java</t>
  </si>
  <si>
    <t>src/test/org/apache/commons/math/optimization/general/LevenbergMarquardtEstimatorTest.java</t>
  </si>
  <si>
    <t>src/test/org/apache/commons/math/optimization/general/MinpackTest.java</t>
  </si>
  <si>
    <t>src/test/org/apache/commons/math/optimization/general/WeightedMeasurementTest.java</t>
  </si>
  <si>
    <t>src/test/org/apache/commons/math/optimization/general/GaussNewtonOptimizerTest.java</t>
  </si>
  <si>
    <t>src/test/org/apache/commons/math/optimization/general/LevenbergMarquardtOptimizerTest.java</t>
  </si>
  <si>
    <t>src/test/org/apache/commons/math/optimization/linear/SimplexSolverTest.java</t>
  </si>
  <si>
    <t>src/test/org/apache/commons/math/linear/MatrixUtilsTest.java</t>
  </si>
  <si>
    <t>src/test/org/apache/commons/math/linear/SparseRealMatrixTest.java</t>
  </si>
  <si>
    <t>src/test/org/apache/commons/math/stat/descriptive/ListUnivariateImplTest.java</t>
  </si>
  <si>
    <t>src/test/org/apache/commons/math/stat/descriptive/MixedListUnivariateImplTest.java</t>
  </si>
  <si>
    <t>src/test/org/apache/commons/math/stat/descriptive/StatisticalSummaryValuesTest.java</t>
  </si>
  <si>
    <t>src/test/org/apache/commons/math/stat/inference/ChiSquareTestTest.java</t>
  </si>
  <si>
    <t>src/test/org/apache/commons/math/stat/inference/OneWayAnovaTest.java</t>
  </si>
  <si>
    <t>src/test/org/apache/commons/math/stat/inference/TestUtilsTest.java</t>
  </si>
  <si>
    <t>src/test/org/apache/commons/math/stat/regression/SimpleRegressionTest.java</t>
  </si>
  <si>
    <t>src/test/org/apache/commons/math/ode/NordsieckTransformerTest.java</t>
  </si>
  <si>
    <t>src/test/org/apache/commons/math/stat/ranking/NaturalRankingTest.java</t>
  </si>
  <si>
    <t>src/test/org/apache/commons/math/ode/nonstiff/ClassicalRungeKuttaStepInterpolatorTest.java</t>
  </si>
  <si>
    <t>src/test/org/apache/commons/math/ode/nonstiff/DormandPrince54StepInterpolatorTest.java</t>
  </si>
  <si>
    <t>src/test/org/apache/commons/math/ode/nonstiff/DormandPrince853StepInterpolatorTest.java</t>
  </si>
  <si>
    <t>src/test/org/apache/commons/math/ode/nonstiff/EulerStepInterpolatorTest.java</t>
  </si>
  <si>
    <t>src/test/org/apache/commons/math/ode/nonstiff/GillStepInterpolatorTest.java</t>
  </si>
  <si>
    <t>src/test/org/apache/commons/math/ode/nonstiff/GraggBulirschStoerStepInterpolatorTest.java</t>
  </si>
  <si>
    <t>src/test/org/apache/commons/math/ode/nonstiff/HighamHall54StepInterpolatorTest.java</t>
  </si>
  <si>
    <t>src/test/org/apache/commons/math/ode/nonstiff/MidpointStepInterpolatorTest.java</t>
  </si>
  <si>
    <t>src/test/org/apache/commons/math/ode/nonstiff/ThreeEighthesStepInterpolatorTest.java</t>
  </si>
  <si>
    <t>src/test/org/apache/commons/math/ode/nonstiff/AdamsBashforthIntegratorTest.java</t>
  </si>
  <si>
    <t>src/test/org/apache/commons/math/ode/nonstiff/AdamsMoultonIntegratorTest.java</t>
  </si>
  <si>
    <t>src/test/org/apache/commons/math/ode/nonstiff/StepInterpolatorAbstractTest.java</t>
  </si>
  <si>
    <t>src/test/org/apache/commons/math/ode/nonstiff/AdamsIntegratorTest.java</t>
  </si>
  <si>
    <t>src/test/org/apache/commons/math/linear/CholeskyDecompositionImplTest.java</t>
  </si>
  <si>
    <t>src/test/org/apache/commons/math/ode/sampling/DummyStepInterpolatorTest.java</t>
  </si>
  <si>
    <t>src/test/org/apache/commons/math/linear/FieldVectorImplTest.java</t>
  </si>
  <si>
    <t>src/test/org/apache/commons/math/linear/DenseFieldMatrixTest.java</t>
  </si>
  <si>
    <t>src/mantissa/tests-src/org/spaceroots/mantissa/fitting/HarmonicFitterTest.java</t>
  </si>
  <si>
    <t>src/test/org/apache/commons/math/analysis/solvers/BisectionSolverTest.java</t>
  </si>
  <si>
    <t>src/test/org/apache/commons/math/analysis/solvers/NewtonSolverTest.java</t>
  </si>
  <si>
    <t>src/test/org/apache/commons/math/estimation/LevenbergMarquardtEstimatorTest.java</t>
  </si>
  <si>
    <t>src/test/org/apache/commons/math/ode/TestProblem1.java</t>
  </si>
  <si>
    <t>src/test/org/apache/commons/math/ode/TestProblem2.java</t>
  </si>
  <si>
    <t>src/test/org/apache/commons/math/ode/TestProblem3.java</t>
  </si>
  <si>
    <t>src/test/org/apache/commons/math/ode/TestProblem6.java</t>
  </si>
  <si>
    <t>src/test/org/apache/commons/math/optimization/general/NonLinearConjugateGradientOptimizerTest.java</t>
  </si>
  <si>
    <t>src/test/org/apache/commons/math/analysis/solvers/UnivariateRealSolverUtilsTest.java</t>
  </si>
  <si>
    <t>src/test/org/apache/commons/math/optimization/univariate/BrentMinimizerTest.java</t>
  </si>
  <si>
    <t>src/test/java/org/apache/commons/math/optimization/direct/MultiDirectionalTest.java</t>
  </si>
  <si>
    <t>src/test/java/org/apache/commons/math/optimization/linear/SimplexSolverTest.java</t>
  </si>
  <si>
    <t>src/test/java/org/apache/commons/math/optimization/linear/SimplexTableauTest.java</t>
  </si>
  <si>
    <t>src/test/java/org/apache/commons/math/analysis/interpolation/LoessInterpolatorTest.java</t>
  </si>
  <si>
    <t>src/test/java/org/apache/commons/math/random/RandomDataTest.java</t>
  </si>
  <si>
    <t>src/test/java/org/apache/commons/math/linear/BiDiagonalTransformerTest.java</t>
  </si>
  <si>
    <t>src/test/java/org/apache/commons/math/linear/SparseRealVectorTest.java</t>
  </si>
  <si>
    <t>src/test/java/org/apache/commons/math/linear/SingularValueSolverTest.java</t>
  </si>
  <si>
    <t>src/test/java/org/apache/commons/math/analysis/integration/LegendreGaussIntegratorTest.java</t>
  </si>
  <si>
    <t>src/test/java/org/apache/commons/math/analysis/interpolation/SplineInterpolatorTest.java</t>
  </si>
  <si>
    <t>src/test/java/org/apache/commons/math/analysis/solvers/BrentSolverTest.java</t>
  </si>
  <si>
    <t>src/test/java/org/apache/commons/math/estimation/EstimatedParameterTest.java</t>
  </si>
  <si>
    <t>src/test/java/org/apache/commons/math/estimation/GaussNewtonEstimatorTest.java</t>
  </si>
  <si>
    <t>src/test/java/org/apache/commons/math/estimation/LevenbergMarquardtEstimatorTest.java</t>
  </si>
  <si>
    <t>src/test/java/org/apache/commons/math/estimation/MinpackTest.java</t>
  </si>
  <si>
    <t>src/test/java/org/apache/commons/math/estimation/WeightedMeasurementTest.java</t>
  </si>
  <si>
    <t>src/test/java/org/apache/commons/math/geometry/RotationOrderTest.java</t>
  </si>
  <si>
    <t>src/test/java/org/apache/commons/math/geometry/RotationTest.java</t>
  </si>
  <si>
    <t>src/test/java/org/apache/commons/math/geometry/Vector3DTest.java</t>
  </si>
  <si>
    <t>src/test/java/org/apache/commons/math/linear/Array2DRowRealMatrixTest.java</t>
  </si>
  <si>
    <t>src/test/java/org/apache/commons/math/linear/ArrayFieldVectorTest.java</t>
  </si>
  <si>
    <t>src/test/java/org/apache/commons/math/linear/ArrayRealVectorTest.java</t>
  </si>
  <si>
    <t>src/test/java/org/apache/commons/math/linear/BigMatrixImplTest.java</t>
  </si>
  <si>
    <t>src/test/java/org/apache/commons/math/linear/BlockFieldMatrixTest.java</t>
  </si>
  <si>
    <t>src/test/java/org/apache/commons/math/linear/BlockRealMatrixTest.java</t>
  </si>
  <si>
    <t>src/test/java/org/apache/commons/math/linear/CholeskySolverTest.java</t>
  </si>
  <si>
    <t>src/test/java/org/apache/commons/math/linear/EigenDecompositionImplTest.java</t>
  </si>
  <si>
    <t>src/test/java/org/apache/commons/math/linear/EigenSolverTest.java</t>
  </si>
  <si>
    <t>src/test/java/org/apache/commons/math/linear/FieldLUDecompositionImplTest.java</t>
  </si>
  <si>
    <t>src/test/java/org/apache/commons/math/linear/FieldMatrixImplTest.java</t>
  </si>
  <si>
    <t>src/test/java/org/apache/commons/math/linear/LUDecompositionImplTest.java</t>
  </si>
  <si>
    <t>src/test/java/org/apache/commons/math/linear/LUSolverTest.java</t>
  </si>
  <si>
    <t>src/test/java/org/apache/commons/math/linear/MatrixUtilsTest.java</t>
  </si>
  <si>
    <t>src/test/java/org/apache/commons/math/linear/QRDecompositionImplTest.java</t>
  </si>
  <si>
    <t>src/test/java/org/apache/commons/math/linear/QRSolverTest.java</t>
  </si>
  <si>
    <t>src/test/java/org/apache/commons/math/linear/RealMatrixImplTest.java</t>
  </si>
  <si>
    <t>src/test/java/org/apache/commons/math/linear/SingularValueDecompositionImplTest.java</t>
  </si>
  <si>
    <t>src/test/java/org/apache/commons/math/linear/SparseFieldMatrixTest.java</t>
  </si>
  <si>
    <t>src/test/java/org/apache/commons/math/linear/SparseRealMatrixTest.java</t>
  </si>
  <si>
    <t>src/test/java/org/apache/commons/math/linear/TriDiagonalTransformerTest.java</t>
  </si>
  <si>
    <t>src/test/java/org/apache/commons/math/ode/ContinuousOutputModelTest.java</t>
  </si>
  <si>
    <t>src/test/java/org/apache/commons/math/ode/FirstOrderConverterTest.java</t>
  </si>
  <si>
    <t>src/test/java/org/apache/commons/math/ode/nonstiff/ClassicalRungeKuttaIntegratorTest.java</t>
  </si>
  <si>
    <t>src/test/java/org/apache/commons/math/ode/nonstiff/DormandPrince54IntegratorTest.java</t>
  </si>
  <si>
    <t>src/test/java/org/apache/commons/math/ode/nonstiff/DormandPrince853IntegratorTest.java</t>
  </si>
  <si>
    <t>src/test/java/org/apache/commons/math/ode/nonstiff/EulerIntegratorTest.java</t>
  </si>
  <si>
    <t>src/test/java/org/apache/commons/math/ode/nonstiff/GillIntegratorTest.java</t>
  </si>
  <si>
    <t>src/test/java/org/apache/commons/math/ode/nonstiff/GraggBulirschStoerIntegratorTest.java</t>
  </si>
  <si>
    <t>src/test/java/org/apache/commons/math/ode/nonstiff/HighamHall54IntegratorTest.java</t>
  </si>
  <si>
    <t>src/test/java/org/apache/commons/math/ode/nonstiff/MidpointIntegratorTest.java</t>
  </si>
  <si>
    <t>src/test/java/org/apache/commons/math/ode/nonstiff/ThreeEighthesIntegratorTest.java</t>
  </si>
  <si>
    <t>src/test/java/org/apache/commons/math/ode/sampling/StepNormalizerTest.java</t>
  </si>
  <si>
    <t>src/test/java/org/apache/commons/math/optimization/general/GaussNewtonOptimizerTest.java</t>
  </si>
  <si>
    <t>src/test/java/org/apache/commons/math/optimization/general/LevenbergMarquardtOptimizerTest.java</t>
  </si>
  <si>
    <t>src/test/java/org/apache/commons/math/optimization/general/MinpackTest.java</t>
  </si>
  <si>
    <t>src/test/java/org/apache/commons/math/optimization/general/NonLinearConjugateGradientOptimizerTest.java</t>
  </si>
  <si>
    <t>src/test/java/org/apache/commons/math/random/AbstractRandomGeneratorTest.java</t>
  </si>
  <si>
    <t>src/test/java/org/apache/commons/math/random/CorrelatedRandomVectorGeneratorTest.java</t>
  </si>
  <si>
    <t>src/test/java/org/apache/commons/math/random/EmpiricalDistributionTest.java</t>
  </si>
  <si>
    <t>src/test/java/org/apache/commons/math/random/GaussianRandomGeneratorTest.java</t>
  </si>
  <si>
    <t>src/test/java/org/apache/commons/math/random/RandomAdaptorTest.java</t>
  </si>
  <si>
    <t>src/test/java/org/apache/commons/math/random/UncorrelatedRandomVectorGeneratorTest.java</t>
  </si>
  <si>
    <t>src/test/java/org/apache/commons/math/random/UniformRandomGeneratorTest.java</t>
  </si>
  <si>
    <t>src/test/java/org/apache/commons/math/random/ValueServerTest.java</t>
  </si>
  <si>
    <t>src/test/java/org/apache/commons/math/stat/CertifiedDataTest.java</t>
  </si>
  <si>
    <t>src/test/java/org/apache/commons/math/stat/FrequencyTest.java</t>
  </si>
  <si>
    <t>src/test/java/org/apache/commons/math/stat/StatUtilsTest.java</t>
  </si>
  <si>
    <t>src/test/java/org/apache/commons/math/stat/descriptive/AbstractUnivariateStatisticTest.java</t>
  </si>
  <si>
    <t>src/test/java/org/apache/commons/math/stat/descriptive/AggregateSummaryStatisticsTest.java</t>
  </si>
  <si>
    <t>src/test/java/org/apache/commons/math/stat/descriptive/DescriptiveStatisticsTest.java</t>
  </si>
  <si>
    <t>src/test/java/org/apache/commons/math/stat/descriptive/ListUnivariateImplTest.java</t>
  </si>
  <si>
    <t>src/test/java/org/apache/commons/math/stat/descriptive/MixedListUnivariateImplTest.java</t>
  </si>
  <si>
    <t>src/test/java/org/apache/commons/math/stat/descriptive/MultivariateSummaryStatisticsTest.java</t>
  </si>
  <si>
    <t>src/test/java/org/apache/commons/math/stat/descriptive/StatisticalSummaryValuesTest.java</t>
  </si>
  <si>
    <t>src/test/java/org/apache/commons/math/stat/descriptive/SummaryStatisticsTest.java</t>
  </si>
  <si>
    <t>src/test/java/org/apache/commons/math/stat/descriptive/SynchronizedDescriptiveStatisticsTest.java</t>
  </si>
  <si>
    <t>src/test/java/org/apache/commons/math/stat/descriptive/SynchronizedMultivariateSummaryStatisticsTest.java</t>
  </si>
  <si>
    <t>src/test/java/org/apache/commons/math/stat/descriptive/SynchronizedSummaryStatisticsTest.java</t>
  </si>
  <si>
    <t>src/test/java/org/apache/commons/math/stat/descriptive/moment/GeometricMeanTest.java</t>
  </si>
  <si>
    <t>src/test/java/org/apache/commons/math/stat/descriptive/moment/KurtosisTest.java</t>
  </si>
  <si>
    <t>src/test/java/org/apache/commons/math/stat/descriptive/moment/MeanTest.java</t>
  </si>
  <si>
    <t>src/test/java/org/apache/commons/math/stat/descriptive/moment/SkewnessTest.java</t>
  </si>
  <si>
    <t>src/test/java/org/apache/commons/math/stat/descriptive/moment/StandardDeviationTest.java</t>
  </si>
  <si>
    <t>src/test/java/org/apache/commons/math/stat/descriptive/moment/VarianceTest.java</t>
  </si>
  <si>
    <t>src/test/java/org/apache/commons/math/stat/descriptive/moment/VectorialCovarianceTest.java</t>
  </si>
  <si>
    <t>src/test/java/org/apache/commons/math/stat/descriptive/moment/VectorialMeanTest.java</t>
  </si>
  <si>
    <t>src/test/java/org/apache/commons/math/stat/descriptive/rank/MaxTest.java</t>
  </si>
  <si>
    <t>src/test/java/org/apache/commons/math/stat/descriptive/rank/MedianTest.java</t>
  </si>
  <si>
    <t>src/test/java/org/apache/commons/math/stat/descriptive/rank/MinTest.java</t>
  </si>
  <si>
    <t>src/test/java/org/apache/commons/math/stat/descriptive/rank/PercentileTest.java</t>
  </si>
  <si>
    <t>src/test/java/org/apache/commons/math/stat/descriptive/summary/ProductTest.java</t>
  </si>
  <si>
    <t>src/test/java/org/apache/commons/math/stat/descriptive/summary/SumLogTest.java</t>
  </si>
  <si>
    <t>src/test/java/org/apache/commons/math/stat/descriptive/summary/SumSqTest.java</t>
  </si>
  <si>
    <t>src/test/java/org/apache/commons/math/stat/descriptive/summary/SumTest.java</t>
  </si>
  <si>
    <t>src/test/java/org/apache/commons/math/stat/inference/ChiSquareFactoryTest.java</t>
  </si>
  <si>
    <t>src/test/java/org/apache/commons/math/stat/inference/ChiSquareTestTest.java</t>
  </si>
  <si>
    <t>src/test/java/org/apache/commons/math/stat/inference/OneWayAnovaTest.java</t>
  </si>
  <si>
    <t>src/test/java/org/apache/commons/math/stat/inference/TTestFactoryTest.java</t>
  </si>
  <si>
    <t>src/test/java/org/apache/commons/math/stat/inference/TTestTest.java</t>
  </si>
  <si>
    <t>src/test/java/org/apache/commons/math/stat/inference/TestUtilsTest.java</t>
  </si>
  <si>
    <t>src/test/java/org/apache/commons/math/stat/regression/SimpleRegressionTest.java</t>
  </si>
  <si>
    <t>src/test/java/org/apache/commons/math/util/MathUtilsTest.java</t>
  </si>
  <si>
    <t>src/test/java/org/apache/commons/math/ode/EnhancedFirstOrderIntegratorTest.java</t>
  </si>
  <si>
    <t>src/test/java/org/apache/commons/math/ode/jacobians/FirstOrderIntegratorWithJacobiansTest.java</t>
  </si>
  <si>
    <t>src/experimental/org/apache/commons/math/analysis/DerivativeOperatorFactoryTest.java</t>
  </si>
  <si>
    <t>src/experimental/org/apache/commons/math/analysis/UnivariateRealFunctionUtilsTest.java</t>
  </si>
  <si>
    <t>src/experimental/org/apache/commons/math/linear/CholeskySolverTest.java</t>
  </si>
  <si>
    <t>src/experimental/org/apache/commons/math/linear/RecursiveLayoutRealMatrixTest.java</t>
  </si>
  <si>
    <t>src/experimental/org/apache/commons/math/stat/univariate/BeanListUnivariateImplTest.java</t>
  </si>
  <si>
    <t>src/mantissa/tests-src/org/spaceroots/mantissa/algebra/PolynomialDoubleTest.java</t>
  </si>
  <si>
    <t>src/mantissa/tests-src/org/spaceroots/mantissa/algebra/PolynomialFractionTest.java</t>
  </si>
  <si>
    <t>src/mantissa/tests-src/org/spaceroots/mantissa/algebra/PolynomialRationalTest.java</t>
  </si>
  <si>
    <t>src/mantissa/tests-src/org/spaceroots/mantissa/algebra/RationalNumberTest.java</t>
  </si>
  <si>
    <t>src/mantissa/tests-src/org/spaceroots/mantissa/functions/scalar/BasicSampledFunctionIteratorTest.java</t>
  </si>
  <si>
    <t>src/mantissa/tests-src/org/spaceroots/mantissa/functions/scalar/ComputableFunctionSamplerTest.java</t>
  </si>
  <si>
    <t>src/mantissa/tests-src/org/spaceroots/mantissa/functions/scalar/ScalarValuedPairTest.java</t>
  </si>
  <si>
    <t>src/mantissa/tests-src/org/spaceroots/mantissa/functions/vectorial/BasicSampledFunctionIteratorTest.java</t>
  </si>
  <si>
    <t>src/mantissa/tests-src/org/spaceroots/mantissa/functions/vectorial/ComputableFunctionSamplerTest.java</t>
  </si>
  <si>
    <t>src/mantissa/tests-src/org/spaceroots/mantissa/functions/vectorial/VectorialValuedPairTest.java</t>
  </si>
  <si>
    <t>src/mantissa/tests-src/org/spaceroots/mantissa/linalg/DiagonalMatrixTest.java</t>
  </si>
  <si>
    <t>src/mantissa/tests-src/org/spaceroots/mantissa/linalg/GeneralMatrixTest.java</t>
  </si>
  <si>
    <t>src/mantissa/tests-src/org/spaceroots/mantissa/linalg/GeneralSquareMatrixTest.java</t>
  </si>
  <si>
    <t>src/mantissa/tests-src/org/spaceroots/mantissa/linalg/LowerTriangularMatrixTest.java</t>
  </si>
  <si>
    <t>src/mantissa/tests-src/org/spaceroots/mantissa/linalg/MatrixFactoryTest.java</t>
  </si>
  <si>
    <t>src/mantissa/tests-src/org/spaceroots/mantissa/linalg/NonNullRangeTest.java</t>
  </si>
  <si>
    <t>src/mantissa/tests-src/org/spaceroots/mantissa/linalg/SymetricalMatrixTest.java</t>
  </si>
  <si>
    <t>src/mantissa/tests-src/org/spaceroots/mantissa/linalg/UpperTriangularMatrixTest.java</t>
  </si>
  <si>
    <t>src/mantissa/tests-src/org/spaceroots/mantissa/quadrature/vectorial/GaussLegendreIntegratorTest.java</t>
  </si>
  <si>
    <t>src/mantissa/tests-src/org/spaceroots/mantissa/random/ScalarSampleStatisticsTest.java</t>
  </si>
  <si>
    <t>src/mantissa/tests-src/org/spaceroots/mantissa/roots/BrentSolverTest.java</t>
  </si>
  <si>
    <t>src/mantissa/tests-src/org/spaceroots/mantissa/roots/TestProblem.java</t>
  </si>
  <si>
    <t>src/mantissa/tests-src/org/spaceroots/mantissa/utilities/ArrayMapperTest.java</t>
  </si>
  <si>
    <t>src/mantissa/tests-src/org/spaceroots/mantissa/utilities/IntervalTest.java</t>
  </si>
  <si>
    <t>src/mantissa/tests-src/org/spaceroots/mantissa/utilities/IntervalsListTest.java</t>
  </si>
  <si>
    <t>src/mantissa/tests-src/org/spaceroots/mantissa/utilities/MappableScalarTest.java</t>
  </si>
  <si>
    <t>src/test/java/org/apache/commons/math/optimization/univariate/BrentMinimizerTest.java</t>
  </si>
  <si>
    <t>src/test/java/org/apache/commons/math/optimization/univariate/BrentOptimizerTest.java</t>
  </si>
  <si>
    <t>src/test/java/org/apache/commons/math/linear/MatrixIndexExceptionTest.java</t>
  </si>
  <si>
    <t>src/test/java/org/apache/commons/math/optimization/direct/NelderMeadTest.java</t>
  </si>
  <si>
    <t>src/test/java/org/apache/commons/math/stat/regression/OLSMultipleLinearRegressionTest.java</t>
  </si>
  <si>
    <t>src/test/java/org/apache/commons/math/distribution/NormalDistributionTest.java</t>
  </si>
  <si>
    <t>src/test/java/org/apache/commons/math/distribution/CauchyDistributionTest.java</t>
  </si>
  <si>
    <t>src/test/java/org/apache/commons/math/distribution/WeibullDistributionTest.java</t>
  </si>
  <si>
    <t>src/test/java/org/apache/commons/math/distribution/HypergeometricDistributionTest.java</t>
  </si>
  <si>
    <t>src/test/java/org/apache/commons/math/analysis/solvers/UnivariateRealSolverUtilsTest.java</t>
  </si>
  <si>
    <t>src/test/java/org/apache/commons/math/linear/InvalidMatrixExceptionTest.java</t>
  </si>
  <si>
    <t>src/test/java/org/apache/commons/math/DuplicateSampleAbscissaExceptionTest.java</t>
  </si>
  <si>
    <t>src/test/java/org/apache/commons/math/ArgumentOutsideDomainExceptionTest.java</t>
  </si>
  <si>
    <t>src/test/java/org/apache/commons/math/analysis/interpolation/SmoothingBicubicSplineInterpolatorTest.java</t>
  </si>
  <si>
    <t>src/test/java/org/apache/commons/math/FunctionEvaluationExceptionTest.java</t>
  </si>
  <si>
    <t>src/test/java/org/apache/commons/math/analysis/solvers/BisectionSolverTest.java</t>
  </si>
  <si>
    <t>src/test/java/org/apache/commons/math/analysis/solvers/LaguerreSolverTest.java</t>
  </si>
  <si>
    <t>src/test/java/org/apache/commons/math/analysis/solvers/MullerSolverTest.java</t>
  </si>
  <si>
    <t>src/test/java/org/apache/commons/math/analysis/solvers/NewtonSolverTest.java</t>
  </si>
  <si>
    <t>src/test/java/org/apache/commons/math/analysis/solvers/RiddersSolverTest.java</t>
  </si>
  <si>
    <t>src/test/java/org/apache/commons/math/exception/util/MessageFactoryTest.java</t>
  </si>
  <si>
    <t>src/test/java/org/apache/commons/math/analysis/solvers/UnivariateRealSolverFactoryImplTest.java</t>
  </si>
  <si>
    <t>src/test/java/org/apache/commons/math/linear/AbstractRealVectorTest.java</t>
  </si>
  <si>
    <t>src/test/java/org/apache/commons/math/analysis/BinaryFunctionTest.java</t>
  </si>
  <si>
    <t>src/test/java/org/apache/commons/math/analysis/ComposableFunctionTest.java</t>
  </si>
  <si>
    <t>src/test/java/org/apache/commons/math/linear/RealVectorFormatAbstractTest.java</t>
  </si>
  <si>
    <t>src/test/java/org/apache/commons/math/complex/ComplexFormatAbstractTest.java</t>
  </si>
  <si>
    <t>src/test/java/org/apache/commons/math/geometry/Vector3DFormatAbstractTest.java</t>
  </si>
  <si>
    <t>src/test/java/org/apache/commons/math/MaxIterationsExceededExceptionTest.java</t>
  </si>
  <si>
    <t>src/test/java/org/apache/commons/math/util/FastMathTest.java</t>
  </si>
  <si>
    <t>src/main/java/org/apache/commons/math/stat/inference/TestUtils.java</t>
  </si>
  <si>
    <t>src/test/java/org/apache/commons/math/analysis/function/LogisticTest.java</t>
  </si>
  <si>
    <t>src/test/java/org/apache/commons/math/analysis/function/StepFunctionTest.java</t>
  </si>
  <si>
    <t>src/test/java/org/apache/commons/math/optimization/direct/CMAESOptimizerTest.java</t>
  </si>
  <si>
    <t>src/test/java/org/apache/commons/math/optimization/fitting/ParametricGaussianFunctionTest.java</t>
  </si>
  <si>
    <t>src/test/java/org/apache/commons/math/ConvergenceExceptionTest.java</t>
  </si>
  <si>
    <t>src/test/java/org/apache/commons/math/MathConfigurationExceptionTest.java</t>
  </si>
  <si>
    <t>src/test/java/org/apache/commons/math/MathExceptionTest.java</t>
  </si>
  <si>
    <t>src/test/java/org/apache/commons/math/special/BetaTest.java</t>
  </si>
  <si>
    <t>src/test/java/org/apache/commons/math/special/GammaTest.java</t>
  </si>
  <si>
    <t>src/test/java/org/apache/commons/math/distribution/BinomialDistributionTest.java</t>
  </si>
  <si>
    <t>src/test/java/org/apache/commons/math/distribution/ChiSquareDistributionTest.java</t>
  </si>
  <si>
    <t>src/test/java/org/apache/commons/math/distribution/ContinuousDistributionAbstractTest.java</t>
  </si>
  <si>
    <t>src/test/java/org/apache/commons/math/distribution/ExponentialDistributionTest.java</t>
  </si>
  <si>
    <t>src/test/java/org/apache/commons/math/distribution/FDistributionTest.java</t>
  </si>
  <si>
    <t>src/test/java/org/apache/commons/math/distribution/GammaDistributionTest.java</t>
  </si>
  <si>
    <t>src/test/java/org/apache/commons/math/distribution/IntegerDistributionAbstractTest.java</t>
  </si>
  <si>
    <t>src/test/java/org/apache/commons/math/distribution/PascalDistributionTest.java</t>
  </si>
  <si>
    <t>src/test/java/org/apache/commons/math/distribution/TDistributionTest.java</t>
  </si>
  <si>
    <t>src/test/java/org/apache/commons/math/distribution/ZipfDistributionTest.java</t>
  </si>
  <si>
    <t>src/test/java/org/apache/commons/math/stat/correlation/SpearmansRankCorrelationTest.java</t>
  </si>
  <si>
    <t>src/test/java/org/apache/commons/math/stat/descriptive/InteractionTest.java</t>
  </si>
  <si>
    <t>src/test/java/org/apache/commons/math/stat/descriptive/StorelessUnivariateStatisticAbstractTest.java</t>
  </si>
  <si>
    <t>src/test/java/org/apache/commons/math/stat/descriptive/UnivariateStatisticAbstractTest.java</t>
  </si>
  <si>
    <t>src/test/java/org/apache/commons/math/stat/descriptive/moment/FirstMomentTest.java</t>
  </si>
  <si>
    <t>src/test/java/org/apache/commons/math/stat/descriptive/moment/FourthMomentTest.java</t>
  </si>
  <si>
    <t>src/test/java/org/apache/commons/math/stat/descriptive/moment/SecondMomentTest.java</t>
  </si>
  <si>
    <t>src/test/java/org/apache/commons/math/stat/descriptive/moment/ThirdMomentTest.java</t>
  </si>
  <si>
    <t>src/test/java/org/apache/commons/math/stat/inference/MannWhitneyUTestTest.java</t>
  </si>
  <si>
    <t>src/test/java/org/apache/commons/math/stat/inference/WilcoxonSignedRankTestTest.java</t>
  </si>
  <si>
    <t>src/test/java/org/apache/commons/math/stat/ranking/NaturalRankingTest.java</t>
  </si>
  <si>
    <t>src/test/java/org/apache/commons/math/util/ContinuedFractionTest.java</t>
  </si>
  <si>
    <t>src/test/java/org/apache/commons/math/util/DoubleArrayAbstractTest.java</t>
  </si>
  <si>
    <t>src/test/java/org/apache/commons/math/util/ResizableDoubleArrayTest.java</t>
  </si>
  <si>
    <t>src/test/java/org/apache/commons/math/analysis/solvers/SecantSolverTest.java</t>
  </si>
  <si>
    <t>src/test/java/org/apache/commons/math/analysis/solvers/SecantBaseTest.java</t>
  </si>
  <si>
    <t>src/test/java/org/apache/commons/math/ode/TestProblemHandler.java</t>
  </si>
  <si>
    <t>src/test/java/org/apache/commons/math/analysis/solvers/BaseSecantSolverTest.java</t>
  </si>
  <si>
    <t>src/test/java/org/apache/commons/math/exception/MathRuntimeExceptionTest.java</t>
  </si>
  <si>
    <t>src/test/java/org/apache/commons/math/complex/ComplexTest.java</t>
  </si>
  <si>
    <t>src/test/java/org/apache/commons/math/random/MersenneTwisterTest.java</t>
  </si>
  <si>
    <t>src/test/java/org/apache/commons/math/random/Well1024aTest.java</t>
  </si>
  <si>
    <t>src/test/java/org/apache/commons/math/optimization/direct/BOBYQAOptimizerTest.java</t>
  </si>
  <si>
    <t>src/test/java/org/apache/commons/math/linear/RealVectorTest.java</t>
  </si>
  <si>
    <t>src/test/java/org/apache/commons/math/optimization/direct/SimplexOptimizerMultiDirectionalTest.java</t>
  </si>
  <si>
    <t>src/test/java/org/apache/commons/math/optimization/direct/SimplexOptimizerNelderMeadTest.java</t>
  </si>
  <si>
    <t>src/test/java/org/apache/commons/math/linear/CholeskyDecompositionImplTest.java</t>
  </si>
  <si>
    <t>src/test/java/org/apache/commons/math/exception/NonMonotonousSequenceExceptionTest.java</t>
  </si>
  <si>
    <t>src/test/java/org/apache/commons/math/util/ArithmeticsUtilsTest.java</t>
  </si>
  <si>
    <t>src/test/java/org/apache/commons/math/util/MathArraysTest.java</t>
  </si>
  <si>
    <t>src/test/java/org/apache/commons/math/distribution/BetaDistributionTest.java</t>
  </si>
  <si>
    <t>src/test/java/org/apache/commons/math/distribution/PoissonDistributionTest.java</t>
  </si>
  <si>
    <t>src/test/java/org/apache/commons/math/optimization/direct/MultivariateRealFunctionMappingAdapterTest.java</t>
  </si>
  <si>
    <t>src/test/java/org/apache/commons/math/optimization/direct/MultivariateRealFunctionPenaltyAdapterTest.java</t>
  </si>
  <si>
    <t>src/test/java/org/apache/commons/math/optimization/BatteryNISTTest.java</t>
  </si>
  <si>
    <t>src/test/java/org/apache/commons/math/random/StableRandomGeneratorTest.java</t>
  </si>
  <si>
    <t>src/test/java/org/apache/commons/math/distribution/AbtractIntegerDistributionTest.java</t>
  </si>
  <si>
    <t>src/test/java/org/apache/commons/math/optimization/MultiStartDifferentiableMultivariateRealOptimizerTest.java</t>
  </si>
  <si>
    <t>src/test/java/org/apache/commons/math/optimization/MultiStartMultivariateRealOptimizerTest.java</t>
  </si>
  <si>
    <t>src/test/java/org/apache/commons/math/optimization/MultiStartDifferentiableMultivariateVectorialOptimizerTest.java</t>
  </si>
  <si>
    <t>src/test/java/org/apache/commons/math/optimization/univariate/MultiStartUnivariateRealOptimizerTest.java</t>
  </si>
  <si>
    <t>src/test/java/org/apache/commons/math/random/RandomGeneratorAbstractTest.java</t>
  </si>
  <si>
    <t>src/test/java/org/apache/commons/math/distribution/LogNormalDistributionTest.java</t>
  </si>
  <si>
    <t>src/test/java/org/apache/commons/math/transform/FastFourierTransformerTest.java</t>
  </si>
  <si>
    <t>src/test/java/org/apache/commons/math/analysis/interpolation/UnivariateRealPeriodicInterpolatorTest.java</t>
  </si>
  <si>
    <t>src/test/java/org/apache/commons/math/transform/FastSineTransformerTest.java</t>
  </si>
  <si>
    <t>src/test/java/org/apache/commons/math/transform/RealTransformerAbstractTest.java</t>
  </si>
  <si>
    <t>src/test/java/org/apache/commons/math3/stat/correlation/StorelessCovarianceTest.java</t>
  </si>
  <si>
    <t>src/test/java/org/apache/commons/math3/optimization/direct/CMAESOptimizerTest.java</t>
  </si>
  <si>
    <t>src/test/java/org/apache/commons/math3/linear/PivotingQRDecompositionTest.java</t>
  </si>
  <si>
    <t>src/test/java/org/apache/commons/math3/linear/PivotingQRSolverTest.java</t>
  </si>
  <si>
    <t>src/test/java/org/apache/commons/math3/optimization/BatteryNISTTest.java</t>
  </si>
  <si>
    <t>src/test/java/org/apache/commons/math3/optimization/general/GaussNewtonOptimizerTest.java</t>
  </si>
  <si>
    <t>src/test/java/org/apache/commons/math3/optimization/general/LevenbergMarquardtOptimizerTest.java</t>
  </si>
  <si>
    <t>src/test/java/org/apache/commons/math3/optimization/general/AbstractLeastSquaresOptimizerTest.java</t>
  </si>
  <si>
    <t>src/test/java/org/apache/commons/math3/linear/SparseRealVectorTest.java</t>
  </si>
  <si>
    <t>src/test/java/org/apache/commons/math3/linear/ArrayRealVectorTest.java</t>
  </si>
  <si>
    <t>src/test/java/org/apache/commons/math3/linear/RealVectorTest.java</t>
  </si>
  <si>
    <t>src/test/java/org/apache/commons/math3/linear/RealVectorAbstractTest.java</t>
  </si>
  <si>
    <t>src/test/java/org/apache/commons/math3/optimization/fitting/CurveFitterTest.java</t>
  </si>
  <si>
    <t>src/test/java/org/apache/commons/math3/distribution/AbtractIntegerDistributionTest.java</t>
  </si>
  <si>
    <t>src/test/java/org/apache/commons/math3/linear/RealMatrixFormatAbstractTest.java</t>
  </si>
  <si>
    <t>src/test/java/org/apache/commons/math3/analysis/differentiation/DerivativeStructureTest.java</t>
  </si>
  <si>
    <t>src/test/java/org/apache/commons/math3/analysis/function/GaussianTest.java</t>
  </si>
  <si>
    <t>src/test/java/org/apache/commons/math3/analysis/function/LogitTest.java</t>
  </si>
  <si>
    <t>src/test/java/org/apache/commons/math3/analysis/solvers/BracketingNthOrderBrentSolverTest.java</t>
  </si>
  <si>
    <t>src/test/java/org/apache/commons/math3/ode/JacobianMatricesTest.java</t>
  </si>
  <si>
    <t>src/test/java/org/apache/commons/math3/ode/nonstiff/HighamHall54IntegratorTest.java</t>
  </si>
  <si>
    <t>src/test/java/org/apache/commons/math3/optimization/DifferentiableMultivariateMultiStartOptimizerTest.java</t>
  </si>
  <si>
    <t>src/test/java/org/apache/commons/math3/optimization/DifferentiableMultivariateVectorMultiStartOptimizerTest.java</t>
  </si>
  <si>
    <t>src/test/java/org/apache/commons/math3/optimization/general/AbstractLeastSquaresOptimizerAbstractTest.java</t>
  </si>
  <si>
    <t>src/test/java/org/apache/commons/math3/optimization/general/MinpackTest.java</t>
  </si>
  <si>
    <t>src/test/java/org/apache/commons/math3/optimization/general/NonLinearConjugateGradientOptimizerTest.java</t>
  </si>
  <si>
    <t>src/test/java/org/apache/commons/math3/linear/EigenDecompositionTest.java</t>
  </si>
  <si>
    <t>src/main/java/org/apache/commons/math3/stat/inference/ChiSquareTest.java</t>
  </si>
  <si>
    <t>src/main/java/org/apache/commons/math3/stat/inference/TestUtils.java</t>
  </si>
  <si>
    <t>src/main/java/org/apache/commons/math3/stat/inference/GTest.java</t>
  </si>
  <si>
    <t>src/test/java/org/apache/commons/math3/util/ResizableDoubleArrayTest.java</t>
  </si>
  <si>
    <t>src/test/java/org/apache/commons/math3/special/BetaTest.java</t>
  </si>
  <si>
    <t>src/test/java/org/apache/commons/math3/special/GammaTest.java</t>
  </si>
  <si>
    <t>src/test/java/org/apache/commons/math3/analysis/differentiation/DSCompilerTest.java</t>
  </si>
  <si>
    <t>src/test/java/org/apache/commons/math3/fitting/PolynomialFitterTest.java</t>
  </si>
  <si>
    <t>src/test/java/org/apache/commons/math3/geometry/euclidean/threed/RotationDSTest.java</t>
  </si>
  <si>
    <t>src/test/java/org/apache/commons/math3/geometry/euclidean/threed/Vector3DDSTest.java</t>
  </si>
  <si>
    <t>src/test/java/org/apache/commons/math3/util/MathArraysTest.java</t>
  </si>
  <si>
    <t>src/test/java/org/apache/commons/math3/analysis/interpolation/FieldHermiteInterpolatorTest.java</t>
  </si>
  <si>
    <t>src/test/java/org/apache/commons/math3/AbstractExtendedFieldElementTest.java</t>
  </si>
  <si>
    <t>src/test/java/org/apache/commons/math3/random/RandomDataTest.java</t>
  </si>
  <si>
    <t>src/test/java/org/apache/commons/math3/random/RandomGeneratorAbstractTest.java</t>
  </si>
  <si>
    <t>src/test/java/org/apache/commons/math3/ExtendedFieldElementAbstractTest.java</t>
  </si>
  <si>
    <t>src/test/java/org/apache/commons/math3/distribution/DiscreteIntegerDistributionTest.java</t>
  </si>
  <si>
    <t>src/test/java/org/apache/commons/math3/distribution/DiscreteRealDistributionTest.java</t>
  </si>
  <si>
    <t>src/test/java/org/apache/commons/math3/analysis/interpolation/BicubicSplineInterpolatorTest.java</t>
  </si>
  <si>
    <t>src/test/java/org/apache/commons/math3/stat/FrequencyTest.java</t>
  </si>
  <si>
    <t>src/test/java/org/apache/commons/math3/util/ArithmeticUtilsTest.java</t>
  </si>
  <si>
    <t>src/test/java/org/apache/commons/math3/util/CombinatoricsUtilsTest.java</t>
  </si>
  <si>
    <t>src/test/java/org/apache/commons/math3/util/CombinationsTest.java</t>
  </si>
  <si>
    <t>src/test/java/org/apache/commons/math3/optimization/linear/SimplexSolverTest.java</t>
  </si>
  <si>
    <t>src/main/java/org/apache/commons/math3/stat/inference/KolmogorovSmirnovTest.java</t>
  </si>
  <si>
    <t>src/test/java/org/apache/commons/math3/optim/linear/SimplexSolverTest.java</t>
  </si>
  <si>
    <t>src/test/java/org/apache/commons/math3/geometry/spherical/oned/ChordTest.java</t>
  </si>
  <si>
    <t>src/test/java/org/apache/commons/math3/geometry/spherical/oned/SubChordTest.java</t>
  </si>
  <si>
    <t>src/test/java/org/apache/commons/math3/stat/inference/BinomialConfidenceIntervalTest.java</t>
  </si>
  <si>
    <t>src/test/java/org/apache/commons/math3/geometry/euclidean/twod/BallGeneratorTest.java</t>
  </si>
  <si>
    <t>src/test/java/org/apache/commons/math3/geometry/enclosing/WelzlEncloserTest.java</t>
  </si>
  <si>
    <t>src/test/java/org/apache/commons/math3/geometry/enclosing/WelzlEncloser2DTest.java</t>
  </si>
  <si>
    <t>src/test/java/org/apache/commons/math3/geometry/euclidean/twod/hull/GrahamScan2DTest.java</t>
  </si>
  <si>
    <t>src/test/java/org/apache/commons/math3/geometry/euclidean/twod/hull/GrahamScanTest.java</t>
  </si>
  <si>
    <t>src/test/java/org/apache/commons/math3/geometry/euclidean/twod/hull/ConvexHullGenerator2DAbstractTest.java</t>
  </si>
  <si>
    <t>src/test/java/org/apache/commons/math3/geometry/spherical/twod/SphericalCapGeneratorTest.java</t>
  </si>
  <si>
    <t>src/test/java/org/apache/commons/math3/geometry/euclidean/twod/hull/GiftWrapTest.java</t>
  </si>
  <si>
    <t>src/test/java/org/apache/commons/math3/fitting/leastsquares/AbstractLeastSquaresOptimizerAbstractTest.java</t>
  </si>
  <si>
    <t>src/test/java/org/apache/commons/math3/fitting/leastsquares/AbstractLeastSquaresOptimizerTest.java</t>
  </si>
  <si>
    <t>src/test/java/org/apache/commons/math3/fitting/leastsquares/GaussNewtonOptimizerTest.java</t>
  </si>
  <si>
    <t>src/test/java/org/apache/commons/math3/fitting/leastsquares/LevenbergMarquardtOptimizerTest.java</t>
  </si>
  <si>
    <t>src/test/java/org/apache/commons/math3/fitting/leastsquares/GaussNewtonOptimizerWithQRTest.java</t>
  </si>
  <si>
    <t>src/test/java/org/apache/commons/math3/random/EmpiricalDistributionTest.java</t>
  </si>
  <si>
    <t>src/test/java/org/apache/commons/math3/stat/descriptive/rank/PercentileTest.java</t>
  </si>
  <si>
    <t>src/test/java/org/apache/commons/math3/stat/inference/KolmogorovSmirnovTestTest.java</t>
  </si>
  <si>
    <t>src/test/java/org/apache/commons/math3/ml/neuralnet/sofm/KohonenTrainingTaskTest.java</t>
  </si>
  <si>
    <t>src/test/java/org/apache/commons/math3/optim/nonlinear/vector/jacobian/LevenbergMarquardtOptimizerTest.java</t>
  </si>
  <si>
    <t>src/test/java/org/apache/commons/math3/analysis/interpolation/BicubicSplineInterpolatingFunctionTest.java</t>
  </si>
  <si>
    <t>src/test/java/org/apache/commons/math3/analysis/interpolation/PiecewiseBicubicSplineInterpolatingFunctionTest.java</t>
  </si>
  <si>
    <t>src/test/java/org/apache/commons/math3/complex/ComplexTest.java</t>
  </si>
  <si>
    <t>src/test/java/org/apache/commons/math4/stat/clustering/DBSCANClustererTest.java</t>
  </si>
  <si>
    <t>src/test/java/org/apache/commons/math4/stat/clustering/EuclideanDoublePointTest.java</t>
  </si>
  <si>
    <t>src/test/java/org/apache/commons/math4/stat/clustering/EuclideanIntegerPointTest.java</t>
  </si>
  <si>
    <t>src/test/java/org/apache/commons/math4/stat/clustering/KMeansPlusPlusClustererTest.java</t>
  </si>
  <si>
    <t>src/test/java/org/apache/commons/math4/stat/descriptive/rank/PercentileTest.java</t>
  </si>
  <si>
    <t>src/test/java/org/apache/commons/math4/geometry/partitioning/utilities/AVLTreeTest.java</t>
  </si>
  <si>
    <t>src/test/java/org/apache/commons/math4/analysis/integration/LegendreGaussIntegratorTest.java</t>
  </si>
  <si>
    <t>src/test/java/org/apache/commons/math4/distribution/KolmogorovSmirnovDistributionTest.java</t>
  </si>
  <si>
    <t>src/test/java/org/apache/commons/math4/distribution/EnumeratedRealDistributionTest.java</t>
  </si>
  <si>
    <t>src/test/java/org/apache/commons/math4/distribution/RealDistributionAbstractTest.java</t>
  </si>
  <si>
    <t>src/test/java/org/apache/commons/math4/distribution/AbstractIntegerDistributionTest.java</t>
  </si>
  <si>
    <t>src/test/java/org/apache/commons/math4/optimization/MultivariateDifferentiableMultiStartOptimizerTest.java</t>
  </si>
  <si>
    <t>src/test/java/org/apache/commons/math4/optimization/MultivariateDifferentiableVectorMultiStartOptimizerTest.java</t>
  </si>
  <si>
    <t>src/test/java/org/apache/commons/math4/optimization/MultivariateMultiStartOptimizerTest.java</t>
  </si>
  <si>
    <t>src/test/java/org/apache/commons/math4/optimization/PointValuePairTest.java</t>
  </si>
  <si>
    <t>src/test/java/org/apache/commons/math4/optimization/PointVectorValuePairTest.java</t>
  </si>
  <si>
    <t>src/test/java/org/apache/commons/math4/optimization/SimplePointCheckerTest.java</t>
  </si>
  <si>
    <t>src/test/java/org/apache/commons/math4/optimization/SimpleValueCheckerTest.java</t>
  </si>
  <si>
    <t>src/test/java/org/apache/commons/math4/optimization/SimpleVectorValueCheckerTest.java</t>
  </si>
  <si>
    <t>src/test/java/org/apache/commons/math4/optimization/direct/BOBYQAOptimizerTest.java</t>
  </si>
  <si>
    <t>src/test/java/org/apache/commons/math4/optimization/direct/CMAESOptimizerTest.java</t>
  </si>
  <si>
    <t>src/test/java/org/apache/commons/math4/optimization/direct/MultivariateFunctionMappingAdapterTest.java</t>
  </si>
  <si>
    <t>src/test/java/org/apache/commons/math4/optimization/direct/MultivariateFunctionPenaltyAdapterTest.java</t>
  </si>
  <si>
    <t>src/test/java/org/apache/commons/math4/optimization/direct/PowellOptimizerTest.java</t>
  </si>
  <si>
    <t>src/test/java/org/apache/commons/math4/optimization/direct/SimplexOptimizerMultiDirectionalTest.java</t>
  </si>
  <si>
    <t>src/test/java/org/apache/commons/math4/optimization/direct/SimplexOptimizerNelderMeadTest.java</t>
  </si>
  <si>
    <t>src/test/java/org/apache/commons/math4/optimization/fitting/CurveFitterTest.java</t>
  </si>
  <si>
    <t>src/test/java/org/apache/commons/math4/optimization/fitting/GaussianFitterTest.java</t>
  </si>
  <si>
    <t>src/test/java/org/apache/commons/math4/optimization/fitting/HarmonicFitterTest.java</t>
  </si>
  <si>
    <t>src/test/java/org/apache/commons/math4/optimization/fitting/PolynomialFitterTest.java</t>
  </si>
  <si>
    <t>src/test/java/org/apache/commons/math4/optimization/general/AbstractLeastSquaresOptimizerAbstractTest.java</t>
  </si>
  <si>
    <t>src/test/java/org/apache/commons/math4/optimization/general/AbstractLeastSquaresOptimizerTest.java</t>
  </si>
  <si>
    <t>src/test/java/org/apache/commons/math4/optimization/general/GaussNewtonOptimizerTest.java</t>
  </si>
  <si>
    <t>src/test/java/org/apache/commons/math4/optimization/general/LevenbergMarquardtOptimizerTest.java</t>
  </si>
  <si>
    <t>src/test/java/org/apache/commons/math4/optimization/general/MinpackTest.java</t>
  </si>
  <si>
    <t>src/test/java/org/apache/commons/math4/optimization/general/NonLinearConjugateGradientOptimizerTest.java</t>
  </si>
  <si>
    <t>src/test/java/org/apache/commons/math4/optimization/linear/SimplexSolverTest.java</t>
  </si>
  <si>
    <t>src/test/java/org/apache/commons/math4/optimization/linear/SimplexTableauTest.java</t>
  </si>
  <si>
    <t>src/test/java/org/apache/commons/math4/optimization/univariate/BracketFinderTest.java</t>
  </si>
  <si>
    <t>src/test/java/org/apache/commons/math4/optimization/univariate/BrentOptimizerTest.java</t>
  </si>
  <si>
    <t>src/test/java/org/apache/commons/math4/optimization/univariate/SimpleUnivariateValueCheckerTest.java</t>
  </si>
  <si>
    <t>src/test/java/org/apache/commons/math4/optimization/univariate/UnivariateMultiStartOptimizerTest.java</t>
  </si>
  <si>
    <t>src/test/java/org/apache/commons/math4/analysis/interpolation/BicubicSplineInterpolatingFunctionTest.java</t>
  </si>
  <si>
    <t>src/test/java/org/apache/commons/math4/analysis/interpolation/BicubicSplineInterpolatorTest.java</t>
  </si>
  <si>
    <t>src/test/java/org/apache/commons/math4/analysis/interpolation/SmoothingPolynomialBicubicSplineInterpolatorTest.java</t>
  </si>
  <si>
    <t>src/test/java/org/apache/commons/math4/analysis/interpolation/TricubicSplineInterpolatingFunctionTest.java</t>
  </si>
  <si>
    <t>src/test/java/org/apache/commons/math4/analysis/interpolation/TricubicSplineInterpolatorTest.java</t>
  </si>
  <si>
    <t>src/test/java/org/apache/commons/math4/analysis/solvers/NewtonSolverTest.java</t>
  </si>
  <si>
    <t>src/test/java/org/apache/commons/math4/fitting/CurveFitterTest.java</t>
  </si>
  <si>
    <t>src/test/java/org/apache/commons/math4/fitting/GaussianFitterTest.java</t>
  </si>
  <si>
    <t>src/test/java/org/apache/commons/math4/fitting/HarmonicFitterTest.java</t>
  </si>
  <si>
    <t>src/test/java/org/apache/commons/math4/fitting/PolynomialFitterTest.java</t>
  </si>
  <si>
    <t>src/test/java/org/apache/commons/math4/util/ResizableDoubleArrayTest.java</t>
  </si>
  <si>
    <t>src/test/java/org/apache/commons/math4/analysis/FunctionUtilsTest.java</t>
  </si>
  <si>
    <t>src/test/java/org/apache/commons/math4/optim/nonlinear/vector/MultiStartMultivariateVectorOptimizerTest.java</t>
  </si>
  <si>
    <t>src/test/java/org/apache/commons/math4/optim/nonlinear/vector/jacobian/AbstractLeastSquaresOptimizerAbstractTest.java</t>
  </si>
  <si>
    <t>src/test/java/org/apache/commons/math4/optim/nonlinear/vector/jacobian/AbstractLeastSquaresOptimizerTest.java</t>
  </si>
  <si>
    <t>src/test/java/org/apache/commons/math4/optim/nonlinear/vector/jacobian/GaussNewtonOptimizerTest.java</t>
  </si>
  <si>
    <t>src/test/java/org/apache/commons/math4/optim/nonlinear/vector/jacobian/LevenbergMarquardtOptimizerTest.java</t>
  </si>
  <si>
    <t>src/test/java/org/apache/commons/math4/optim/nonlinear/vector/jacobian/MinpackTest.java</t>
  </si>
  <si>
    <t>src/test/java/org/apache/commons/math4/stat/descriptive/AbstractUnivariateStatisticTest.java</t>
  </si>
  <si>
    <t>src/test/java/org/apache/commons/math4/random/RandomDataGeneratorTest.java</t>
  </si>
  <si>
    <t>src/main/java/org/apache/commons/math4/stat/inference/KolmogorovSmirnovTest.java</t>
  </si>
  <si>
    <t>src/test/java/org/apache/commons/math4/util/MathArraysTest.java</t>
  </si>
  <si>
    <t>src/test/java/org/apache/commons/math4/analysis/interpolation/MicrosphereInterpolatorTest.java</t>
  </si>
  <si>
    <t>src/test/java/org/apache/commons/math4/distribution/ZipfDistributionTest.java</t>
  </si>
  <si>
    <t>src/test/java/org/apache/commons/math4/dfp/BracketingNthOrderBrentSolverDFPTest.java</t>
  </si>
  <si>
    <t>src/test/java/org/apache/commons/math4/stat/inference/KolmogorovSmirnovTestTest.java</t>
  </si>
  <si>
    <t>src/test/java/org/apache/commons/math4/random/RandomGeneratorAbstractTest.java</t>
  </si>
  <si>
    <t>src/test/java/org/apache/commons/math4/geometry/euclidean/threed/FieldRotationDSTest.java</t>
  </si>
  <si>
    <t>src/test/java/org/apache/commons/math4/geometry/euclidean/threed/FieldRotationDfpTest.java</t>
  </si>
  <si>
    <t>src/test/java/org/apache/commons/math4/geometry/euclidean/threed/RotationTest.java</t>
  </si>
  <si>
    <t>src/test/java/org/apache/commons/math4/random/BitsStreamGeneratorTest.java</t>
  </si>
  <si>
    <t>src/test/java/org/apache/commons/math4/random/AbstractRandomGeneratorTest.java</t>
  </si>
  <si>
    <t>src/test/java/org/apache/commons/math4/random/TestRandomGenerator.java</t>
  </si>
  <si>
    <t>src/test/java/org/apache/commons/math4/random/BaseRandomGeneratorTest.java</t>
  </si>
  <si>
    <t>src/test/java/org/apache/commons/math4/ode/TestProblem1.java</t>
  </si>
  <si>
    <t>src/test/java/org/apache/commons/math4/ode/TestProblem2.java</t>
  </si>
  <si>
    <t>src/test/java/org/apache/commons/math4/ode/TestProblem3.java</t>
  </si>
  <si>
    <t>src/test/java/org/apache/commons/math4/ode/TestProblem4.java</t>
  </si>
  <si>
    <t>src/test/java/org/apache/commons/math4/ode/TestProblem5.java</t>
  </si>
  <si>
    <t>src/test/java/org/apache/commons/math4/ode/TestProblem6.java</t>
  </si>
  <si>
    <t>src/test/java/org/apache/commons/math4/ode/TestProblemFactory.java</t>
  </si>
  <si>
    <t>src/test/java/org/apache/commons/math4/ode/TestFieldProblemAbstract.java</t>
  </si>
  <si>
    <t>src/test/java/org/apache/commons/math4/ode/nonstiff/ClassicalRungeKuttaFieldIntegratorTest.java</t>
  </si>
  <si>
    <t>src/test/java/org/apache/commons/math4/ode/nonstiff/EulerFieldIntegratorTest.java</t>
  </si>
  <si>
    <t>src/test/java/org/apache/commons/math4/ode/nonstiff/GillFieldIntegratorTest.java</t>
  </si>
  <si>
    <t>src/test/java/org/apache/commons/math4/ode/nonstiff/AbstractRungeKuttaFieldStepInterpolatorTest.java</t>
  </si>
  <si>
    <t>src/test/java/org/apache/commons/math4/ode/nonstiff/AbstractAdamsFieldIntegratorTest.java</t>
  </si>
  <si>
    <t>src/test/java/org/apache/commons/math4/distribution/ConstantRealDistributionTest.java</t>
  </si>
  <si>
    <t>src/test/java/org/apache/commons/math4/random/EmpiricalDistributionTest.java</t>
  </si>
  <si>
    <t>src/test/java/org/apache/commons/math4/complex/ComplexUtilsTest.java</t>
  </si>
  <si>
    <t>src/test/java/org/apache/commons/math4/distribution/MultivariateNormalMixtureModelDistributionTest.java</t>
  </si>
  <si>
    <t>src/test/java/org/apache/commons/math4/transform/FastFourierTransformerTest.java</t>
  </si>
  <si>
    <t>src/test/java/org/apache/commons/math4/random/MersenneTwisterTest.java</t>
  </si>
  <si>
    <t>src/test/java/org/apache/commons/math4/random/ISAACTest.java</t>
  </si>
  <si>
    <t>src/test/java/org/apache/commons/math4/random/JDKRandomGeneratorTest.java</t>
  </si>
  <si>
    <t>src/test/java/org/apache/commons/math4/random/Well512aTest.java</t>
  </si>
  <si>
    <t>src/test/java/org/apache/commons/math4/random/Well1024aTest.java</t>
  </si>
  <si>
    <t>src/test/java/org/apache/commons/math4/random/Well19937aTest.java</t>
  </si>
  <si>
    <t>src/test/java/org/apache/commons/math4/random/Well44497aTest.java</t>
  </si>
  <si>
    <t>src/test/java/org/apache/commons/math4/random/Well44497bTest.java</t>
  </si>
  <si>
    <t>src/test/java/org/apache/commons/math4/random/RandomAdaptorTest.java</t>
  </si>
  <si>
    <t>src/test/java/org/apache/commons/math4/random/ValueServerTest.java</t>
  </si>
  <si>
    <t>src/test/java/org/apache/commons/math4/random/RandomGeneratorFactoryTest.java</t>
  </si>
  <si>
    <t>src/test/java/org/apache/commons/math4/random/Well19937cTest.java</t>
  </si>
  <si>
    <t>src/test/java/org/apache/commons/math4/stat/inference/TestUtilsTest.java</t>
  </si>
  <si>
    <t>src/test/java/org/apache/commons/math4/rng/Providers32ParametricTest.java</t>
  </si>
  <si>
    <t>src/test/java/org/apache/commons/math4/rng/Providers64ParametricTest.java</t>
  </si>
  <si>
    <t>src/test/java/org/apache/commons/math4/rng/ProvidersCommonParametricTest.java</t>
  </si>
  <si>
    <t>src/test/java/org/apache/commons/math4/rng/internal/source32/ISAACRandomTest.java</t>
  </si>
  <si>
    <t>src/test/java/org/apache/commons/math4/rng/internal/source32/JDKRandomTest.java</t>
  </si>
  <si>
    <t>src/test/java/org/apache/commons/math4/rng/internal/source32/MersenneTwisterTest.java</t>
  </si>
  <si>
    <t>src/test/java/org/apache/commons/math4/rng/internal/source32/Well1024aTest.java</t>
  </si>
  <si>
    <t>src/test/java/org/apache/commons/math4/rng/internal/source32/Well19937aTest.java</t>
  </si>
  <si>
    <t>src/test/java/org/apache/commons/math4/rng/internal/source32/Well19937cTest.java</t>
  </si>
  <si>
    <t>src/test/java/org/apache/commons/math4/rng/internal/source32/Well44497aTest.java</t>
  </si>
  <si>
    <t>src/test/java/org/apache/commons/math4/rng/internal/source32/Well44497bTest.java</t>
  </si>
  <si>
    <t>src/test/java/org/apache/commons/math4/rng/internal/source32/Well512aTest.java</t>
  </si>
  <si>
    <t>src/test/java/org/apache/commons/math4/rng/internal/source64/MersenneTwister64Test.java</t>
  </si>
  <si>
    <t>src/test/java/org/apache/commons/math4/rng/internal/source64/SplitMix64Test.java</t>
  </si>
  <si>
    <t>src/test/java/org/apache/commons/math4/rng/internal/source64/TwoCmresTest.java</t>
  </si>
  <si>
    <t>src/test/java/org/apache/commons/math4/rng/internal/source64/XorShift1024StarTest.java</t>
  </si>
  <si>
    <t>src/test/java/org/apache/commons/math4/rng/internal/util/NumberFactoryTest.java</t>
  </si>
  <si>
    <t>src/test/java/org/apache/commons/math4/rng/internal/util/SeedFactoryTest.java</t>
  </si>
  <si>
    <t>src/test/java/org/apache/commons/math4/random/RandomUtilsDataGeneratorAbstractTest.java</t>
  </si>
  <si>
    <t>src/test/java/org/apache/commons/math4/random/JDKRandomAdaptorTest.java</t>
  </si>
  <si>
    <t>src/test/java/org/apache/commons/math4/random/RandomUtilsDataGeneratorJDKSecureRandomTest.java</t>
  </si>
  <si>
    <t>src/test/java/org/apache/commons/math4/stat/FrequencyTest.java</t>
  </si>
  <si>
    <t>src/test/java/org/apache/commons/math4/util/PrecisionTest.java</t>
  </si>
  <si>
    <t>src/test/java/org/apache/commons/math4/util/ArithmeticUtilsTest.java</t>
  </si>
  <si>
    <t>src/test/java/org/apache/commons/math4/geometry/euclidean/twod/Vector2DTest.java</t>
  </si>
  <si>
    <t>src/test/java/org/apache/commons/math4/geometry/euclidean/oned/Vector1DTest.java</t>
  </si>
  <si>
    <t>src/test/java/org/apache/commons/math4/special/BetaTest.java</t>
  </si>
  <si>
    <t>src/test/java/org/apache/commons/math4/special/GammaTest.java</t>
  </si>
  <si>
    <t>src/test/java/org/apache/commons/math4/special/ErfTest.java</t>
  </si>
  <si>
    <t>src/test/java/org/apache/commons/math4/util/ContinuedFractionTest.java</t>
  </si>
  <si>
    <t>src/test/java/org/apache/commons/math4/util/CombinationsTest.java</t>
  </si>
  <si>
    <t>src/test/java/org/apache/commons/math4/util/CombinatoricsUtilsTest.java</t>
  </si>
  <si>
    <t>src/test/java/org/apache/commons/math4/util/FactorialLogTest.java</t>
  </si>
  <si>
    <t>src/test/java/org/apache/commons/math4/util/MathUtilsTest.java</t>
  </si>
  <si>
    <t>src/test/java/org/apache/commons/math4/random/UnitSphereRandomVectorGeneratorTest.java</t>
  </si>
  <si>
    <t>src/test/java/org/apache/commons/math4/fraction/FractionFormatTest.java</t>
  </si>
  <si>
    <t>src/test/java/org/apache/commons/math4/fraction/BigFractionFormatTest.java</t>
  </si>
  <si>
    <t>src/test/java/org/apache/commons/math4/complex/QuaternionTest.java</t>
  </si>
  <si>
    <t>src/test/java/org/apache/commons/math4/complex/RootsOfUnityTest.java</t>
  </si>
  <si>
    <t>src/test/java/org/apache/commons/math4/primes/PrimesTest.java</t>
  </si>
  <si>
    <t>src/test/java/org/apache/commons/math4/distribution/BetaDistributionTest.java</t>
  </si>
  <si>
    <t>src/test/java/org/apache/commons/math4/distribution/BinomialDistributionTest.java</t>
  </si>
  <si>
    <t>src/test/java/org/apache/commons/math4/distribution/CauchyDistributionTest.java</t>
  </si>
  <si>
    <t>src/test/java/org/apache/commons/math4/distribution/ChiSquaredDistributionTest.java</t>
  </si>
  <si>
    <t>src/test/java/org/apache/commons/math4/distribution/ExponentialDistributionTest.java</t>
  </si>
  <si>
    <t>src/test/java/org/apache/commons/math4/distribution/FDistributionTest.java</t>
  </si>
  <si>
    <t>src/test/java/org/apache/commons/math4/distribution/GammaDistributionTest.java</t>
  </si>
  <si>
    <t>src/test/java/org/apache/commons/math4/distribution/GeometricDistributionTest.java</t>
  </si>
  <si>
    <t>src/test/java/org/apache/commons/math4/distribution/GumbelDistributionTest.java</t>
  </si>
  <si>
    <t>src/test/java/org/apache/commons/math4/distribution/HypergeometricDistributionTest.java</t>
  </si>
  <si>
    <t>src/test/java/org/apache/commons/math4/distribution/LaplaceDistributionTest.java</t>
  </si>
  <si>
    <t>src/test/java/org/apache/commons/math4/distribution/LevyDistributionTest.java</t>
  </si>
  <si>
    <t>src/test/java/org/apache/commons/math4/distribution/LogNormalDistributionTest.java</t>
  </si>
  <si>
    <t>src/test/java/org/apache/commons/math4/distribution/LogisticsDistributionTest.java</t>
  </si>
  <si>
    <t>src/test/java/org/apache/commons/math4/distribution/NakagamiDistributionTest.java</t>
  </si>
  <si>
    <t>src/test/java/org/apache/commons/math4/distribution/NormalDistributionTest.java</t>
  </si>
  <si>
    <t>src/test/java/org/apache/commons/math4/distribution/ParetoDistributionTest.java</t>
  </si>
  <si>
    <t>src/test/java/org/apache/commons/math4/distribution/PascalDistributionTest.java</t>
  </si>
  <si>
    <t>src/test/java/org/apache/commons/math4/distribution/PoissonDistributionTest.java</t>
  </si>
  <si>
    <t>src/test/java/org/apache/commons/math4/distribution/TDistributionTest.java</t>
  </si>
  <si>
    <t>src/test/java/org/apache/commons/math4/distribution/TriangularDistributionTest.java</t>
  </si>
  <si>
    <t>src/test/java/org/apache/commons/math4/distribution/UniformIntegerDistributionTest.java</t>
  </si>
  <si>
    <t>src/test/java/org/apache/commons/math4/distribution/UniformRealDistributionTest.java</t>
  </si>
  <si>
    <t>src/test/java/org/apache/commons/math4/distribution/WeibullDistributionTest.java</t>
  </si>
  <si>
    <t>src/test/java/org/apache/commons/math4/geometry/euclidean/oned/Cartesian1DTest.java</t>
  </si>
  <si>
    <t>src/test/java/org/apache/commons/math4/geometry/euclidean/oned/IntervalTest.java</t>
  </si>
  <si>
    <t>src/test/java/org/apache/commons/math4/geometry/euclidean/oned/IntervalsSetTest.java</t>
  </si>
  <si>
    <t>src/test/java/org/apache/commons/math4/geometry/euclidean/threed/PolyhedronsSetTest.java</t>
  </si>
  <si>
    <t>src/test/java/org/apache/commons/math4/geometry/euclidean/twod/PolygonsSetTest.java</t>
  </si>
  <si>
    <t>src/test/java/org/apache/commons/math4/complex/ComplexTest.java</t>
  </si>
  <si>
    <t>src/test/java/org/apache/commons/math4/complex/ComplexFieldTest.java</t>
  </si>
  <si>
    <t>src/test/java/org/apache/commons/math4/analysis/solvers/LaguerreSolverTest.java</t>
  </si>
  <si>
    <t>src/test/java/org/apache/commons/math4/fitting/leastsquares/LevenbergMarquardtOptimizerTest.java</t>
  </si>
  <si>
    <t>src/test/java/org/apache/commons/math4/geometry/enclosing/WelzlEncloser2DTest.java</t>
  </si>
  <si>
    <t>src/test/java/org/apache/commons/math4/geometry/enclosing/WelzlEncloser3DTest.java</t>
  </si>
  <si>
    <t>src/test/java/org/apache/commons/math4/geometry/euclidean/oned/Euclidean1DTest.java</t>
  </si>
  <si>
    <t>src/test/java/org/apache/commons/math4/geometry/euclidean/oned/FrenchVector1DFormatTest.java</t>
  </si>
  <si>
    <t>src/test/java/org/apache/commons/math4/geometry/euclidean/oned/OrientedPointTest.java</t>
  </si>
  <si>
    <t>src/test/java/org/apache/commons/math4/geometry/euclidean/oned/SubOrientedPointTest.java</t>
  </si>
  <si>
    <t>src/test/java/org/apache/commons/math4/geometry/euclidean/oned/Vector1DFormatAbstractTest.java</t>
  </si>
  <si>
    <t>src/test/java/org/apache/commons/math4/geometry/euclidean/oned/Vector1DFormatTest.java</t>
  </si>
  <si>
    <t>src/test/java/org/apache/commons/math4/geometry/euclidean/threed/Euclidean3DTest.java</t>
  </si>
  <si>
    <t>src/test/java/org/apache/commons/math4/geometry/euclidean/threed/FrenchVector3DFormatTest.java</t>
  </si>
  <si>
    <t>src/test/java/org/apache/commons/math4/geometry/euclidean/threed/LineTest.java</t>
  </si>
  <si>
    <t>src/test/java/org/apache/commons/math4/geometry/euclidean/threed/PlaneTest.java</t>
  </si>
  <si>
    <t>src/test/java/org/apache/commons/math4/geometry/euclidean/threed/SphereGeneratorTest.java</t>
  </si>
  <si>
    <t>src/test/java/org/apache/commons/math4/geometry/euclidean/threed/SphericalCoordinatesTest.java</t>
  </si>
  <si>
    <t>src/test/java/org/apache/commons/math4/geometry/euclidean/threed/SubLineTest.java</t>
  </si>
  <si>
    <t>src/test/java/org/apache/commons/math4/geometry/euclidean/threed/Vector3DFormatAbstractTest.java</t>
  </si>
  <si>
    <t>src/test/java/org/apache/commons/math4/geometry/euclidean/threed/Vector3DFormatTest.java</t>
  </si>
  <si>
    <t>src/test/java/org/apache/commons/math4/geometry/euclidean/threed/Vector3DTest.java</t>
  </si>
  <si>
    <t>src/test/java/org/apache/commons/math4/geometry/euclidean/twod/Cartesian2DTest.java</t>
  </si>
  <si>
    <t>src/test/java/org/apache/commons/math4/geometry/euclidean/twod/DiskGeneratorTest.java</t>
  </si>
  <si>
    <t>src/test/java/org/apache/commons/math4/geometry/euclidean/twod/Euclidean2DTest.java</t>
  </si>
  <si>
    <t>src/test/java/org/apache/commons/math4/geometry/euclidean/twod/FrenchVector2DFormatTest.java</t>
  </si>
  <si>
    <t>src/test/java/org/apache/commons/math4/geometry/euclidean/twod/LineTest.java</t>
  </si>
  <si>
    <t>src/test/java/org/apache/commons/math4/geometry/euclidean/twod/NestedLoopsTest.java</t>
  </si>
  <si>
    <t>src/test/java/org/apache/commons/math4/geometry/euclidean/twod/SegmentTest.java</t>
  </si>
  <si>
    <t>src/test/java/org/apache/commons/math4/geometry/euclidean/twod/SubLineTest.java</t>
  </si>
  <si>
    <t>src/test/java/org/apache/commons/math4/geometry/euclidean/twod/Vector2DFormatAbstractTest.java</t>
  </si>
  <si>
    <t>src/test/java/org/apache/commons/math4/geometry/euclidean/twod/Vector2DFormatTest.java</t>
  </si>
  <si>
    <t>src/test/java/org/apache/commons/math4/geometry/euclidean/twod/hull/AklToussaintHeuristicTest.java</t>
  </si>
  <si>
    <t>src/test/java/org/apache/commons/math4/geometry/euclidean/twod/hull/ConvexHullGenerator2DAbstractTest.java</t>
  </si>
  <si>
    <t>src/test/java/org/apache/commons/math4/geometry/euclidean/twod/hull/MonotoneChainTest.java</t>
  </si>
  <si>
    <t>src/test/java/org/apache/commons/math4/geometry/partitioning/CharacterizationTest.java</t>
  </si>
  <si>
    <t>src/test/java/org/apache/commons/math4/geometry/spherical/oned/ArcTest.java</t>
  </si>
  <si>
    <t>src/test/java/org/apache/commons/math4/geometry/spherical/oned/ArcsSetTest.java</t>
  </si>
  <si>
    <t>src/test/java/org/apache/commons/math4/geometry/spherical/oned/LimitAngleTest.java</t>
  </si>
  <si>
    <t>src/test/java/org/apache/commons/math4/geometry/spherical/oned/S1PointTest.java</t>
  </si>
  <si>
    <t>src/test/java/org/apache/commons/math4/geometry/spherical/oned/Sphere1Test.java</t>
  </si>
  <si>
    <t>src/test/java/org/apache/commons/math4/geometry/spherical/twod/CircleTest.java</t>
  </si>
  <si>
    <t>src/test/java/org/apache/commons/math4/geometry/spherical/twod/S2PointTest.java</t>
  </si>
  <si>
    <t>src/test/java/org/apache/commons/math4/geometry/spherical/twod/SphericalPolygonsSetTest.java</t>
  </si>
  <si>
    <t>src/test/java/org/apache/commons/math4/geometry/spherical/twod/SubCircleTest.java</t>
  </si>
  <si>
    <t>src/test/java/org/apache/commons/math4/fraction/FractionTest.java</t>
  </si>
  <si>
    <t>src/test/java/org/apache/commons/math4/linear/FieldLUSolverTest.java</t>
  </si>
  <si>
    <t>src/test/java/org/apache/commons/math4/linear/MatrixUtilsTest.java</t>
  </si>
  <si>
    <t>src/test/java/org/apache/commons/math4/fraction/BigFractionFieldTest.java</t>
  </si>
  <si>
    <t>src/test/java/org/apache/commons/math4/fraction/BigFractionTest.java</t>
  </si>
  <si>
    <t>src/test/java/org/apache/commons/math4/util/MultidimensionalCounterTest.java</t>
  </si>
  <si>
    <t>src/test/java/org/apache/commons/math4/util/IncrementorTest.java</t>
  </si>
  <si>
    <t>src/test/java/org/apache/commons/math4/ml/clustering/initialization/CentroidInitializerTest.java</t>
  </si>
  <si>
    <t>src/test/java/org/apache/commons/math4/distribution/fitting/MultivariateNormalMixtureExpectationMaximizationTest.java</t>
  </si>
  <si>
    <t>src/test/java/org/apache/commons/math4/linear/BiDiagonalTransformerTest.java</t>
  </si>
  <si>
    <t>src/test/java/org/apache/commons/math4/stat/correlation/CovarianceTest.java</t>
  </si>
  <si>
    <t>src/test/java/org/apache/commons/math4/stat/correlation/KendallsCorrelationTest.java</t>
  </si>
  <si>
    <t>src/test/java/org/apache/commons/math4/stat/correlation/PearsonsCorrelationTest.java</t>
  </si>
  <si>
    <t>src/test/java/org/apache/commons/math4/stat/correlation/SpearmansRankCorrelationTest.java</t>
  </si>
  <si>
    <t>src/test/java/org/apache/commons/math4/stat/correlation/StorelessCovarianceTest.java</t>
  </si>
  <si>
    <t>src/test/java/org/apache/commons/math4/stat/inference/GTestTest.java</t>
  </si>
  <si>
    <t>src/test/java/org/apache/commons/math4/stat/inference/InferenceTestUtilsTest.java</t>
  </si>
  <si>
    <t>src/test/java/org/apache/commons/math4/stat/regression/MillerUpdatingRegressionTest.java</t>
  </si>
  <si>
    <t>src/test/java/org/apache/commons/math4/stat/regression/OLSMultipleLinearRegressionTest.java</t>
  </si>
  <si>
    <t>src/test/java/org/apache/commons/math4/ml/neuralnet/MapUtilsTest.java</t>
  </si>
  <si>
    <t>src/test/java/org/apache/commons/math4/optim/nonlinear/scalar/noderiv/BOBYQAOptimizerTest.java</t>
  </si>
  <si>
    <t>src/test/java/org/apache/commons/math4/optim/nonlinear/scalar/noderiv/SimplexOptimizerMultiDirectionalTest.java</t>
  </si>
  <si>
    <t>src/test/java/org/apache/commons/math4/optim/nonlinear/scalar/noderiv/SimplexOptimizerNelderMeadTest.java</t>
  </si>
  <si>
    <t>src/test/java/org/apache/commons/math4/geometry/euclidean/threed/FieldVector3DTest.java</t>
  </si>
  <si>
    <t>src/test/java/org/apache/commons/math4/geometry/euclidean/threed/RotationOrderTest.java</t>
  </si>
  <si>
    <t>commons-math-legacy/src/test/java/org/apache/commons/math4/legacy/ml/neuralnet/sofm/KohonenTrainingTaskTest.java</t>
  </si>
  <si>
    <t>commons-math-legacy/src/test/java/org/apache/commons/math4/legacy/analysis/FunctionUtilsTest.java</t>
  </si>
  <si>
    <t>commons-math-legacy/src/test/java/org/apache/commons/math4/legacy/distribution/EnumeratedIntegerDistributionTest.java</t>
  </si>
  <si>
    <t>commons-math-legacy/src/test/java/org/apache/commons/math4/legacy/util/MathUtilsTest.java</t>
  </si>
  <si>
    <t>commons-math-legacy/src/test/java/org/apache/commons/math4/legacy/random/GaussianRandomGeneratorTest.java</t>
  </si>
  <si>
    <t>commons-math-legacy/src/test/java/org/apache/commons/math4/legacy/random/UncorrelatedRandomVectorGeneratorTest.java</t>
  </si>
  <si>
    <t>commons-math-legacy/src/test/java/org/apache/commons/math4/legacy/stat/descriptive/DefaultTransformerTest.java</t>
  </si>
  <si>
    <t>commons-math-legacy/src/test/java/org/apache/commons/math4/legacy/stat/descriptive/MixedListUnivariateImplTest.java</t>
  </si>
  <si>
    <t>commons-math-legacy/src/test/java/org/apache/commons/math4/legacy/stat/descriptive/TransformerMapTest.java</t>
  </si>
  <si>
    <t>commons-math-legacy/src/test/java/org/apache/commons/math4/legacy/stat/descriptive/ListUnivariateImplTest.java</t>
  </si>
  <si>
    <t>commons-math-legacy/src/test/java/org/apache/commons/math4/legacy/random/CorrelatedRandomVectorGeneratorTest.java</t>
  </si>
  <si>
    <t>commons-math-legacy/src/test/java/org/apache/commons/math4/legacy/stat/regression/GLSMultipleLinearRegressionTest.java</t>
  </si>
  <si>
    <t>commons-math-legacy/src/test/java/org/apache/commons/math4/legacy/random/UniformRandomGeneratorTest.java</t>
  </si>
  <si>
    <t>commons-math-legacy/src/test/java/org/apache/commons/math4/legacy/random/SynchronizedRandomGeneratorTest.java</t>
  </si>
  <si>
    <t>commons-math-legacy/src/test/java/org/apache/commons/math4/legacy/random/RandomUtilsDataGeneratorJDKRandomTest.java</t>
  </si>
  <si>
    <t>commons-math-legacy/src/test/java/org/apache/commons/math4/legacy/distribution/EmpiricalDistributionTest.java</t>
  </si>
  <si>
    <t>commons-math-legacy/src/test/java/org/apache/commons/math4/legacy/distribution/RealDistributionAbstractTest.java</t>
  </si>
  <si>
    <t>commons-math-legacy/src/test/java/org/apache/commons/math4/legacy/random/RandomUtilsDataGeneratorAbstractTest.java</t>
  </si>
  <si>
    <t>commons-math-legacy-core/src/test/java/org/apache/commons/math4/legacy/core/MathArraysTest.java</t>
  </si>
  <si>
    <t>commons-math-legacy/src/test/java/org/apache/commons/math4/legacy/stat/descriptive/DescriptiveStatisticsTest.java</t>
  </si>
  <si>
    <t>commons-math-legacy/src/test/java/org/apache/commons/math4/legacy/stat/descriptive/MultivariateSummaryStatisticsTest.java</t>
  </si>
  <si>
    <t>commons-math-legacy/src/test/java/org/apache/commons/math4/legacy/optim/nonlinear/scalar/noderiv/SimplexOptimizerMultiDirectionalTest.java</t>
  </si>
  <si>
    <t>commons-math-legacy/src/test/java/org/apache/commons/math4/legacy/optim/nonlinear/scalar/noderiv/SimplexOptimizerNelderMeadTest.java</t>
  </si>
  <si>
    <t>commons-math-legacy/src/test/java/org/apache/commons/math4/legacy/random/StableRandomGeneratorTest.java</t>
  </si>
  <si>
    <t>commons-math-legacy/src/test/java/org/apache/commons/math4/legacy/optim/nonlinear/scalar/noderiv/CMAESOptimizerTest.java</t>
  </si>
  <si>
    <t>commons-math-legacy/src/test/java/org/apache/commons/math4/legacy/optim/nonlinear/scalar/noderiv/SimplexOptimizerHedarFukushimaTest.java</t>
  </si>
  <si>
    <t>commons-math-legacy/src/test/java/org/apache/commons/math4/legacy/stat/descriptive/rank/PSquarePercentileTest.java</t>
  </si>
  <si>
    <t>commons-math-legacy/src/test/java/org/apache/commons/math4/legacy/optim/nonlinear/scalar/noderiv/BOBYQAOptimizerTest.java</t>
  </si>
  <si>
    <t>commons-math-legacy/src/test/java/org/apache/commons/math4/legacy/RetryRunnerTest.java</t>
  </si>
  <si>
    <t>commons-math-legacy-core/src/test/java/org/apache/commons/math4/legacy/core/jdkmath/AccurateMathTest.java</t>
  </si>
  <si>
    <t>commons-math-legacy/src/test/java/org/apache/commons/math4/legacy/distribution/AbstractIntegerDistributionTest.java</t>
  </si>
  <si>
    <t>commons-math-legacy/src/test/java/org/apache/commons/math4/legacy/distribution/AbstractRealDistributionTest.java</t>
  </si>
  <si>
    <t>commons-math-legacy/src/test/java/org/apache/commons/math4/legacy/distribution/EnumeratedRealDistributionTest.java</t>
  </si>
  <si>
    <t>commons-math-legacy/src/test/java/org/apache/commons/math4/legacy/analysis/differentiation/DerivativeStructureTest.java</t>
  </si>
  <si>
    <t>commons-math-legacy/src/test/java/org/apache/commons/math4/legacy/analysis/differentiation/FiniteDifferencesDifferentiatorTest.java</t>
  </si>
  <si>
    <t>commons-math-legacy/src/test/java/org/apache/commons/math4/legacy/analysis/differentiation/SparseGradientTest.java</t>
  </si>
  <si>
    <t>commons-math-legacy/src/test/java/org/apache/commons/math4/legacy/analysis/polynomials/PolynomialFunctionTest.java</t>
  </si>
  <si>
    <t>commons-math-legacy/src/test/java/org/apache/commons/math4/legacy/stat/descriptive/StorelessUnivariateStatisticAbstractTest.java</t>
  </si>
  <si>
    <t>commons-math-legacy/src/test/java/org/apache/commons/math4/legacy/stat/FrequencyTest.java</t>
  </si>
  <si>
    <t>commons-math-legacy/src/test/java/org/apache/commons/math4/legacy/stat/descriptive/StatisticalSummaryValuesTest.java</t>
  </si>
  <si>
    <t>commons-math-legacy/src/test/java/org/apache/commons/math4/legacy/stat/descriptive/SummaryStatisticsTest.java</t>
  </si>
  <si>
    <t>commons-math-legacy/src/test/java/org/apache/commons/math4/legacy/stat/descriptive/moment/VectorialCovarianceTest.java</t>
  </si>
  <si>
    <t>commons-math-legacy/src/test/java/org/apache/commons/math4/legacy/stat/descriptive/moment/VectorialMeanTest.java</t>
  </si>
  <si>
    <t>commons-math-legacy/src/test/java/org/apache/commons/math4/legacy/optim/PointValuePairTest.java</t>
  </si>
  <si>
    <t>commons-math-legacy/src/test/java/org/apache/commons/math4/legacy/optim/PointVectorValuePairTest.java</t>
  </si>
  <si>
    <t>commons-math-legacy/src/test/java/org/apache/commons/math4/legacy/optim/linear/SimplexTableauTest.java</t>
  </si>
  <si>
    <t>commons-math-neuralnet/src/test/java/org/apache/commons/math4/neuralnet/NetworkTest.java</t>
  </si>
  <si>
    <t>commons-math-neuralnet/src/test/java/org/apache/commons/math4/neuralnet/NeuronTest.java</t>
  </si>
  <si>
    <t>commons-math-neuralnet/src/test/java/org/apache/commons/math4/neuralnet/oned/NeuronStringTest.java</t>
  </si>
  <si>
    <t>commons-math-neuralnet/src/test/java/org/apache/commons/math4/neuralnet/twod/NeuronSquareMesh2DTest.java</t>
  </si>
  <si>
    <t>commons-math-legacy/src/test/java/org/apache/commons/math4/legacy/util/CombinatoricsUtilsTest.java</t>
  </si>
  <si>
    <t>UnivariateImplTest.java</t>
  </si>
  <si>
    <t>ExpandableDoubleArrayTest.java</t>
  </si>
  <si>
    <t>ContractableDoubleArrayTest.java</t>
  </si>
  <si>
    <t>DoubleArrayAbstractTest.java</t>
  </si>
  <si>
    <t>BeanListUnivariateImplTest.java</t>
  </si>
  <si>
    <t>BivariateRegressionTest.java</t>
  </si>
  <si>
    <t>ListUnivariateImplTest.java</t>
  </si>
  <si>
    <t>StoreUnivariateImplTest.java</t>
  </si>
  <si>
    <t>ChiSquareDistributionTest.java</t>
  </si>
  <si>
    <t>DistributionFactoryImplTest.java</t>
  </si>
  <si>
    <t>GammaDistributionTest.java</t>
  </si>
  <si>
    <t>CertifiedDataTest.java</t>
  </si>
  <si>
    <t>TDistributionTest.java</t>
  </si>
  <si>
    <t>ExponentialDistributionTest.java</t>
  </si>
  <si>
    <t>RealSolverTest.java</t>
  </si>
  <si>
    <t>TestStatisticTest.java</t>
  </si>
  <si>
    <t>TestStatisticImpl.java</t>
  </si>
  <si>
    <t>FrequencyTest.java</t>
  </si>
  <si>
    <t>FixedDoubleArrayTest.java</t>
  </si>
  <si>
    <t>BisectionSolverTest.java</t>
  </si>
  <si>
    <t>UnivariateRealSolverUtilsTest.java</t>
  </si>
  <si>
    <t>MathConfigurationExceptionTest.java</t>
  </si>
  <si>
    <t>MathExceptionTest.java</t>
  </si>
  <si>
    <t>TestUtils.java</t>
  </si>
  <si>
    <t>ConvergenceExceptionTest.java</t>
  </si>
  <si>
    <t>InterpolatorTest.java</t>
  </si>
  <si>
    <t>ComplexTest.java</t>
  </si>
  <si>
    <t>BinomialDistributionTest.java</t>
  </si>
  <si>
    <t>FDistributionTest.java</t>
  </si>
  <si>
    <t>HypergeometricDistributionTest.java</t>
  </si>
  <si>
    <t>RealMatrixImplTest.java</t>
  </si>
  <si>
    <t>EmpiricalDistributionTest.java</t>
  </si>
  <si>
    <t>RandomDataTest.java</t>
  </si>
  <si>
    <t>ValueServerTest.java</t>
  </si>
  <si>
    <t>BetaTest.java</t>
  </si>
  <si>
    <t>GammaTest.java</t>
  </si>
  <si>
    <t>MixedListUnivariateImplTest.java</t>
  </si>
  <si>
    <t>StatUtilsTest.java</t>
  </si>
  <si>
    <t>InteractionTest.java</t>
  </si>
  <si>
    <t>StorelessUnivariateStatisticAbstractTest.java</t>
  </si>
  <si>
    <t>UnivariateStatisticAbstractTest.java</t>
  </si>
  <si>
    <t>GeometricMeanTest.java</t>
  </si>
  <si>
    <t>KurtosisTest.java</t>
  </si>
  <si>
    <t>MeanTest.java</t>
  </si>
  <si>
    <t>SkewnessTest.java</t>
  </si>
  <si>
    <t>StandardDeviationTest.java</t>
  </si>
  <si>
    <t>VarianceTest.java</t>
  </si>
  <si>
    <t>MaxTest.java</t>
  </si>
  <si>
    <t>MedianTest.java</t>
  </si>
  <si>
    <t>MinTest.java</t>
  </si>
  <si>
    <t>PercentileTest.java</t>
  </si>
  <si>
    <t>ProductTest.java</t>
  </si>
  <si>
    <t>SumLogTest.java</t>
  </si>
  <si>
    <t>SumSqTest.java</t>
  </si>
  <si>
    <t>SumTest.java</t>
  </si>
  <si>
    <t>BeanTransformerTest.java</t>
  </si>
  <si>
    <t>ContinuedFractionTest.java</t>
  </si>
  <si>
    <t>DefaultTransformerTest.java</t>
  </si>
  <si>
    <t>MathUtilsTest.java</t>
  </si>
  <si>
    <t>TestBean.java</t>
  </si>
  <si>
    <t>TransformerMapTest.java</t>
  </si>
  <si>
    <t>NormalDistributionTest.java</t>
  </si>
  <si>
    <t>PolynomialFunctionTest.java</t>
  </si>
  <si>
    <t>DescriptiveStatisticsTest.java</t>
  </si>
  <si>
    <t>TTestTest.java</t>
  </si>
  <si>
    <t>DescriptiveStatisticsImplTest.java</t>
  </si>
  <si>
    <t>SummaryStatisticsImplTest.java</t>
  </si>
  <si>
    <t>ComplexUtilsTest.java</t>
  </si>
  <si>
    <t>BrentSolverTest.java</t>
  </si>
  <si>
    <t>SimpleRegressionTest.java</t>
  </si>
  <si>
    <t>ComplexFormatAbstractTest.java</t>
  </si>
  <si>
    <t>ComplexFormatTest.java</t>
  </si>
  <si>
    <t>BigMatrixImplTest.java</t>
  </si>
  <si>
    <t>IntegerDistributionAbstractTest.java</t>
  </si>
  <si>
    <t>InvalidMatrixExceptionTest.java</t>
  </si>
  <si>
    <t>MatrixIndexExceptionTest.java</t>
  </si>
  <si>
    <t>ImmutableVector3DTest.java</t>
  </si>
  <si>
    <t>ChebyshevTest.java</t>
  </si>
  <si>
    <t>LevenbergMarquardtEstimatorTest.java</t>
  </si>
  <si>
    <t>AbstractCurveFitterTest.java</t>
  </si>
  <si>
    <t>PolynomialFitterTest.java</t>
  </si>
  <si>
    <t>MappableArrayTest.java</t>
  </si>
  <si>
    <t>FunctionEvaluationExceptionTest.java</t>
  </si>
  <si>
    <t>CorrelatedRandomVectorGeneratorTest.java</t>
  </si>
  <si>
    <t>GaussianRandomGeneratorTest.java</t>
  </si>
  <si>
    <t>UncorrelatedRandomVectorGeneratorTest.java</t>
  </si>
  <si>
    <t>VectorialSampleStatisticsTest.java</t>
  </si>
  <si>
    <t>GaussNewtonEstimatorTest.java</t>
  </si>
  <si>
    <t>ClassicalRungeKuttaIntegratorTest.java</t>
  </si>
  <si>
    <t>EulerIntegratorTest.java</t>
  </si>
  <si>
    <t>GillIntegratorTest.java</t>
  </si>
  <si>
    <t>MidpointIntegratorTest.java</t>
  </si>
  <si>
    <t>ThreeEighthesIntegratorTest.java</t>
  </si>
  <si>
    <t>HighamHall54IntegratorTest.java</t>
  </si>
  <si>
    <t>TestProblemHandler.java</t>
  </si>
  <si>
    <t>DescriptiveStatisticsAbstractTest.java</t>
  </si>
  <si>
    <t>MaxIterationsExceededExceptionTest.java</t>
  </si>
  <si>
    <t>SummaryStatisticsTest.java</t>
  </si>
  <si>
    <t>SummaryStatisticsAbstractTest.java</t>
  </si>
  <si>
    <t>MultivariateSummaryStatisticsTest.java</t>
  </si>
  <si>
    <t>TestFactory.java</t>
  </si>
  <si>
    <t>TestFactoryImpl.java</t>
  </si>
  <si>
    <t>DormandPrince54IntegratorTest.java</t>
  </si>
  <si>
    <t>DormandPrince853IntegratorTest.java</t>
  </si>
  <si>
    <t>GraggBulirschStoerIntegratorTest.java</t>
  </si>
  <si>
    <t>TestProblem4.java</t>
  </si>
  <si>
    <t>TestProblemAbstract.java</t>
  </si>
  <si>
    <t>StepInterpolatorAbstractTest.java</t>
  </si>
  <si>
    <t>AbstractMultipleLinearRegressionTest.java</t>
  </si>
  <si>
    <t>MultipleLinearRegressionAbstractTest.java</t>
  </si>
  <si>
    <t>EigenDecompositionImplTest.java</t>
  </si>
  <si>
    <t>LUDecompositionImplTest.java</t>
  </si>
  <si>
    <t>QRDecompositionImplTest.java</t>
  </si>
  <si>
    <t>SingularValueDecompositionImplTest.java</t>
  </si>
  <si>
    <t>UnivariateRealSolverFactoryImplTest.java</t>
  </si>
  <si>
    <t>FastHadamardTransformerTest.java</t>
  </si>
  <si>
    <t>DenseRealMatrixTest.java</t>
  </si>
  <si>
    <t>GaussLegendreIntegratorTest.java</t>
  </si>
  <si>
    <t>HermiteTest.java</t>
  </si>
  <si>
    <t>LaguerreTest.java</t>
  </si>
  <si>
    <t>LegendreTest.java</t>
  </si>
  <si>
    <t>RealVectorImplTest.java</t>
  </si>
  <si>
    <t>SparseRealVectorTest.java</t>
  </si>
  <si>
    <t>MultiDirectionalTest.java</t>
  </si>
  <si>
    <t>NelderMeadTest.java</t>
  </si>
  <si>
    <t>EstimatedParameterTest.java</t>
  </si>
  <si>
    <t>MinpackTest.java</t>
  </si>
  <si>
    <t>WeightedMeasurementTest.java</t>
  </si>
  <si>
    <t>GaussNewtonOptimizerTest.java</t>
  </si>
  <si>
    <t>LevenbergMarquardtOptimizerTest.java</t>
  </si>
  <si>
    <t>SimplexSolverTest.java</t>
  </si>
  <si>
    <t>MatrixUtilsTest.java</t>
  </si>
  <si>
    <t>SparseRealMatrixTest.java</t>
  </si>
  <si>
    <t>StatisticalSummaryValuesTest.java</t>
  </si>
  <si>
    <t>ChiSquareTestTest.java</t>
  </si>
  <si>
    <t>OneWayAnovaTest.java</t>
  </si>
  <si>
    <t>TestUtilsTest.java</t>
  </si>
  <si>
    <t>NordsieckTransformerTest.java</t>
  </si>
  <si>
    <t>NaturalRankingTest.java</t>
  </si>
  <si>
    <t>ClassicalRungeKuttaStepInterpolatorTest.java</t>
  </si>
  <si>
    <t>DormandPrince54StepInterpolatorTest.java</t>
  </si>
  <si>
    <t>DormandPrince853StepInterpolatorTest.java</t>
  </si>
  <si>
    <t>EulerStepInterpolatorTest.java</t>
  </si>
  <si>
    <t>GillStepInterpolatorTest.java</t>
  </si>
  <si>
    <t>GraggBulirschStoerStepInterpolatorTest.java</t>
  </si>
  <si>
    <t>HighamHall54StepInterpolatorTest.java</t>
  </si>
  <si>
    <t>MidpointStepInterpolatorTest.java</t>
  </si>
  <si>
    <t>ThreeEighthesStepInterpolatorTest.java</t>
  </si>
  <si>
    <t>AdamsBashforthIntegratorTest.java</t>
  </si>
  <si>
    <t>AdamsMoultonIntegratorTest.java</t>
  </si>
  <si>
    <t>AdamsIntegratorTest.java</t>
  </si>
  <si>
    <t>CholeskyDecompositionImplTest.java</t>
  </si>
  <si>
    <t>DummyStepInterpolatorTest.java</t>
  </si>
  <si>
    <t>ArrayFieldVectorTest.java</t>
  </si>
  <si>
    <t>ArrayRealVectorTest.java</t>
  </si>
  <si>
    <t>BlockFieldMatrixTest.java</t>
  </si>
  <si>
    <t>BlockRealMatrixTest.java</t>
  </si>
  <si>
    <t>HarmonicFitterTest.java</t>
  </si>
  <si>
    <t>NewtonSolverTest.java</t>
  </si>
  <si>
    <t>TestProblem1.java</t>
  </si>
  <si>
    <t>TestProblem2.java</t>
  </si>
  <si>
    <t>TestProblem3.java</t>
  </si>
  <si>
    <t>TestProblem6.java</t>
  </si>
  <si>
    <t>NonLinearConjugateGradientOptimizerTest.java</t>
  </si>
  <si>
    <t>BrentMinimizerTest.java</t>
  </si>
  <si>
    <t>SimplexTableauTest.java</t>
  </si>
  <si>
    <t>LoessInterpolatorTest.java</t>
  </si>
  <si>
    <t>BiDiagonalTransformerTest.java</t>
  </si>
  <si>
    <t>SingularValueSolverTest.java</t>
  </si>
  <si>
    <t>LegendreGaussIntegratorTest.java</t>
  </si>
  <si>
    <t>SplineInterpolatorTest.java</t>
  </si>
  <si>
    <t>RotationOrderTest.java</t>
  </si>
  <si>
    <t>RotationTest.java</t>
  </si>
  <si>
    <t>Vector3DTest.java</t>
  </si>
  <si>
    <t>Array2DRowRealMatrixTest.java</t>
  </si>
  <si>
    <t>CholeskySolverTest.java</t>
  </si>
  <si>
    <t>EigenSolverTest.java</t>
  </si>
  <si>
    <t>FieldLUDecompositionImplTest.java</t>
  </si>
  <si>
    <t>FieldMatrixImplTest.java</t>
  </si>
  <si>
    <t>LUSolverTest.java</t>
  </si>
  <si>
    <t>QRSolverTest.java</t>
  </si>
  <si>
    <t>SparseFieldMatrixTest.java</t>
  </si>
  <si>
    <t>TriDiagonalTransformerTest.java</t>
  </si>
  <si>
    <t>ContinuousOutputModelTest.java</t>
  </si>
  <si>
    <t>FirstOrderConverterTest.java</t>
  </si>
  <si>
    <t>StepNormalizerTest.java</t>
  </si>
  <si>
    <t>AbstractRandomGeneratorTest.java</t>
  </si>
  <si>
    <t>RandomAdaptorTest.java</t>
  </si>
  <si>
    <t>UniformRandomGeneratorTest.java</t>
  </si>
  <si>
    <t>AbstractUnivariateStatisticTest.java</t>
  </si>
  <si>
    <t>AggregateSummaryStatisticsTest.java</t>
  </si>
  <si>
    <t>SynchronizedDescriptiveStatisticsTest.java</t>
  </si>
  <si>
    <t>SynchronizedMultivariateSummaryStatisticsTest.java</t>
  </si>
  <si>
    <t>SynchronizedSummaryStatisticsTest.java</t>
  </si>
  <si>
    <t>VectorialCovarianceTest.java</t>
  </si>
  <si>
    <t>VectorialMeanTest.java</t>
  </si>
  <si>
    <t>ChiSquareFactoryTest.java</t>
  </si>
  <si>
    <t>TTestFactoryTest.java</t>
  </si>
  <si>
    <t>FirstOrderIntegratorWithJacobiansTest.java</t>
  </si>
  <si>
    <t>DerivativeOperatorFactoryTest.java</t>
  </si>
  <si>
    <t>UnivariateRealFunctionUtilsTest.java</t>
  </si>
  <si>
    <t>RecursiveLayoutRealMatrixTest.java</t>
  </si>
  <si>
    <t>PolynomialDoubleTest.java</t>
  </si>
  <si>
    <t>PolynomialFractionTest.java</t>
  </si>
  <si>
    <t>PolynomialRationalTest.java</t>
  </si>
  <si>
    <t>RationalNumberTest.java</t>
  </si>
  <si>
    <t>BasicSampledFunctionIteratorTest.java</t>
  </si>
  <si>
    <t>ComputableFunctionSamplerTest.java</t>
  </si>
  <si>
    <t>ScalarValuedPairTest.java</t>
  </si>
  <si>
    <t>VectorialValuedPairTest.java</t>
  </si>
  <si>
    <t>DiagonalMatrixTest.java</t>
  </si>
  <si>
    <t>GeneralMatrixTest.java</t>
  </si>
  <si>
    <t>GeneralSquareMatrixTest.java</t>
  </si>
  <si>
    <t>LowerTriangularMatrixTest.java</t>
  </si>
  <si>
    <t>MatrixFactoryTest.java</t>
  </si>
  <si>
    <t>NonNullRangeTest.java</t>
  </si>
  <si>
    <t>SymetricalMatrixTest.java</t>
  </si>
  <si>
    <t>UpperTriangularMatrixTest.java</t>
  </si>
  <si>
    <t>ScalarSampleStatisticsTest.java</t>
  </si>
  <si>
    <t>TestProblem.java</t>
  </si>
  <si>
    <t>ArrayMapperTest.java</t>
  </si>
  <si>
    <t>IntervalTest.java</t>
  </si>
  <si>
    <t>IntervalsListTest.java</t>
  </si>
  <si>
    <t>MappableScalarTest.java</t>
  </si>
  <si>
    <t>BrentOptimizerTest.java</t>
  </si>
  <si>
    <t>OLSMultipleLinearRegressionTest.java</t>
  </si>
  <si>
    <t>CauchyDistributionTest.java</t>
  </si>
  <si>
    <t>WeibullDistributionTest.java</t>
  </si>
  <si>
    <t>DuplicateSampleAbscissaExceptionTest.java</t>
  </si>
  <si>
    <t>ArgumentOutsideDomainExceptionTest.java</t>
  </si>
  <si>
    <t>SmoothingBicubicSplineInterpolatorTest.java</t>
  </si>
  <si>
    <t>LaguerreSolverTest.java</t>
  </si>
  <si>
    <t>MullerSolverTest.java</t>
  </si>
  <si>
    <t>RiddersSolverTest.java</t>
  </si>
  <si>
    <t>MessageFactoryTest.java</t>
  </si>
  <si>
    <t>AbstractRealVectorTest.java</t>
  </si>
  <si>
    <t>BinaryFunctionTest.java</t>
  </si>
  <si>
    <t>ComposableFunctionTest.java</t>
  </si>
  <si>
    <t>RealVectorFormatAbstractTest.java</t>
  </si>
  <si>
    <t>Vector3DFormatAbstractTest.java</t>
  </si>
  <si>
    <t>FastMathTest.java</t>
  </si>
  <si>
    <t>LogisticTest.java</t>
  </si>
  <si>
    <t>StepFunctionTest.java</t>
  </si>
  <si>
    <t>CMAESOptimizerTest.java</t>
  </si>
  <si>
    <t>ParametricGaussianFunctionTest.java</t>
  </si>
  <si>
    <t>ContinuousDistributionAbstractTest.java</t>
  </si>
  <si>
    <t>PascalDistributionTest.java</t>
  </si>
  <si>
    <t>ZipfDistributionTest.java</t>
  </si>
  <si>
    <t>SpearmansRankCorrelationTest.java</t>
  </si>
  <si>
    <t>FirstMomentTest.java</t>
  </si>
  <si>
    <t>FourthMomentTest.java</t>
  </si>
  <si>
    <t>SecondMomentTest.java</t>
  </si>
  <si>
    <t>ThirdMomentTest.java</t>
  </si>
  <si>
    <t>MannWhitneyUTestTest.java</t>
  </si>
  <si>
    <t>WilcoxonSignedRankTestTest.java</t>
  </si>
  <si>
    <t>ResizableDoubleArrayTest.java</t>
  </si>
  <si>
    <t>SecantSolverTest.java</t>
  </si>
  <si>
    <t>BaseSecantSolverTest.java</t>
  </si>
  <si>
    <t>BaseSecantSolverAbstractTest.java</t>
  </si>
  <si>
    <t>MathRuntimeExceptionTest.java</t>
  </si>
  <si>
    <t>MersenneTwisterTest.java</t>
  </si>
  <si>
    <t>Well1024aTest.java</t>
  </si>
  <si>
    <t>BOBYQAOptimizerTest.java</t>
  </si>
  <si>
    <t>RealVectorTest.java</t>
  </si>
  <si>
    <t>SimplexOptimizerMultiDirectionalTest.java</t>
  </si>
  <si>
    <t>SimplexOptimizerNelderMeadTest.java</t>
  </si>
  <si>
    <t>CholeskyDecompositionTest.java</t>
  </si>
  <si>
    <t>EigenDecompositionTest.java</t>
  </si>
  <si>
    <t>FieldLUDecompositionTest.java</t>
  </si>
  <si>
    <t>NonMonotonicSequenceExceptionTest.java</t>
  </si>
  <si>
    <t>LUDecompositionTest.java</t>
  </si>
  <si>
    <t>QRDecompositionTest.java</t>
  </si>
  <si>
    <t>SingularValueDecompositionTest.java</t>
  </si>
  <si>
    <t>ArithmeticUtilsTest.java</t>
  </si>
  <si>
    <t>MathArraysTest.java</t>
  </si>
  <si>
    <t>BetaDistributionTest.java</t>
  </si>
  <si>
    <t>PoissonDistributionTest.java</t>
  </si>
  <si>
    <t>ChiSquaredDistributionTest.java</t>
  </si>
  <si>
    <t>MultivariateFunctionMappingAdapterTest.java</t>
  </si>
  <si>
    <t>MultivariateFunctionPenaltyAdapterTest.java</t>
  </si>
  <si>
    <t>BatteryNISTTest.java</t>
  </si>
  <si>
    <t>StableRandomGeneratorTest.java</t>
  </si>
  <si>
    <t>AbtractIntegerDistributionTest.java</t>
  </si>
  <si>
    <t>RealDistributionAbstractTest.java</t>
  </si>
  <si>
    <t>DifferentiableMultivariateMultiStartOptimizerTest.java</t>
  </si>
  <si>
    <t>MultivariateMultiStartOptimizerTest.java</t>
  </si>
  <si>
    <t>DifferentiableMultivariateVectorMultiStartOptimizerTest.java</t>
  </si>
  <si>
    <t>UnivariateMultiStartOptimizerTest.java</t>
  </si>
  <si>
    <t>RandomGeneratorAbstractTest.java</t>
  </si>
  <si>
    <t>LogNormalDistributionTest.java</t>
  </si>
  <si>
    <t>FastFourierTransformerTest.java</t>
  </si>
  <si>
    <t>UnivariateSolverUtilsTest.java</t>
  </si>
  <si>
    <t>UnivariatePeriodicInterpolatorTest.java</t>
  </si>
  <si>
    <t>FastSineTransformerTest.java</t>
  </si>
  <si>
    <t>RealTransformerAbstractTest.java</t>
  </si>
  <si>
    <t>StorelessCovarianceTest.java</t>
  </si>
  <si>
    <t>PivotingQRDecompositionTest.java</t>
  </si>
  <si>
    <t>PivotingQRSolverTest.java</t>
  </si>
  <si>
    <t>AbstractLeastSquaresOptimizerTest.java</t>
  </si>
  <si>
    <t>RealVectorAbstractTest.java</t>
  </si>
  <si>
    <t>CurveFitterTest.java</t>
  </si>
  <si>
    <t>AbstractIntegerDistributionTest.java</t>
  </si>
  <si>
    <t>RealMatrixFormatAbstractTest.java</t>
  </si>
  <si>
    <t>DerivativeStructureTest.java</t>
  </si>
  <si>
    <t>GaussianTest.java</t>
  </si>
  <si>
    <t>LogitTest.java</t>
  </si>
  <si>
    <t>BracketingNthOrderBrentSolverTest.java</t>
  </si>
  <si>
    <t>JacobianMatricesTest.java</t>
  </si>
  <si>
    <t>MultivariateDifferentiableVectorMultiStartOptimizerTest.java</t>
  </si>
  <si>
    <t>AbstractLeastSquaresOptimizerAbstractTest.java</t>
  </si>
  <si>
    <t>ChiSquareTest.java</t>
  </si>
  <si>
    <t>GTest.java</t>
  </si>
  <si>
    <t>DSCompilerTest.java</t>
  </si>
  <si>
    <t>FieldRotationDSTest.java</t>
  </si>
  <si>
    <t>FieldVector3DTest.java</t>
  </si>
  <si>
    <t>FieldHermiteInterpolatorTest.java</t>
  </si>
  <si>
    <t>ExtendedFieldElementAbstractTest.java</t>
  </si>
  <si>
    <t>RandomDataGeneratorTest.java</t>
  </si>
  <si>
    <t>EnumeratedIntegerDistributionTest.java</t>
  </si>
  <si>
    <t>EnumeratedRealDistributionTest.java</t>
  </si>
  <si>
    <t>BicubicSplineInterpolatorTest.java</t>
  </si>
  <si>
    <t>CombinatoricsUtilsTest.java</t>
  </si>
  <si>
    <t>CombinationsTest.java</t>
  </si>
  <si>
    <t>KolmogorovSmirnovTest.java</t>
  </si>
  <si>
    <t>ChordTest.java</t>
  </si>
  <si>
    <t>SubChordTest.java</t>
  </si>
  <si>
    <t>BinomialConfidenceIntervalTest.java</t>
  </si>
  <si>
    <t>BallGeneratorTest.java</t>
  </si>
  <si>
    <t>WelzlEncloser2DTest.java</t>
  </si>
  <si>
    <t>GrahamScan2DTest.java</t>
  </si>
  <si>
    <t>GrahamScanTest.java</t>
  </si>
  <si>
    <t>ConvexHullGenerator2DAbstractTest.java</t>
  </si>
  <si>
    <t>SphericalCapGeneratorTest.java</t>
  </si>
  <si>
    <t>GiftWrapTest.java</t>
  </si>
  <si>
    <t>EvaluationTest.java</t>
  </si>
  <si>
    <t>GaussNewtonOptimizerWithLUTest.java</t>
  </si>
  <si>
    <t>GaussNewtonOptimizerWithQRTest.java</t>
  </si>
  <si>
    <t>KolmogorovSmirnovTestTest.java</t>
  </si>
  <si>
    <t>KohonenTrainingTaskTest.java</t>
  </si>
  <si>
    <t>BicubicSplineInterpolatingFunctionTest.java</t>
  </si>
  <si>
    <t>PiecewiseBicubicSplineInterpolatingFunctionTest.java</t>
  </si>
  <si>
    <t>DBSCANClustererTest.java</t>
  </si>
  <si>
    <t>EuclideanDoublePointTest.java</t>
  </si>
  <si>
    <t>EuclideanIntegerPointTest.java</t>
  </si>
  <si>
    <t>KMeansPlusPlusClustererTest.java</t>
  </si>
  <si>
    <t>AVLTreeTest.java</t>
  </si>
  <si>
    <t>KolmogorovSmirnovDistributionTest.java</t>
  </si>
  <si>
    <t>MultivariateDifferentiableMultiStartOptimizerTest.java</t>
  </si>
  <si>
    <t>PointValuePairTest.java</t>
  </si>
  <si>
    <t>PointVectorValuePairTest.java</t>
  </si>
  <si>
    <t>SimplePointCheckerTest.java</t>
  </si>
  <si>
    <t>SimpleValueCheckerTest.java</t>
  </si>
  <si>
    <t>SimpleVectorValueCheckerTest.java</t>
  </si>
  <si>
    <t>PowellOptimizerTest.java</t>
  </si>
  <si>
    <t>GaussianFitterTest.java</t>
  </si>
  <si>
    <t>BracketFinderTest.java</t>
  </si>
  <si>
    <t>SimpleUnivariateValueCheckerTest.java</t>
  </si>
  <si>
    <t>SmoothingPolynomialBicubicSplineInterpolatorTest.java</t>
  </si>
  <si>
    <t>TricubicSplineInterpolatingFunctionTest.java</t>
  </si>
  <si>
    <t>TricubicSplineInterpolatorTest.java</t>
  </si>
  <si>
    <t>FunctionUtilsTest.java</t>
  </si>
  <si>
    <t>MultiStartMultivariateVectorOptimizerTest.java</t>
  </si>
  <si>
    <t>MicrosphereInterpolatorTest.java</t>
  </si>
  <si>
    <t>FieldBracketingNthOrderBrentSolverTest.java</t>
  </si>
  <si>
    <t>FieldRotationDfpTest.java</t>
  </si>
  <si>
    <t>BitsStreamGeneratorTest.java</t>
  </si>
  <si>
    <t>TestRandomGenerator.java</t>
  </si>
  <si>
    <t>BaseRandomGeneratorTest.java</t>
  </si>
  <si>
    <t>TestProblem5.java</t>
  </si>
  <si>
    <t>TestProblemFactory.java</t>
  </si>
  <si>
    <t>TestFieldProblemAbstract.java</t>
  </si>
  <si>
    <t>ClassicalRungeKuttaFieldIntegratorTest.java</t>
  </si>
  <si>
    <t>EulerFieldIntegratorTest.java</t>
  </si>
  <si>
    <t>GillFieldIntegratorTest.java</t>
  </si>
  <si>
    <t>AbstractRungeKuttaFieldStepInterpolatorTest.java</t>
  </si>
  <si>
    <t>AdamsFieldIntegratorAbstractTest.java</t>
  </si>
  <si>
    <t>RungeKuttaFieldStepInterpolatorAbstractTest.java</t>
  </si>
  <si>
    <t>ConstantRealDistributionTest.java</t>
  </si>
  <si>
    <t>MixtureMultivariateNormalDistributionTest.java</t>
  </si>
  <si>
    <t>ISAACTest.java</t>
  </si>
  <si>
    <t>JDKRandomGeneratorTest.java</t>
  </si>
  <si>
    <t>Well512aTest.java</t>
  </si>
  <si>
    <t>Well19937aTest.java</t>
  </si>
  <si>
    <t>Well44497aTest.java</t>
  </si>
  <si>
    <t>Well44497bTest.java</t>
  </si>
  <si>
    <t>RandomGeneratorFactoryTest.java</t>
  </si>
  <si>
    <t>Well19937cTest.java</t>
  </si>
  <si>
    <t>InferenceTestUtilsTest.java</t>
  </si>
  <si>
    <t>Providers32ParametricTest.java</t>
  </si>
  <si>
    <t>Providers64ParametricTest.java</t>
  </si>
  <si>
    <t>ProvidersCommonParametricTest.java</t>
  </si>
  <si>
    <t>ISAACRandomTest.java</t>
  </si>
  <si>
    <t>JDKRandomTest.java</t>
  </si>
  <si>
    <t>MersenneTwister64Test.java</t>
  </si>
  <si>
    <t>SplitMix64Test.java</t>
  </si>
  <si>
    <t>TwoCmresTest.java</t>
  </si>
  <si>
    <t>XorShift1024StarTest.java</t>
  </si>
  <si>
    <t>NumberFactoryTest.java</t>
  </si>
  <si>
    <t>SeedFactoryTest.java</t>
  </si>
  <si>
    <t>RandomUtilsDataGeneratorAbstractTest.java</t>
  </si>
  <si>
    <t>JDKRandomAdaptorTest.java</t>
  </si>
  <si>
    <t>RandomUtilsDataGeneratorJDKSecureRandomTest.java</t>
  </si>
  <si>
    <t>PrecisionTest.java</t>
  </si>
  <si>
    <t>Cartesian2DTest.java</t>
  </si>
  <si>
    <t>Cartesian1DTest.java</t>
  </si>
  <si>
    <t>ErfTest.java</t>
  </si>
  <si>
    <t>FactorialLogTest.java</t>
  </si>
  <si>
    <t>UnitSphereRandomVectorGeneratorTest.java</t>
  </si>
  <si>
    <t>FractionFormatTest.java</t>
  </si>
  <si>
    <t>BigFractionFormatTest.java</t>
  </si>
  <si>
    <t>QuaternionTest.java</t>
  </si>
  <si>
    <t>RootsOfUnityTest.java</t>
  </si>
  <si>
    <t>PrimesTest.java</t>
  </si>
  <si>
    <t>GeometricDistributionTest.java</t>
  </si>
  <si>
    <t>GumbelDistributionTest.java</t>
  </si>
  <si>
    <t>LaplaceDistributionTest.java</t>
  </si>
  <si>
    <t>LevyDistributionTest.java</t>
  </si>
  <si>
    <t>LogisticsDistributionTest.java</t>
  </si>
  <si>
    <t>NakagamiDistributionTest.java</t>
  </si>
  <si>
    <t>ParetoDistributionTest.java</t>
  </si>
  <si>
    <t>TriangularDistributionTest.java</t>
  </si>
  <si>
    <t>UniformIntegerDistributionTest.java</t>
  </si>
  <si>
    <t>UniformRealDistributionTest.java</t>
  </si>
  <si>
    <t>IntervalsSetTest.java</t>
  </si>
  <si>
    <t>PolyhedronsSetTest.java</t>
  </si>
  <si>
    <t>PolygonsSetTest.java</t>
  </si>
  <si>
    <t>ComplexFieldTest.java</t>
  </si>
  <si>
    <t>WelzlEncloser3DTest.java</t>
  </si>
  <si>
    <t>Euclidean1DTest.java</t>
  </si>
  <si>
    <t>FrenchVector1DFormatTest.java</t>
  </si>
  <si>
    <t>OrientedPointTest.java</t>
  </si>
  <si>
    <t>SubOrientedPointTest.java</t>
  </si>
  <si>
    <t>Vector1DFormatAbstractTest.java</t>
  </si>
  <si>
    <t>Vector1DFormatTest.java</t>
  </si>
  <si>
    <t>Euclidean3DTest.java</t>
  </si>
  <si>
    <t>FrenchVector3DFormatTest.java</t>
  </si>
  <si>
    <t>LineTest.java</t>
  </si>
  <si>
    <t>PlaneTest.java</t>
  </si>
  <si>
    <t>SphereGeneratorTest.java</t>
  </si>
  <si>
    <t>SphericalCoordinatesTest.java</t>
  </si>
  <si>
    <t>SubLineTest.java</t>
  </si>
  <si>
    <t>Vector3DFormatTest.java</t>
  </si>
  <si>
    <t>DiskGeneratorTest.java</t>
  </si>
  <si>
    <t>Euclidean2DTest.java</t>
  </si>
  <si>
    <t>FrenchVector2DFormatTest.java</t>
  </si>
  <si>
    <t>NestedLoopsTest.java</t>
  </si>
  <si>
    <t>SegmentTest.java</t>
  </si>
  <si>
    <t>Vector2DFormatAbstractTest.java</t>
  </si>
  <si>
    <t>Vector2DFormatTest.java</t>
  </si>
  <si>
    <t>AklToussaintHeuristicTest.java</t>
  </si>
  <si>
    <t>MonotoneChainTest.java</t>
  </si>
  <si>
    <t>CharacterizationTest.java</t>
  </si>
  <si>
    <t>ArcTest.java</t>
  </si>
  <si>
    <t>ArcsSetTest.java</t>
  </si>
  <si>
    <t>LimitAngleTest.java</t>
  </si>
  <si>
    <t>S1PointTest.java</t>
  </si>
  <si>
    <t>Sphere1Test.java</t>
  </si>
  <si>
    <t>CircleTest.java</t>
  </si>
  <si>
    <t>S2PointTest.java</t>
  </si>
  <si>
    <t>SphericalPolygonsSetTest.java</t>
  </si>
  <si>
    <t>SubCircleTest.java</t>
  </si>
  <si>
    <t>FractionTest.java</t>
  </si>
  <si>
    <t>FieldLUSolverTest.java</t>
  </si>
  <si>
    <t>BigFractionFieldTest.java</t>
  </si>
  <si>
    <t>BigFractionTest.java</t>
  </si>
  <si>
    <t>MultidimensionalCounterTest.java</t>
  </si>
  <si>
    <t>IncrementorTest.java</t>
  </si>
  <si>
    <t>CentroidInitializerTest.java</t>
  </si>
  <si>
    <t>MultivariateNormalMixtureExpectationMaximizationTest.java</t>
  </si>
  <si>
    <t>CovarianceTest.java</t>
  </si>
  <si>
    <t>KendallsCorrelationTest.java</t>
  </si>
  <si>
    <t>PearsonsCorrelationTest.java</t>
  </si>
  <si>
    <t>GTestTest.java</t>
  </si>
  <si>
    <t>MillerUpdatingRegressionTest.java</t>
  </si>
  <si>
    <t>MapUtilsTest.java</t>
  </si>
  <si>
    <t>GLSMultipleLinearRegressionTest.java</t>
  </si>
  <si>
    <t>SynchronizedRandomGeneratorTest.java</t>
  </si>
  <si>
    <t>RandomUtilsDataGeneratorJDKRandomTest.java</t>
  </si>
  <si>
    <t>SimplexOptimizerHedarFukushimaTest.java</t>
  </si>
  <si>
    <t>PSquarePercentileTest.java</t>
  </si>
  <si>
    <t>RetryRunnerTest.java</t>
  </si>
  <si>
    <t>AccurateMathTest.java</t>
  </si>
  <si>
    <t>AbstractRealDistributionTest.java</t>
  </si>
  <si>
    <t>FiniteDifferencesDifferentiatorTest.java</t>
  </si>
  <si>
    <t>SparseGradientTest.java</t>
  </si>
  <si>
    <t>NetworkTest.java</t>
  </si>
  <si>
    <t>NeuronTest.java</t>
  </si>
  <si>
    <t>NeuronStringTest.java</t>
  </si>
  <si>
    <t>NeuronSquareMesh2DTest.java</t>
  </si>
  <si>
    <t>UnivariateTest</t>
  </si>
  <si>
    <t>setUp</t>
  </si>
  <si>
    <t>suite</t>
  </si>
  <si>
    <t>testStats</t>
  </si>
  <si>
    <t>testWithInitialCapacitAndExpansionFactor</t>
  </si>
  <si>
    <t>testGetValues</t>
  </si>
  <si>
    <t>testSetNumberOfElements</t>
  </si>
  <si>
    <t>testGetOutOfBounds</t>
  </si>
  <si>
    <t>testSetOutOfBounds</t>
  </si>
  <si>
    <t>testAdd1000</t>
  </si>
  <si>
    <t>testSetElementArbitraryExpansion</t>
  </si>
  <si>
    <t>testAddElementRolling</t>
  </si>
  <si>
    <t>testIllegalInitialCapacity</t>
  </si>
  <si>
    <t>testIllegalExpansionFactor</t>
  </si>
  <si>
    <t>BeanListUnivariateImplTest</t>
  </si>
  <si>
    <t>testPropStats</t>
  </si>
  <si>
    <t>BivariateRegressionTest</t>
  </si>
  <si>
    <t>testNorris</t>
  </si>
  <si>
    <t>testCorr</t>
  </si>
  <si>
    <t>testNaNs</t>
  </si>
  <si>
    <t>testClear</t>
  </si>
  <si>
    <t>ListUnivariateImplTest</t>
  </si>
  <si>
    <t>testN0andN1Conditions</t>
  </si>
  <si>
    <t>testSkewAndKurtosis</t>
  </si>
  <si>
    <t>testProductAndGeometricMean</t>
  </si>
  <si>
    <t>StoreUnivariateImplTest</t>
  </si>
  <si>
    <t>UnivariateImplTest</t>
  </si>
  <si>
    <t>testRollingMinMax</t>
  </si>
  <si>
    <t>testNaNContracts</t>
  </si>
  <si>
    <t>ChiSquareDistributionTest</t>
  </si>
  <si>
    <t>tearDown</t>
  </si>
  <si>
    <t>testLowerTailProbability</t>
  </si>
  <si>
    <t>testUpperTailProbability</t>
  </si>
  <si>
    <t>testLowerTailValues</t>
  </si>
  <si>
    <t>testUpperTailValues</t>
  </si>
  <si>
    <t>testProbability</t>
  </si>
  <si>
    <t>testValue</t>
  </si>
  <si>
    <t>DistributionFactoryImplTest</t>
  </si>
  <si>
    <t>testCreateChiSquareDistributionNegative</t>
  </si>
  <si>
    <t>testCreateChiSquareDistributionZero</t>
  </si>
  <si>
    <t>testCreateChiSquareDistributionPositive</t>
  </si>
  <si>
    <t>testCreateGammaDistributionNegativePositive</t>
  </si>
  <si>
    <t>testCreateGammaDistributionZeroPositive</t>
  </si>
  <si>
    <t>testCreateGammaDistributionPositiveNegative</t>
  </si>
  <si>
    <t>testCreateGammaDistributionPositiveZero</t>
  </si>
  <si>
    <t>testCreateGammaDistributionPositivePositive</t>
  </si>
  <si>
    <t>GammaDistributionTest</t>
  </si>
  <si>
    <t>testProbabilities</t>
  </si>
  <si>
    <t>testUnivariateImpl</t>
  </si>
  <si>
    <t>RealSolverTest</t>
  </si>
  <si>
    <t>testSinZero</t>
  </si>
  <si>
    <t>testQuinticZero</t>
  </si>
  <si>
    <t>TestStatisticTest</t>
  </si>
  <si>
    <t>testChiSquare</t>
  </si>
  <si>
    <t>testT</t>
  </si>
  <si>
    <t>TestStatisticImpl</t>
  </si>
  <si>
    <t>chiSquare</t>
  </si>
  <si>
    <t>t</t>
  </si>
  <si>
    <t>FreqTest</t>
  </si>
  <si>
    <t>testCounts</t>
  </si>
  <si>
    <t>testPcts</t>
  </si>
  <si>
    <t>testDiscardFront</t>
  </si>
  <si>
    <t>BisectionSolverTest</t>
  </si>
  <si>
    <t>UnivariateRealSolverUtil</t>
  </si>
  <si>
    <t>solve</t>
  </si>
  <si>
    <t>chiSquareTest</t>
  </si>
  <si>
    <t>tTest</t>
  </si>
  <si>
    <t>df</t>
  </si>
  <si>
    <t>testConstructor</t>
  </si>
  <si>
    <t>testConstructorMessage</t>
  </si>
  <si>
    <t>testConstructorMessageCause</t>
  </si>
  <si>
    <t>testConstructorCause</t>
  </si>
  <si>
    <t>TestUtils</t>
  </si>
  <si>
    <t>assertEquals</t>
  </si>
  <si>
    <t>testSetFunctionValueAccuracy</t>
  </si>
  <si>
    <t>testResetFunctionValueAccuracy</t>
  </si>
  <si>
    <t>testSetAbsoluteAccuracy</t>
  </si>
  <si>
    <t>testResetAbsoluteAccuracy</t>
  </si>
  <si>
    <t>testSetMaximalIterationCount</t>
  </si>
  <si>
    <t>testResetMaximalIterationCount</t>
  </si>
  <si>
    <t>testSetRelativeAccuracy</t>
  </si>
  <si>
    <t>testResetRelativeAccuracy</t>
  </si>
  <si>
    <t>InterpolatorTest</t>
  </si>
  <si>
    <t>testInterpolateLinearDegenerateTwoSegment</t>
  </si>
  <si>
    <t>testInterpolateLinearDegenerateThreeSegment</t>
  </si>
  <si>
    <t>testInterpolateLinear</t>
  </si>
  <si>
    <t>testInterpolateSin</t>
  </si>
  <si>
    <t>testIllegalArguments</t>
  </si>
  <si>
    <t>testSolveNull</t>
  </si>
  <si>
    <t>testSolveSin</t>
  </si>
  <si>
    <t>testSolveAccuracyNull</t>
  </si>
  <si>
    <t>testSolveAccuracySin</t>
  </si>
  <si>
    <t>testConstructorNaN</t>
  </si>
  <si>
    <t>testAbs</t>
  </si>
  <si>
    <t>testAdd</t>
  </si>
  <si>
    <t>testAddNaN</t>
  </si>
  <si>
    <t>testConjugate</t>
  </si>
  <si>
    <t>testConjugateNaN</t>
  </si>
  <si>
    <t>testDivide</t>
  </si>
  <si>
    <t>testDivideNaN</t>
  </si>
  <si>
    <t>testMultiply</t>
  </si>
  <si>
    <t>testMultiplyNaN</t>
  </si>
  <si>
    <t>testNegate</t>
  </si>
  <si>
    <t>testNegateNaN</t>
  </si>
  <si>
    <t>testSubtract</t>
  </si>
  <si>
    <t>testSubtractNaN</t>
  </si>
  <si>
    <t>BinomialDistributionTest</t>
  </si>
  <si>
    <t>testInverseCummulativeProbability001</t>
  </si>
  <si>
    <t>testInverseCumulativeProbability010</t>
  </si>
  <si>
    <t>testInverseCumulativeProbability025</t>
  </si>
  <si>
    <t>testInverseCumulativeProbability050</t>
  </si>
  <si>
    <t>testInverseCumulativeProbability100</t>
  </si>
  <si>
    <t>testInverseCummulativeProbability999</t>
  </si>
  <si>
    <t>testInverseCumulativeProbability990</t>
  </si>
  <si>
    <t>testInverseCumulativeProbability975</t>
  </si>
  <si>
    <t>testInverseCumulativeProbability950</t>
  </si>
  <si>
    <t>testInverseCumulativeProbability900</t>
  </si>
  <si>
    <t>testCummulativeProbability1</t>
  </si>
  <si>
    <t>testCumulativeProbability2</t>
  </si>
  <si>
    <t>testCumulativeProbability3</t>
  </si>
  <si>
    <t>testCumulativeProbability4</t>
  </si>
  <si>
    <t>testCumulativeProbability9</t>
  </si>
  <si>
    <t>testCummulativeProbability8</t>
  </si>
  <si>
    <t>testCreateFDistributionNegativePositive</t>
  </si>
  <si>
    <t>testCreateFDistributionZeroPositive</t>
  </si>
  <si>
    <t>testCreateFDistributionPositiveNegative</t>
  </si>
  <si>
    <t>testCreateFDistributionPositiveZero</t>
  </si>
  <si>
    <t>testCreateFDistributionPositivePositive</t>
  </si>
  <si>
    <t>testCreateExponentialDistributionNegative</t>
  </si>
  <si>
    <t>testCreateExponentialDistributionZero</t>
  </si>
  <si>
    <t>testCreateExponentialDistributionPositive</t>
  </si>
  <si>
    <t>testCreateTDistributionNegative</t>
  </si>
  <si>
    <t>testCreateTDistributionZero</t>
  </si>
  <si>
    <t>testCreateTDistributionPositive</t>
  </si>
  <si>
    <t>testBinomialDistributionNegativePositive</t>
  </si>
  <si>
    <t>testBinomialDistributionZeroPositive</t>
  </si>
  <si>
    <t>testBinomialDistributionPositivePositive</t>
  </si>
  <si>
    <t>testBinomialDistributionPositiveNegative</t>
  </si>
  <si>
    <t>testBinomialDistributionPositiveZero</t>
  </si>
  <si>
    <t>testBinomialDistributionPositiveOne</t>
  </si>
  <si>
    <t>testBinomialDistributionPositiveTwo</t>
  </si>
  <si>
    <t>testHypergeometricDistributionNegativePositivePositive</t>
  </si>
  <si>
    <t>testHypergeometricDistributionZeroPositivePositive</t>
  </si>
  <si>
    <t>testHypergeometricDistributionPositiveNegativePositive</t>
  </si>
  <si>
    <t>testHypergeometricDistributionPositiveZeroPositive</t>
  </si>
  <si>
    <t>testHypergeometricDistributionPositivePositiveNegative</t>
  </si>
  <si>
    <t>testHypergeometricDistributionPositivePositiveZero</t>
  </si>
  <si>
    <t>ExponentialDistributionTest</t>
  </si>
  <si>
    <t>testInverseCummulativeProbability010</t>
  </si>
  <si>
    <t>testInverseCummulativeProbability025</t>
  </si>
  <si>
    <t>testInverseCummulativeProbability050</t>
  </si>
  <si>
    <t>testInverseCummulativeProbability100</t>
  </si>
  <si>
    <t>testInverseCummulativeProbability990</t>
  </si>
  <si>
    <t>testInverseCummulativeProbability975</t>
  </si>
  <si>
    <t>testInverseCummulativeProbability950</t>
  </si>
  <si>
    <t>testInverseCummulativeProbability900</t>
  </si>
  <si>
    <t>testCummulativeProbability001</t>
  </si>
  <si>
    <t>testCummulativeProbability010</t>
  </si>
  <si>
    <t>testCummulativeProbability025</t>
  </si>
  <si>
    <t>testCummulativeProbability050</t>
  </si>
  <si>
    <t>testCummulativeProbability100</t>
  </si>
  <si>
    <t>testCummulativeProbability999</t>
  </si>
  <si>
    <t>testCummulativeProbability990</t>
  </si>
  <si>
    <t>testCummulativeProbability975</t>
  </si>
  <si>
    <t>testCummulativeProbability950</t>
  </si>
  <si>
    <t>testCummulativeProbability900</t>
  </si>
  <si>
    <t>testCummulativeProbabilityNegative</t>
  </si>
  <si>
    <t>testCummulativeProbabilityZero</t>
  </si>
  <si>
    <t>testInverseCummulativeProbabilityNegative</t>
  </si>
  <si>
    <t>testInverseCummulativeProbabilityZero</t>
  </si>
  <si>
    <t>testInverseCummulativeProbabilityOne</t>
  </si>
  <si>
    <t>testInverseCummulativeProbabilityPositive</t>
  </si>
  <si>
    <t>testCummulativeProbability2</t>
  </si>
  <si>
    <t>FDistributionTest</t>
  </si>
  <si>
    <t>testValues</t>
  </si>
  <si>
    <t>HypergeometricDistributionTest</t>
  </si>
  <si>
    <t>testCummulativeProbability0</t>
  </si>
  <si>
    <t>testCumulativeProbability5</t>
  </si>
  <si>
    <t>TDistributionTest</t>
  </si>
  <si>
    <t>testCumulativeProbability010</t>
  </si>
  <si>
    <t>testCumulativeProbability025</t>
  </si>
  <si>
    <t>testCumulativeProbability050</t>
  </si>
  <si>
    <t>testCumulativeProbability100</t>
  </si>
  <si>
    <t>testCumulativeProbability990</t>
  </si>
  <si>
    <t>testCumulativeProbability975</t>
  </si>
  <si>
    <t>testCumulativeProbability950</t>
  </si>
  <si>
    <t>testCumulativeProbability900</t>
  </si>
  <si>
    <t>RealMatrixImplTest</t>
  </si>
  <si>
    <t>testDimensions</t>
  </si>
  <si>
    <t>testCopyFunctions</t>
  </si>
  <si>
    <t>testAddFail</t>
  </si>
  <si>
    <t>testNorm</t>
  </si>
  <si>
    <t>testPlusMinus</t>
  </si>
  <si>
    <t>testIsSingular</t>
  </si>
  <si>
    <t>testInverse</t>
  </si>
  <si>
    <t>testSolve</t>
  </si>
  <si>
    <t>testDeterminant</t>
  </si>
  <si>
    <t>testTrace</t>
  </si>
  <si>
    <t>testScalarAdd</t>
  </si>
  <si>
    <t>testOperate</t>
  </si>
  <si>
    <t>testTranspose</t>
  </si>
  <si>
    <t>testPremultiply</t>
  </si>
  <si>
    <t>testGetVectors</t>
  </si>
  <si>
    <t>testEntryMutators</t>
  </si>
  <si>
    <t>assertClose</t>
  </si>
  <si>
    <t>dumpMatrix</t>
  </si>
  <si>
    <t>EmpiricalDistributionTest</t>
  </si>
  <si>
    <t>testLoad</t>
  </si>
  <si>
    <t>testNext</t>
  </si>
  <si>
    <t>testNexFail</t>
  </si>
  <si>
    <t>testGridTooFine</t>
  </si>
  <si>
    <t>testGridTooFat</t>
  </si>
  <si>
    <t>tstGen</t>
  </si>
  <si>
    <t>RandomDataTest</t>
  </si>
  <si>
    <t>testNextInt</t>
  </si>
  <si>
    <t>testNextLong</t>
  </si>
  <si>
    <t>testNextSecureLong</t>
  </si>
  <si>
    <t>testNextSecureInt</t>
  </si>
  <si>
    <t>testNextPoisson</t>
  </si>
  <si>
    <t>testNextHex</t>
  </si>
  <si>
    <t>testNextSecureHex</t>
  </si>
  <si>
    <t>testNextUniform</t>
  </si>
  <si>
    <t>testNextGaussian</t>
  </si>
  <si>
    <t>testNextExponential</t>
  </si>
  <si>
    <t>testConfig</t>
  </si>
  <si>
    <t>testNextSample</t>
  </si>
  <si>
    <t>findSample</t>
  </si>
  <si>
    <t>testNextPermutation</t>
  </si>
  <si>
    <t>findPerm</t>
  </si>
  <si>
    <t>ValueServerTest</t>
  </si>
  <si>
    <t>testNextDigest</t>
  </si>
  <si>
    <t>testNextDigestFail</t>
  </si>
  <si>
    <t>testNextReplayFail</t>
  </si>
  <si>
    <t>testReplay</t>
  </si>
  <si>
    <t>testModes</t>
  </si>
  <si>
    <t>testFill</t>
  </si>
  <si>
    <t>testProperties</t>
  </si>
  <si>
    <t>BetaTest</t>
  </si>
  <si>
    <t>testRegularizedBeta</t>
  </si>
  <si>
    <t>testLogBeta</t>
  </si>
  <si>
    <t>testRegularizedBetaNanPositivePositive</t>
  </si>
  <si>
    <t>testRegularizedBetaPositiveNanPositive</t>
  </si>
  <si>
    <t>testRegularizedBetaPositivePositiveNan</t>
  </si>
  <si>
    <t>testRegularizedBetaNegativePositivePositive</t>
  </si>
  <si>
    <t>testRegularizedBetaPositiveNegativePositive</t>
  </si>
  <si>
    <t>testRegularizedBetaPositivePositiveNegative</t>
  </si>
  <si>
    <t>testRegularizedBetaZeroPositivePositive</t>
  </si>
  <si>
    <t>testRegularizedBetaPositiveZeroPositive</t>
  </si>
  <si>
    <t>testRegularizedBetaPositivePositiveZero</t>
  </si>
  <si>
    <t>testRegularizedBetaPositivePositivePositive</t>
  </si>
  <si>
    <t>testLogBetaNanPositive</t>
  </si>
  <si>
    <t>testLogBetaPositiveNan</t>
  </si>
  <si>
    <t>testLogBetaNegativePositive</t>
  </si>
  <si>
    <t>testLogBetaPositiveNegative</t>
  </si>
  <si>
    <t>testLogBetaZeroPositive</t>
  </si>
  <si>
    <t>testLogBetaPositiveZero</t>
  </si>
  <si>
    <t>testLogBetaPositivePositive</t>
  </si>
  <si>
    <t>GammaTest</t>
  </si>
  <si>
    <t>testRegularizedGamma</t>
  </si>
  <si>
    <t>testLogGamma</t>
  </si>
  <si>
    <t>testRegularizedGammaNanPositive</t>
  </si>
  <si>
    <t>testRegularizedGammaPositiveNan</t>
  </si>
  <si>
    <t>testRegularizedGammaNegativePositive</t>
  </si>
  <si>
    <t>testRegularizedGammaPositiveNegative</t>
  </si>
  <si>
    <t>testRegularizedGammaZeroPositive</t>
  </si>
  <si>
    <t>testRegularizedGammaPositiveZero</t>
  </si>
  <si>
    <t>testRegularizedGammaPositivePositive</t>
  </si>
  <si>
    <t>testLogGammaNan</t>
  </si>
  <si>
    <t>testLogGammaNegative</t>
  </si>
  <si>
    <t>testLogGammaZero</t>
  </si>
  <si>
    <t>testLogGammaPositive</t>
  </si>
  <si>
    <t>testSetPropertyName</t>
  </si>
  <si>
    <t>testInference</t>
  </si>
  <si>
    <t>CertifiedDataTest</t>
  </si>
  <si>
    <t>testStoredUnivariateImpl</t>
  </si>
  <si>
    <t>loadStats</t>
  </si>
  <si>
    <t>FrequencyTest</t>
  </si>
  <si>
    <t>testToString</t>
  </si>
  <si>
    <t>testSetName</t>
  </si>
  <si>
    <t>MixedListUnivariateImplTest</t>
  </si>
  <si>
    <t>heresFoo</t>
  </si>
  <si>
    <t>heresBar</t>
  </si>
  <si>
    <t>StatUtilsTest</t>
  </si>
  <si>
    <t>testArrayIndexConditions</t>
  </si>
  <si>
    <t>testGetSortedValues</t>
  </si>
  <si>
    <t>tstGetSortedValues</t>
  </si>
  <si>
    <t>testPercentiles</t>
  </si>
  <si>
    <t>InteractionTest</t>
  </si>
  <si>
    <t>testInteraction</t>
  </si>
  <si>
    <t>StorelessUnivariateStatisticAbstractTest</t>
  </si>
  <si>
    <t>testIncrementation</t>
  </si>
  <si>
    <t>UnivariateStatisticAbstractTest</t>
  </si>
  <si>
    <t>getTolerance</t>
  </si>
  <si>
    <t>testEvaluation</t>
  </si>
  <si>
    <t>GeometricMeanTest</t>
  </si>
  <si>
    <t>getUnivariateStatistic</t>
  </si>
  <si>
    <t>expectedValue</t>
  </si>
  <si>
    <t>KurtosisTest</t>
  </si>
  <si>
    <t>MeanTest</t>
  </si>
  <si>
    <t>SkewnessTest</t>
  </si>
  <si>
    <t>StandardDeviationTest</t>
  </si>
  <si>
    <t>VarianceTest</t>
  </si>
  <si>
    <t>MaxTest</t>
  </si>
  <si>
    <t>MedianTest</t>
  </si>
  <si>
    <t>MinTest</t>
  </si>
  <si>
    <t>PercentileTest</t>
  </si>
  <si>
    <t>testHighPercentile</t>
  </si>
  <si>
    <t>ProductTest</t>
  </si>
  <si>
    <t>SumLogTest</t>
  </si>
  <si>
    <t>SumSqTest</t>
  </si>
  <si>
    <t>SumTest</t>
  </si>
  <si>
    <t>testConstructorString</t>
  </si>
  <si>
    <t>testTransformNoSuchMethod</t>
  </si>
  <si>
    <t>testTransform</t>
  </si>
  <si>
    <t>testTransformInvocationError</t>
  </si>
  <si>
    <t>testTransformInvalidType</t>
  </si>
  <si>
    <t>ContinuedFractionTest</t>
  </si>
  <si>
    <t>testGoldenRation</t>
  </si>
  <si>
    <t>ContractableDoubleArrayTest</t>
  </si>
  <si>
    <t>testTransformDouble</t>
  </si>
  <si>
    <t>testTransformNull</t>
  </si>
  <si>
    <t>testTransformInteger</t>
  </si>
  <si>
    <t>testTransformBigDecimal</t>
  </si>
  <si>
    <t>testTransformString</t>
  </si>
  <si>
    <t>testTransformObject</t>
  </si>
  <si>
    <t>DoubleArrayAbstractTest</t>
  </si>
  <si>
    <t>testMinMax</t>
  </si>
  <si>
    <t>ExpandableDoubleArrayTest</t>
  </si>
  <si>
    <t>testWithInitialCapacity</t>
  </si>
  <si>
    <t>testWithInitialCapacityAndExpansionFactor</t>
  </si>
  <si>
    <t>testDiscard</t>
  </si>
  <si>
    <t>FixedDoubleArrayTest</t>
  </si>
  <si>
    <t>testExceedingElements</t>
  </si>
  <si>
    <t>testGetExceeding</t>
  </si>
  <si>
    <t>testSetElement</t>
  </si>
  <si>
    <t>testOnlyRolling</t>
  </si>
  <si>
    <t>MathUtilsTest</t>
  </si>
  <si>
    <t>testBinomialCoefficient</t>
  </si>
  <si>
    <t>testBinomialCoefficientFail</t>
  </si>
  <si>
    <t>testFactorial</t>
  </si>
  <si>
    <t>testFactorialFail</t>
  </si>
  <si>
    <t>binomialCoefficient</t>
  </si>
  <si>
    <t>findBinomialLimits</t>
  </si>
  <si>
    <t>findFactorialLimits</t>
  </si>
  <si>
    <t>factorial</t>
  </si>
  <si>
    <t>testSignDouble</t>
  </si>
  <si>
    <t>testSignFloat</t>
  </si>
  <si>
    <t>testSignByte</t>
  </si>
  <si>
    <t>testSignShort</t>
  </si>
  <si>
    <t>testSignInt</t>
  </si>
  <si>
    <t>testSignLong</t>
  </si>
  <si>
    <t>getX</t>
  </si>
  <si>
    <t>getY</t>
  </si>
  <si>
    <t>setX</t>
  </si>
  <si>
    <t>setY</t>
  </si>
  <si>
    <t>getZ</t>
  </si>
  <si>
    <t>setZ</t>
  </si>
  <si>
    <t>testPutTransformer</t>
  </si>
  <si>
    <t>testContainsClass</t>
  </si>
  <si>
    <t>testContainsTransformer</t>
  </si>
  <si>
    <t>testRemoveTransformer</t>
  </si>
  <si>
    <t>testClasses</t>
  </si>
  <si>
    <t>testTransformers</t>
  </si>
  <si>
    <t>testCummulativeProbabilitydoubleM_MINUS_2SD</t>
  </si>
  <si>
    <t>testCummulativeProbabilitydoubleM_MINUS_SD</t>
  </si>
  <si>
    <t>testCummulativeProbabilitydoubleM</t>
  </si>
  <si>
    <t>testCummulativeProbabilitydoubleM_PLUS_SD</t>
  </si>
  <si>
    <t>testCummulativeProbabilitydoubleM_PLUS_2SD</t>
  </si>
  <si>
    <t>testCummulativeProbabilitydoubleM_PLUS_3SD</t>
  </si>
  <si>
    <t>testCummulativeProbabilitydoubleM_PLUS_4SD</t>
  </si>
  <si>
    <t>testCummulativeProbabilitydoubleM_PLUS_5SD</t>
  </si>
  <si>
    <t>testInverseCummulativeProbability0</t>
  </si>
  <si>
    <t>testInverseCummulativeProbability1</t>
  </si>
  <si>
    <t>testDerivativeComparision</t>
  </si>
  <si>
    <t>testGetKurtosis</t>
  </si>
  <si>
    <t>NormalDistributionTest</t>
  </si>
  <si>
    <t>main</t>
  </si>
  <si>
    <t>testCumulativeProbabilitydoubleM_MINUS_2SD</t>
  </si>
  <si>
    <t>testCumulativeProbabilitydoubleM_MINUS_SD</t>
  </si>
  <si>
    <t>testCumulativeProbabilitydoubleM</t>
  </si>
  <si>
    <t>testCumulativeProbabilitydoubleM_PLUS_SD</t>
  </si>
  <si>
    <t>testCumulativeProbabilitydoubleM_PLUS_2SD</t>
  </si>
  <si>
    <t>testCumulativeProbabilitydoubleM_PLUS_3SD</t>
  </si>
  <si>
    <t>testCumulativeProbabilitydoubleM_PLUS_4SD</t>
  </si>
  <si>
    <t>testCumulativeProbabilitydoubleM_PLUS_5SD</t>
  </si>
  <si>
    <t>testInverseCumulativeProbability0</t>
  </si>
  <si>
    <t>testInverseCumulativeProbability001</t>
  </si>
  <si>
    <t>testInverseCumulativeProbability999</t>
  </si>
  <si>
    <t>testInverseCumulativeProbability1</t>
  </si>
  <si>
    <t>testGetMean</t>
  </si>
  <si>
    <t>testSetMean</t>
  </si>
  <si>
    <t>testGetStandardDeviation</t>
  </si>
  <si>
    <t>testSetStandardDeviation</t>
  </si>
  <si>
    <t>testGetCdfAlgorithm</t>
  </si>
  <si>
    <t>testSetCdfAlgorithm</t>
  </si>
  <si>
    <t>testCumulativeProbability1</t>
  </si>
  <si>
    <t>testcumulativeProbability8</t>
  </si>
  <si>
    <t>testCumulativeProbability0</t>
  </si>
  <si>
    <t>testKurtosisClass</t>
  </si>
  <si>
    <t>testCumulativeProbability001</t>
  </si>
  <si>
    <t>testCumulativeProbability999</t>
  </si>
  <si>
    <t>testCumulativeProbabilityNegative</t>
  </si>
  <si>
    <t>testCumulativeProbabilityZero</t>
  </si>
  <si>
    <t>testInverseCumulativeProbabilityNegative</t>
  </si>
  <si>
    <t>testInverseCumulativeProbabilityZero</t>
  </si>
  <si>
    <t>testInverseCumulativeProbabilityOne</t>
  </si>
  <si>
    <t>testInverseCumulativeProbabilityPositive</t>
  </si>
  <si>
    <t>newInstance</t>
  </si>
  <si>
    <t>testGetSummary</t>
  </si>
  <si>
    <t>verifySummary</t>
  </si>
  <si>
    <t>testNewInstanceStringNull</t>
  </si>
  <si>
    <t>testNewInstanceStringValid</t>
  </si>
  <si>
    <t>testAcos</t>
  </si>
  <si>
    <t>testAcosNaN</t>
  </si>
  <si>
    <t>testAsin</t>
  </si>
  <si>
    <t>testAsinNaN</t>
  </si>
  <si>
    <t>testAtan</t>
  </si>
  <si>
    <t>testAtanNaN</t>
  </si>
  <si>
    <t>testCos</t>
  </si>
  <si>
    <t>testCosh</t>
  </si>
  <si>
    <t>testCoshNaN</t>
  </si>
  <si>
    <t>testCosNaN</t>
  </si>
  <si>
    <t>testExp</t>
  </si>
  <si>
    <t>testExpNaN</t>
  </si>
  <si>
    <t>testLog</t>
  </si>
  <si>
    <t>testLogNaN</t>
  </si>
  <si>
    <t>testPow</t>
  </si>
  <si>
    <t>testPowNaNBase</t>
  </si>
  <si>
    <t>testPowNaNExponent</t>
  </si>
  <si>
    <t>testSin</t>
  </si>
  <si>
    <t>testSinh</t>
  </si>
  <si>
    <t>testSinhNaN</t>
  </si>
  <si>
    <t>testSinNaN</t>
  </si>
  <si>
    <t>testSqrtRealPositive</t>
  </si>
  <si>
    <t>testSqrtRealZero</t>
  </si>
  <si>
    <t>testSqrtRealNegative</t>
  </si>
  <si>
    <t>testSqrtImaginaryZero</t>
  </si>
  <si>
    <t>testSqrtImaginaryNegative</t>
  </si>
  <si>
    <t>testSqrt1z</t>
  </si>
  <si>
    <t>testSqrt1zNaN</t>
  </si>
  <si>
    <t>testSqrtNaN</t>
  </si>
  <si>
    <t>testTan</t>
  </si>
  <si>
    <t>testTanh</t>
  </si>
  <si>
    <t>testTanhNaN</t>
  </si>
  <si>
    <t>testTanNaN</t>
  </si>
  <si>
    <t>testPerfect</t>
  </si>
  <si>
    <t>testPerfectNegative</t>
  </si>
  <si>
    <t>testRandom</t>
  </si>
  <si>
    <t>testSimpleNoDecimals</t>
  </si>
  <si>
    <t>testSimpleWithDecimals</t>
  </si>
  <si>
    <t>testSimpleWithDecimalsTrunc</t>
  </si>
  <si>
    <t>testNegativeReal</t>
  </si>
  <si>
    <t>testNegativeImaginary</t>
  </si>
  <si>
    <t>testNegativeBoth</t>
  </si>
  <si>
    <t>testZeroReal</t>
  </si>
  <si>
    <t>testZeroImaginary</t>
  </si>
  <si>
    <t>testDifferentImaginaryChar</t>
  </si>
  <si>
    <t>testStaticFormatComplex</t>
  </si>
  <si>
    <t>testNan</t>
  </si>
  <si>
    <t>testPositiveInfinity</t>
  </si>
  <si>
    <t>testNegativeInfinity</t>
  </si>
  <si>
    <t>testParseSimpleNoDecimals</t>
  </si>
  <si>
    <t>testParseSimpleWithDecimals</t>
  </si>
  <si>
    <t>testParseSimpleWithDecimalsTrunc</t>
  </si>
  <si>
    <t>testParseNegativeReal</t>
  </si>
  <si>
    <t>testParseNegativeImaginary</t>
  </si>
  <si>
    <t>testParseNegativeBoth</t>
  </si>
  <si>
    <t>testParseZeroReal</t>
  </si>
  <si>
    <t>testParseZeroImaginary</t>
  </si>
  <si>
    <t>testParseDifferentImaginaryChar</t>
  </si>
  <si>
    <t>testParseNan</t>
  </si>
  <si>
    <t>testParsePositiveInfinity</t>
  </si>
  <si>
    <t>testPaseNegativeInfinity</t>
  </si>
  <si>
    <t>testConstructorSingleFormat</t>
  </si>
  <si>
    <t>testGetImaginaryFormat</t>
  </si>
  <si>
    <t>testSetImaginaryFormatNull</t>
  </si>
  <si>
    <t>testSetRealFormatNull</t>
  </si>
  <si>
    <t>testGetRealFormat</t>
  </si>
  <si>
    <t>testSetImaginaryCharacterNull</t>
  </si>
  <si>
    <t>testSetImaginaryCharacterEmpty</t>
  </si>
  <si>
    <t>testFormatNumber</t>
  </si>
  <si>
    <t>testFormatObject</t>
  </si>
  <si>
    <t>ComplexFormatTest</t>
  </si>
  <si>
    <t>tstDegenerate1</t>
  </si>
  <si>
    <t>DiscreteDistributionAbstractTest</t>
  </si>
  <si>
    <t>verifyDensities</t>
  </si>
  <si>
    <t>verifyCumulativeProbabilities</t>
  </si>
  <si>
    <t>verifyInverseCumulativeProbabilities</t>
  </si>
  <si>
    <t>testDensities</t>
  </si>
  <si>
    <t>testCumulativeProbabilities</t>
  </si>
  <si>
    <t>testInverseCumulativeProbabilities</t>
  </si>
  <si>
    <t>getCumulativeTestPoints</t>
  </si>
  <si>
    <t>setCumulativeTestPoints</t>
  </si>
  <si>
    <t>getCumulativeTestValues</t>
  </si>
  <si>
    <t>setCumulativeTestValues</t>
  </si>
  <si>
    <t>getDensityTestPoints</t>
  </si>
  <si>
    <t>setDensityTestPoints</t>
  </si>
  <si>
    <t>getDensityTestValues</t>
  </si>
  <si>
    <t>setDensityTestValues</t>
  </si>
  <si>
    <t>getDistribution</t>
  </si>
  <si>
    <t>setDistribution</t>
  </si>
  <si>
    <t>getInverseCumulativeTestPoints</t>
  </si>
  <si>
    <t>setInverseCumulativeTestPoints</t>
  </si>
  <si>
    <t>getInverseCumulativeTestValues</t>
  </si>
  <si>
    <t>setInverseCumulativeTestValues</t>
  </si>
  <si>
    <t>setTolerance</t>
  </si>
  <si>
    <t>ImmutableVector3DTest</t>
  </si>
  <si>
    <t>testCanonical</t>
  </si>
  <si>
    <t>testOne</t>
  </si>
  <si>
    <t>testBounds</t>
  </si>
  <si>
    <t>testDifferentials</t>
  </si>
  <si>
    <t>testMinpackLinearFullRank</t>
  </si>
  <si>
    <t>testMinpackLinearRank1</t>
  </si>
  <si>
    <t>testMinpackLinearRank1ZeroColsAndRows</t>
  </si>
  <si>
    <t>testMinpackRosenbrok</t>
  </si>
  <si>
    <t>testMinpackHelicalValley</t>
  </si>
  <si>
    <t>testMinpackPowellSingular</t>
  </si>
  <si>
    <t>testMinpackFreudensteinRoth</t>
  </si>
  <si>
    <t>testMinpackBard</t>
  </si>
  <si>
    <t>testMinpackKowalikOsborne</t>
  </si>
  <si>
    <t>testMinpackMeyer</t>
  </si>
  <si>
    <t>testMinpackWatson</t>
  </si>
  <si>
    <t>testMinpackBox3Dimensional</t>
  </si>
  <si>
    <t>testMinpackJennrichSampson</t>
  </si>
  <si>
    <t>testMinpackBrownDennis</t>
  </si>
  <si>
    <t>testMinpackChebyquad</t>
  </si>
  <si>
    <t>testMinpackBrownAlmostLinear</t>
  </si>
  <si>
    <t>testMinpackOsborne1</t>
  </si>
  <si>
    <t>testMinpackOsborne2</t>
  </si>
  <si>
    <t>minpackTest</t>
  </si>
  <si>
    <t>MinpackFunction</t>
  </si>
  <si>
    <t>buildArray</t>
  </si>
  <si>
    <t>setCostAccuracy</t>
  </si>
  <si>
    <t>setParamsAccuracy</t>
  </si>
  <si>
    <t>getN</t>
  </si>
  <si>
    <t>checkTheoreticalStartCost</t>
  </si>
  <si>
    <t>checkTheoreticalMinCost</t>
  </si>
  <si>
    <t>checkTheoreticalMinParams</t>
  </si>
  <si>
    <t>getMeasurements</t>
  </si>
  <si>
    <t>getUnboundParameters</t>
  </si>
  <si>
    <t>getAllParameters</t>
  </si>
  <si>
    <t>MinpackMeasurement</t>
  </si>
  <si>
    <t>getTheoreticalValue</t>
  </si>
  <si>
    <t>getPartial</t>
  </si>
  <si>
    <t>LinearFullRankFunction</t>
  </si>
  <si>
    <t>getJacobian</t>
  </si>
  <si>
    <t>getResiduals</t>
  </si>
  <si>
    <t>LinearRank1Function</t>
  </si>
  <si>
    <t>LinearRank1ZeroColsAndRowsFunction</t>
  </si>
  <si>
    <t>RosenbrockFunction</t>
  </si>
  <si>
    <t>HelicalValleyFunction</t>
  </si>
  <si>
    <t>PowellSingularFunction</t>
  </si>
  <si>
    <t>FreudensteinRothFunction</t>
  </si>
  <si>
    <t>BardFunction</t>
  </si>
  <si>
    <t>KowalikOsborneFunction</t>
  </si>
  <si>
    <t>MeyerFunction</t>
  </si>
  <si>
    <t>WatsonFunction</t>
  </si>
  <si>
    <t>Box3DimensionalFunction</t>
  </si>
  <si>
    <t>JennrichSampsonFunction</t>
  </si>
  <si>
    <t>BrownDennisFunction</t>
  </si>
  <si>
    <t>buildChebyquadArray</t>
  </si>
  <si>
    <t>ChebyquadFunction</t>
  </si>
  <si>
    <t>BrownAlmostLinearFunction</t>
  </si>
  <si>
    <t>Osborne1Function</t>
  </si>
  <si>
    <t>Osborne2Function</t>
  </si>
  <si>
    <t>tearOff</t>
  </si>
  <si>
    <t>testUnsolvableProblem</t>
  </si>
  <si>
    <t>testRealloc</t>
  </si>
  <si>
    <t>testUpdateArray</t>
  </si>
  <si>
    <t>CorrelatedRandomVectorGeneratorTest</t>
  </si>
  <si>
    <t>testRank</t>
  </si>
  <si>
    <t>testRootMatrix</t>
  </si>
  <si>
    <t>testMeanAndCovariance</t>
  </si>
  <si>
    <t>GaussianRandomGeneratorTest</t>
  </si>
  <si>
    <t>testMeanAndStandardDeviation</t>
  </si>
  <si>
    <t>UncorrelatedRandomVectorGeneratorTest</t>
  </si>
  <si>
    <t>testMeanAndCorrelation</t>
  </si>
  <si>
    <t>VectorialSampleStatisticsTest</t>
  </si>
  <si>
    <t>testSimplistic</t>
  </si>
  <si>
    <t>testBasicStats</t>
  </si>
  <si>
    <t>testAddSample</t>
  </si>
  <si>
    <t>testAddArray</t>
  </si>
  <si>
    <t>GaussNewtonEstimatorTest</t>
  </si>
  <si>
    <t>testNoMeasurementError</t>
  </si>
  <si>
    <t>testSmallMeasurementError</t>
  </si>
  <si>
    <t>testNoError</t>
  </si>
  <si>
    <t>initPerfectGrid</t>
  </si>
  <si>
    <t>initRandomizedGrid</t>
  </si>
  <si>
    <t>initProblem</t>
  </si>
  <si>
    <t>checkGrid</t>
  </si>
  <si>
    <t>Distance</t>
  </si>
  <si>
    <t>testOrder</t>
  </si>
  <si>
    <t>testHypergeometricDistributionSmallPopulationSize</t>
  </si>
  <si>
    <t>testCauchyDistributionNegative</t>
  </si>
  <si>
    <t>testCauchyDistributionZero</t>
  </si>
  <si>
    <t>testWeibullDistributionNegativePositive</t>
  </si>
  <si>
    <t>testWeibullDistributionZeroPositive</t>
  </si>
  <si>
    <t>testWeibullDistributionPositiveNegative</t>
  </si>
  <si>
    <t>testWeibullDistributionPositiveZero</t>
  </si>
  <si>
    <t>setup</t>
  </si>
  <si>
    <t>testfirstDerivativeComparision</t>
  </si>
  <si>
    <t>testDimensionCheck</t>
  </si>
  <si>
    <t>testNullIntervalCheck</t>
  </si>
  <si>
    <t>getMaximalError</t>
  </si>
  <si>
    <t>DescriptiveStatisticsTest</t>
  </si>
  <si>
    <t>testAddValue</t>
  </si>
  <si>
    <t>testNewInstanceClassNull</t>
  </si>
  <si>
    <t>testNewInstanceClassValid</t>
  </si>
  <si>
    <t>testSerialization</t>
  </si>
  <si>
    <t>testWindowing</t>
  </si>
  <si>
    <t>testWindowSize</t>
  </si>
  <si>
    <t>testEqualsAndHashCode</t>
  </si>
  <si>
    <t>evaluate</t>
  </si>
  <si>
    <t>clear</t>
  </si>
  <si>
    <t>getResult</t>
  </si>
  <si>
    <t>increment</t>
  </si>
  <si>
    <t>incrementAll</t>
  </si>
  <si>
    <t>checkValue</t>
  </si>
  <si>
    <t>TestFactory</t>
  </si>
  <si>
    <t>TestFactoryImpl</t>
  </si>
  <si>
    <t>createTTest</t>
  </si>
  <si>
    <t>createChiSquareTest</t>
  </si>
  <si>
    <t>DescriptiveStatisticsAbstractTest</t>
  </si>
  <si>
    <t>DescriptiveStatisticsImplTest</t>
  </si>
  <si>
    <t>createDescriptiveStatistics</t>
  </si>
  <si>
    <t>SummaryStatisticsAbstractTest</t>
  </si>
  <si>
    <t>testAcosInf</t>
  </si>
  <si>
    <t>testAcosNull</t>
  </si>
  <si>
    <t>testAsinInf</t>
  </si>
  <si>
    <t>testAsinNull</t>
  </si>
  <si>
    <t>testAtanInf</t>
  </si>
  <si>
    <t>testAtanNull</t>
  </si>
  <si>
    <t>testCosInf</t>
  </si>
  <si>
    <t>testCosNull</t>
  </si>
  <si>
    <t>testCoshInf</t>
  </si>
  <si>
    <t>testCoshNull</t>
  </si>
  <si>
    <t>testExpInf</t>
  </si>
  <si>
    <t>testExpNull</t>
  </si>
  <si>
    <t>testLogInf</t>
  </si>
  <si>
    <t>testLogZero</t>
  </si>
  <si>
    <t>testlogNull</t>
  </si>
  <si>
    <t>testPowInf</t>
  </si>
  <si>
    <t>testPowZero</t>
  </si>
  <si>
    <t>testpowNull</t>
  </si>
  <si>
    <t>testSinInf</t>
  </si>
  <si>
    <t>testSinNull</t>
  </si>
  <si>
    <t>testSinhInf</t>
  </si>
  <si>
    <t>testsinhNull</t>
  </si>
  <si>
    <t>testSqrtPolar</t>
  </si>
  <si>
    <t>testSqrtInf</t>
  </si>
  <si>
    <t>testSqrtNull</t>
  </si>
  <si>
    <t>testSqrt1zNull</t>
  </si>
  <si>
    <t>testTanInf</t>
  </si>
  <si>
    <t>testTanCritical</t>
  </si>
  <si>
    <t>testTanNull</t>
  </si>
  <si>
    <t>testTanhInf</t>
  </si>
  <si>
    <t>testTanhCritical</t>
  </si>
  <si>
    <t>testTanhNull</t>
  </si>
  <si>
    <t>SummaryStatisticsImplTest</t>
  </si>
  <si>
    <t>createSummaryStatistics</t>
  </si>
  <si>
    <t>testSwitchingFunctions</t>
  </si>
  <si>
    <t>testSwitchingFunctionsError</t>
  </si>
  <si>
    <t>testSwitchingFunctionsNoConvergence</t>
  </si>
  <si>
    <t>getSwitchingFunctions</t>
  </si>
  <si>
    <t>AbstractStepInterpolatorTest</t>
  </si>
  <si>
    <t>checkDerivativesConsistency</t>
  </si>
  <si>
    <t>cannotAddXSampleData</t>
  </si>
  <si>
    <t>cannotAddNullYSampleData</t>
  </si>
  <si>
    <t>cannotAddSampleDataWithSizeMismatch</t>
  </si>
  <si>
    <t>loadModelData</t>
  </si>
  <si>
    <t>testLUDecomposition</t>
  </si>
  <si>
    <t>verifyDecomposition</t>
  </si>
  <si>
    <t>canEstimateRegressionParameters</t>
  </si>
  <si>
    <t>canEstimateResiduals</t>
  </si>
  <si>
    <t>canEstimateRegressionParametersVariance</t>
  </si>
  <si>
    <t>canEstimateRegressandVariance</t>
  </si>
  <si>
    <t>testAbsoluteSplit</t>
  </si>
  <si>
    <t>testNoDecompose</t>
  </si>
  <si>
    <t>testNonInvertible</t>
  </si>
  <si>
    <t>testInvertible</t>
  </si>
  <si>
    <t>testSolveDimensionErrors</t>
  </si>
  <si>
    <t>testThreshold</t>
  </si>
  <si>
    <t>testSolveSingularityErrors</t>
  </si>
  <si>
    <t>getDeterminant</t>
  </si>
  <si>
    <t>testSolveRankErrors</t>
  </si>
  <si>
    <t>testNewBisectionSolverNull</t>
  </si>
  <si>
    <t>testNewNewtonSolverNull</t>
  </si>
  <si>
    <t>testNewBrentSolverNull</t>
  </si>
  <si>
    <t>testNewSecantSolverNull</t>
  </si>
  <si>
    <t>checkSameResults</t>
  </si>
  <si>
    <t>checkTransform</t>
  </si>
  <si>
    <t>testSubMatrix</t>
  </si>
  <si>
    <t>start</t>
  </si>
  <si>
    <t>end</t>
  </si>
  <si>
    <t>testNthRoot_cornercase_thirdRoot_realPartEmpty</t>
  </si>
  <si>
    <t>GaussLegendreIntegratorTest</t>
  </si>
  <si>
    <t>testExactIntegration</t>
  </si>
  <si>
    <t>Polynom</t>
  </si>
  <si>
    <t>valueAt</t>
  </si>
  <si>
    <t>exactIntegration</t>
  </si>
  <si>
    <t>ChebyshevTest</t>
  </si>
  <si>
    <t>testFirstPolynomials</t>
  </si>
  <si>
    <t>checkPolynomial</t>
  </si>
  <si>
    <t>HermiteTest</t>
  </si>
  <si>
    <t>LaguerreTest</t>
  </si>
  <si>
    <t>checkLaguerre</t>
  </si>
  <si>
    <t>LegendreTest</t>
  </si>
  <si>
    <t>testHighDegree</t>
  </si>
  <si>
    <t>checkLegendre</t>
  </si>
  <si>
    <t>get</t>
  </si>
  <si>
    <t>MultiDirectionalTest</t>
  </si>
  <si>
    <t>testCostExceptions</t>
  </si>
  <si>
    <t>testRosenbrock</t>
  </si>
  <si>
    <t>testPowell</t>
  </si>
  <si>
    <t>ValueChecker</t>
  </si>
  <si>
    <t>converged</t>
  </si>
  <si>
    <t>NelderMeadTest</t>
  </si>
  <si>
    <t>testTrivial</t>
  </si>
  <si>
    <t>testQRColumnsPermutation</t>
  </si>
  <si>
    <t>testNoDependency</t>
  </si>
  <si>
    <t>testOneSet</t>
  </si>
  <si>
    <t>testTwoSets</t>
  </si>
  <si>
    <t>testNonInversible</t>
  </si>
  <si>
    <t>testIllConditioned</t>
  </si>
  <si>
    <t>testMoreEstimatedParametersSimple</t>
  </si>
  <si>
    <t>testMoreEstimatedParametersUnsorted</t>
  </si>
  <si>
    <t>testRedundantEquations</t>
  </si>
  <si>
    <t>testInconsistentEquations</t>
  </si>
  <si>
    <t>testBoundParameters</t>
  </si>
  <si>
    <t>testMaxIterations</t>
  </si>
  <si>
    <t>testCircleFitting</t>
  </si>
  <si>
    <t>testCircleFittingBadInit</t>
  </si>
  <si>
    <t>LinearProblem</t>
  </si>
  <si>
    <t>LinearMeasurement</t>
  </si>
  <si>
    <t>getParameters</t>
  </si>
  <si>
    <t>Circle</t>
  </si>
  <si>
    <t>addPoint</t>
  </si>
  <si>
    <t>getM</t>
  </si>
  <si>
    <t>getPartialRadiusX</t>
  </si>
  <si>
    <t>getPartialRadiusY</t>
  </si>
  <si>
    <t>getRadius</t>
  </si>
  <si>
    <t>PointModel</t>
  </si>
  <si>
    <t>getCenterDistance</t>
  </si>
  <si>
    <t>getPartialDiX</t>
  </si>
  <si>
    <t>getPartialDiY</t>
  </si>
  <si>
    <t>EstimatedParameterTest</t>
  </si>
  <si>
    <t>testConstruction</t>
  </si>
  <si>
    <t>testBound</t>
  </si>
  <si>
    <t>testEstimate</t>
  </si>
  <si>
    <t>LevenbergMarquardtEstimatorTest</t>
  </si>
  <si>
    <t>testControlParameters</t>
  </si>
  <si>
    <t>checkEstimate</t>
  </si>
  <si>
    <t>testMath199</t>
  </si>
  <si>
    <t>QuadraticProblem</t>
  </si>
  <si>
    <t>getA</t>
  </si>
  <si>
    <t>getB</t>
  </si>
  <si>
    <t>getC</t>
  </si>
  <si>
    <t>theoreticalValue</t>
  </si>
  <si>
    <t>partial</t>
  </si>
  <si>
    <t>LocalMeasurement</t>
  </si>
  <si>
    <t>WeightedMeasurementTest</t>
  </si>
  <si>
    <t>testIgnored</t>
  </si>
  <si>
    <t>testTheory</t>
  </si>
  <si>
    <t>theoretical</t>
  </si>
  <si>
    <t>MyMeasurement</t>
  </si>
  <si>
    <t>testObjectiveExceptions</t>
  </si>
  <si>
    <t>objective</t>
  </si>
  <si>
    <t>testSomething</t>
  </si>
  <si>
    <t>testInverseWithoutDerivatives</t>
  </si>
  <si>
    <t>partialDerivative</t>
  </si>
  <si>
    <t>gradient</t>
  </si>
  <si>
    <t>testNaNsFixedTiesRandom</t>
  </si>
  <si>
    <t>NordsieckTransformerTest</t>
  </si>
  <si>
    <t>testDimension2</t>
  </si>
  <si>
    <t>testDimension2Der</t>
  </si>
  <si>
    <t>testDimension3</t>
  </si>
  <si>
    <t>testDimension3Der</t>
  </si>
  <si>
    <t>testDimension7</t>
  </si>
  <si>
    <t>testDimension7Der</t>
  </si>
  <si>
    <t>testMatrices1</t>
  </si>
  <si>
    <t>testMatrices2</t>
  </si>
  <si>
    <t>testMatrices3</t>
  </si>
  <si>
    <t>testMatrices4</t>
  </si>
  <si>
    <t>testPolynomial</t>
  </si>
  <si>
    <t>ClassicalRungeKuttaStepInterpolatorTest</t>
  </si>
  <si>
    <t>testDerivativesConsistency</t>
  </si>
  <si>
    <t>DormandPrince54StepInterpolatorTest</t>
  </si>
  <si>
    <t>testClone</t>
  </si>
  <si>
    <t>DormandPrince853StepInterpolatorTest</t>
  </si>
  <si>
    <t>EulerStepInterpolatorTest</t>
  </si>
  <si>
    <t>testNoReset</t>
  </si>
  <si>
    <t>testInterpolationAtBounds</t>
  </si>
  <si>
    <t>testInterpolationInside</t>
  </si>
  <si>
    <t>GillStepInterpolatorTest</t>
  </si>
  <si>
    <t>GraggBulirschStoerStepInterpolatorTest</t>
  </si>
  <si>
    <t>HighamHall54StepInterpolatorTest</t>
  </si>
  <si>
    <t>MidpointStepInterpolatorTest</t>
  </si>
  <si>
    <t>ThreeEighthesStepInterpolatorTest</t>
  </si>
  <si>
    <t>AdamsBashforthIntegratorTest</t>
  </si>
  <si>
    <t>testCoefficients</t>
  </si>
  <si>
    <t>testDecreasingSteps</t>
  </si>
  <si>
    <t>testSmallStep</t>
  </si>
  <si>
    <t>testBigStep</t>
  </si>
  <si>
    <t>testBackward</t>
  </si>
  <si>
    <t>AdamsMoultonIntegratorTest</t>
  </si>
  <si>
    <t>testPredictorCoefficients</t>
  </si>
  <si>
    <t>testCorrectorCoefficients</t>
  </si>
  <si>
    <t>StepInterpolatorAbstractTest</t>
  </si>
  <si>
    <t>nonInvertible</t>
  </si>
  <si>
    <t>dimension2</t>
  </si>
  <si>
    <t>dimension2Der</t>
  </si>
  <si>
    <t>dimension3</t>
  </si>
  <si>
    <t>dimension3Der</t>
  </si>
  <si>
    <t>dimension7</t>
  </si>
  <si>
    <t>dimension7Der</t>
  </si>
  <si>
    <t>matrices1</t>
  </si>
  <si>
    <t>matrices2</t>
  </si>
  <si>
    <t>matrices3</t>
  </si>
  <si>
    <t>matrices4</t>
  </si>
  <si>
    <t>adamsBashforth2</t>
  </si>
  <si>
    <t>adamsBashforth3</t>
  </si>
  <si>
    <t>adamsBashforth4</t>
  </si>
  <si>
    <t>adamsBashforth5</t>
  </si>
  <si>
    <t>polynomial</t>
  </si>
  <si>
    <t>checkVector</t>
  </si>
  <si>
    <t>checkMatrix</t>
  </si>
  <si>
    <t>comparison</t>
  </si>
  <si>
    <t>CholeskyDecompositionImplTest</t>
  </si>
  <si>
    <t>DummyStepInterpolatorTest</t>
  </si>
  <si>
    <t>testSerializationError</t>
  </si>
  <si>
    <t>ErrorGeneratingInterpolator</t>
  </si>
  <si>
    <t>computeInterpolatedState</t>
  </si>
  <si>
    <t>dimensionCheckBashforth</t>
  </si>
  <si>
    <t>decreasingStepsBashforth</t>
  </si>
  <si>
    <t>smallStepBashforth</t>
  </si>
  <si>
    <t>bigStepBashforth</t>
  </si>
  <si>
    <t>backwardBashforth</t>
  </si>
  <si>
    <t>polynomialBashforth</t>
  </si>
  <si>
    <t>serializationBashforth</t>
  </si>
  <si>
    <t>dimensionCheckMoulton</t>
  </si>
  <si>
    <t>decreasingStepsMoulton</t>
  </si>
  <si>
    <t>smallStepMoulton</t>
  </si>
  <si>
    <t>bigStepMoulton</t>
  </si>
  <si>
    <t>backwardMoulton</t>
  </si>
  <si>
    <t>polynomialMoulton</t>
  </si>
  <si>
    <t>getDimension</t>
  </si>
  <si>
    <t>computeDerivatives</t>
  </si>
  <si>
    <t>FieldVectorTestImpl</t>
  </si>
  <si>
    <t>getField</t>
  </si>
  <si>
    <t>unsupported</t>
  </si>
  <si>
    <t>copy</t>
  </si>
  <si>
    <t>add</t>
  </si>
  <si>
    <t>subtract</t>
  </si>
  <si>
    <t>mapAdd</t>
  </si>
  <si>
    <t>mapAddToSelf</t>
  </si>
  <si>
    <t>mapSubtract</t>
  </si>
  <si>
    <t>mapSubtractToSelf</t>
  </si>
  <si>
    <t>mapMultiply</t>
  </si>
  <si>
    <t>mapMultiplyToSelf</t>
  </si>
  <si>
    <t>mapDivide</t>
  </si>
  <si>
    <t>mapDivideToSelf</t>
  </si>
  <si>
    <t>mapInv</t>
  </si>
  <si>
    <t>mapInvToSelf</t>
  </si>
  <si>
    <t>ebeMultiply</t>
  </si>
  <si>
    <t>ebeDivide</t>
  </si>
  <si>
    <t>getData</t>
  </si>
  <si>
    <t>dotProduct</t>
  </si>
  <si>
    <t>projection</t>
  </si>
  <si>
    <t>outerProduct</t>
  </si>
  <si>
    <t>getEntry</t>
  </si>
  <si>
    <t>append</t>
  </si>
  <si>
    <t>getSubVector</t>
  </si>
  <si>
    <t>setEntry</t>
  </si>
  <si>
    <t>setSubVector</t>
  </si>
  <si>
    <t>set</t>
  </si>
  <si>
    <t>toArray</t>
  </si>
  <si>
    <t>testConstructors</t>
  </si>
  <si>
    <t>testDataInOut</t>
  </si>
  <si>
    <t>testMapFunctions</t>
  </si>
  <si>
    <t>testBasicFunctions</t>
  </si>
  <si>
    <t>testMisc</t>
  </si>
  <si>
    <t>testSerial</t>
  </si>
  <si>
    <t>checkArray</t>
  </si>
  <si>
    <t>RealVectorTestImpl</t>
  </si>
  <si>
    <t>mapPow</t>
  </si>
  <si>
    <t>mapPowToSelf</t>
  </si>
  <si>
    <t>mapExp</t>
  </si>
  <si>
    <t>mapExpToSelf</t>
  </si>
  <si>
    <t>mapExpm1</t>
  </si>
  <si>
    <t>mapExpm1ToSelf</t>
  </si>
  <si>
    <t>mapLog</t>
  </si>
  <si>
    <t>mapLogToSelf</t>
  </si>
  <si>
    <t>mapLog10</t>
  </si>
  <si>
    <t>mapLog10ToSelf</t>
  </si>
  <si>
    <t>mapLog1p</t>
  </si>
  <si>
    <t>mapLog1pToSelf</t>
  </si>
  <si>
    <t>mapCosh</t>
  </si>
  <si>
    <t>mapCoshToSelf</t>
  </si>
  <si>
    <t>mapSinh</t>
  </si>
  <si>
    <t>mapSinhToSelf</t>
  </si>
  <si>
    <t>mapTanh</t>
  </si>
  <si>
    <t>mapTanhToSelf</t>
  </si>
  <si>
    <t>mapCos</t>
  </si>
  <si>
    <t>mapCosToSelf</t>
  </si>
  <si>
    <t>mapSin</t>
  </si>
  <si>
    <t>mapSinToSelf</t>
  </si>
  <si>
    <t>mapTan</t>
  </si>
  <si>
    <t>mapTanToSelf</t>
  </si>
  <si>
    <t>mapAcos</t>
  </si>
  <si>
    <t>mapAcosToSelf</t>
  </si>
  <si>
    <t>mapAsin</t>
  </si>
  <si>
    <t>mapAsinToSelf</t>
  </si>
  <si>
    <t>mapAtan</t>
  </si>
  <si>
    <t>mapAtanToSelf</t>
  </si>
  <si>
    <t>mapAbs</t>
  </si>
  <si>
    <t>mapAbsToSelf</t>
  </si>
  <si>
    <t>mapSqrt</t>
  </si>
  <si>
    <t>mapSqrtToSelf</t>
  </si>
  <si>
    <t>mapCbrt</t>
  </si>
  <si>
    <t>mapCbrtToSelf</t>
  </si>
  <si>
    <t>mapCeil</t>
  </si>
  <si>
    <t>mapCeilToSelf</t>
  </si>
  <si>
    <t>mapFloor</t>
  </si>
  <si>
    <t>mapFloorToSelf</t>
  </si>
  <si>
    <t>mapRint</t>
  </si>
  <si>
    <t>mapRintToSelf</t>
  </si>
  <si>
    <t>mapSignum</t>
  </si>
  <si>
    <t>mapSignumToSelf</t>
  </si>
  <si>
    <t>mapUlp</t>
  </si>
  <si>
    <t>mapUlpToSelf</t>
  </si>
  <si>
    <t>getNorm</t>
  </si>
  <si>
    <t>getL1Norm</t>
  </si>
  <si>
    <t>getLInfNorm</t>
  </si>
  <si>
    <t>getDistance</t>
  </si>
  <si>
    <t>getL1Distance</t>
  </si>
  <si>
    <t>getLInfDistance</t>
  </si>
  <si>
    <t>unitVector</t>
  </si>
  <si>
    <t>unitize</t>
  </si>
  <si>
    <t>isNaN</t>
  </si>
  <si>
    <t>isInfinite</t>
  </si>
  <si>
    <t>testPredicates</t>
  </si>
  <si>
    <t>DenseFieldMatrixTest</t>
  </si>
  <si>
    <t>testSeveralBlocks</t>
  </si>
  <si>
    <t>testMultiply2</t>
  </si>
  <si>
    <t>testOperateLarge</t>
  </si>
  <si>
    <t>testOperatePremultiplyLarge</t>
  </si>
  <si>
    <t>testMath209</t>
  </si>
  <si>
    <t>testPremultiplyVector</t>
  </si>
  <si>
    <t>testGetEntry</t>
  </si>
  <si>
    <t>testExamples</t>
  </si>
  <si>
    <t>testGetSubMatrix</t>
  </si>
  <si>
    <t>checkGetSubMatrix</t>
  </si>
  <si>
    <t>testGetSetMatrixLarge</t>
  </si>
  <si>
    <t>testCopySubMatrix</t>
  </si>
  <si>
    <t>checkCopy</t>
  </si>
  <si>
    <t>testGetRowMatrix</t>
  </si>
  <si>
    <t>testSetRowMatrix</t>
  </si>
  <si>
    <t>testGetSetRowMatrixLarge</t>
  </si>
  <si>
    <t>testGetColumnMatrix</t>
  </si>
  <si>
    <t>testSetColumnMatrix</t>
  </si>
  <si>
    <t>testGetSetColumnMatrixLarge</t>
  </si>
  <si>
    <t>testGetRowVector</t>
  </si>
  <si>
    <t>testSetRowVector</t>
  </si>
  <si>
    <t>testGetSetRowVectorLarge</t>
  </si>
  <si>
    <t>testGetColumnVector</t>
  </si>
  <si>
    <t>testSetColumnVector</t>
  </si>
  <si>
    <t>testGetSetColumnVectorLarge</t>
  </si>
  <si>
    <t>columnToVector</t>
  </si>
  <si>
    <t>testGetRow</t>
  </si>
  <si>
    <t>testSetRow</t>
  </si>
  <si>
    <t>testGetSetRowLarge</t>
  </si>
  <si>
    <t>testGetColumn</t>
  </si>
  <si>
    <t>testSetColumn</t>
  </si>
  <si>
    <t>testGetSetColumnLarge</t>
  </si>
  <si>
    <t>columnToArray</t>
  </si>
  <si>
    <t>checkArrays</t>
  </si>
  <si>
    <t>testSetSubMatrix</t>
  </si>
  <si>
    <t>testWalk</t>
  </si>
  <si>
    <t>SetVisitor</t>
  </si>
  <si>
    <t>visit</t>
  </si>
  <si>
    <t>GetVisitor</t>
  </si>
  <si>
    <t>getCount</t>
  </si>
  <si>
    <t>createRandomMatrix</t>
  </si>
  <si>
    <t>DenseRealMatrixTest</t>
  </si>
  <si>
    <t>testFrobeniusNorm</t>
  </si>
  <si>
    <t>AbstractCurveFitterTest</t>
  </si>
  <si>
    <t>testAlreadySorted</t>
  </si>
  <si>
    <t>testReversed</t>
  </si>
  <si>
    <t>checkSorted</t>
  </si>
  <si>
    <t>DummyFitter</t>
  </si>
  <si>
    <t>doSort</t>
  </si>
  <si>
    <t>HarmonicFitterTest</t>
  </si>
  <si>
    <t>test1PercentError</t>
  </si>
  <si>
    <t>testUnsorted</t>
  </si>
  <si>
    <t>center</t>
  </si>
  <si>
    <t>HarmonicFunction</t>
  </si>
  <si>
    <t>getOmega</t>
  </si>
  <si>
    <t>getPhi</t>
  </si>
  <si>
    <t>PolynomialFitterTest</t>
  </si>
  <si>
    <t>testSmallError</t>
  </si>
  <si>
    <t>testRedundantSolvable</t>
  </si>
  <si>
    <t>testRedundantUnsolvable</t>
  </si>
  <si>
    <t>checkUnsolvableProblem</t>
  </si>
  <si>
    <t>initCoeff</t>
  </si>
  <si>
    <t>decreasingSteps</t>
  </si>
  <si>
    <t>smallStep</t>
  </si>
  <si>
    <t>bigStep</t>
  </si>
  <si>
    <t>serialization</t>
  </si>
  <si>
    <t>clone</t>
  </si>
  <si>
    <t>testBracketCornerSolution</t>
  </si>
  <si>
    <t>BrentMinimizerTest</t>
  </si>
  <si>
    <t>testMath290</t>
  </si>
  <si>
    <t>testdiscardArtificialVariables</t>
  </si>
  <si>
    <t>testNonStrictlyIncreasing</t>
  </si>
  <si>
    <t>testNotAllFiniteReal</t>
  </si>
  <si>
    <t>testCompletelyIncorrectBandwidth</t>
  </si>
  <si>
    <t>testNextPoissonLargeMean</t>
  </si>
  <si>
    <t>testNextPoissionConistency</t>
  </si>
  <si>
    <t>BiDiagonalTransformerTest</t>
  </si>
  <si>
    <t>sparseIterator</t>
  </si>
  <si>
    <t>SingularValueSolverTest</t>
  </si>
  <si>
    <t>regularElements</t>
  </si>
  <si>
    <t>testNextPoissonConsistency</t>
  </si>
  <si>
    <t>testMath296withWeights</t>
  </si>
  <si>
    <t>testMatricesValues2</t>
  </si>
  <si>
    <t>testTruncated</t>
  </si>
  <si>
    <t>testMath320A</t>
  </si>
  <si>
    <t>residual</t>
  </si>
  <si>
    <t>testLowAccuracyExternalDifferentiation</t>
  </si>
  <si>
    <t>testHighAccuracyExternalDifferentiation</t>
  </si>
  <si>
    <t>testInternalDifferentiation</t>
  </si>
  <si>
    <t>testAnalyticalDifferentiation</t>
  </si>
  <si>
    <t>Brusselator</t>
  </si>
  <si>
    <t>setParameter</t>
  </si>
  <si>
    <t>getParametersDimension</t>
  </si>
  <si>
    <t>computeJacobians</t>
  </si>
  <si>
    <t>dYdP0</t>
  </si>
  <si>
    <t>dYdP1</t>
  </si>
  <si>
    <t>DerivativeOperatorFactoryTest</t>
  </si>
  <si>
    <t>testLocalMaximumCentered</t>
  </si>
  <si>
    <t>testLocalMaximumForward</t>
  </si>
  <si>
    <t>testLocalMaximumBackward</t>
  </si>
  <si>
    <t>testLocalMaximum</t>
  </si>
  <si>
    <t>CholeskySolverTest</t>
  </si>
  <si>
    <t>testNumericalZero</t>
  </si>
  <si>
    <t>testDecompose</t>
  </si>
  <si>
    <t>testGetDeterminant</t>
  </si>
  <si>
    <t>areEqual</t>
  </si>
  <si>
    <t>RecursiveLayoutRealMatrixTest</t>
  </si>
  <si>
    <t>testMultiplyMedium</t>
  </si>
  <si>
    <t>VitalStats</t>
  </si>
  <si>
    <t>getHeartRate</t>
  </si>
  <si>
    <t>setHeartRate</t>
  </si>
  <si>
    <t>getTemperature</t>
  </si>
  <si>
    <t>setTemperature</t>
  </si>
  <si>
    <t>Patient</t>
  </si>
  <si>
    <t>getVitalStats</t>
  </si>
  <si>
    <t>setVitalStats</t>
  </si>
  <si>
    <t>getAge</t>
  </si>
  <si>
    <t>setAge</t>
  </si>
  <si>
    <t>PolynomialDoubleTest</t>
  </si>
  <si>
    <t>testConversion</t>
  </si>
  <si>
    <t>testString</t>
  </si>
  <si>
    <t>testAddition</t>
  </si>
  <si>
    <t>testSubtraction</t>
  </si>
  <si>
    <t>testMultiplication</t>
  </si>
  <si>
    <t>PolynomialFractionTest</t>
  </si>
  <si>
    <t>testNullDenominator</t>
  </si>
  <si>
    <t>testSimplification</t>
  </si>
  <si>
    <t>testInvert</t>
  </si>
  <si>
    <t>testDivision</t>
  </si>
  <si>
    <t>testEuclidianDivision</t>
  </si>
  <si>
    <t>PolynomialRationalTest</t>
  </si>
  <si>
    <t>testZero</t>
  </si>
  <si>
    <t>testLCM</t>
  </si>
  <si>
    <t>RationalNumberTest</t>
  </si>
  <si>
    <t>BasicSampledFunctionIteratorTest</t>
  </si>
  <si>
    <t>testIteration</t>
  </si>
  <si>
    <t>testExhausted</t>
  </si>
  <si>
    <t>testUnderlyingException</t>
  </si>
  <si>
    <t>Function</t>
  </si>
  <si>
    <t>size</t>
  </si>
  <si>
    <t>samplePointAt</t>
  </si>
  <si>
    <t>ComputableFunctionSamplerTest</t>
  </si>
  <si>
    <t>testBeginStepNumber</t>
  </si>
  <si>
    <t>testRangeNumber</t>
  </si>
  <si>
    <t>testRangeStepNoAdjust</t>
  </si>
  <si>
    <t>testRangeStepAdjust</t>
  </si>
  <si>
    <t>testOutOfRange</t>
  </si>
  <si>
    <t>ScalarValuedPairTest</t>
  </si>
  <si>
    <t>testCopyConstructor</t>
  </si>
  <si>
    <t>VectorialValuedPairTest</t>
  </si>
  <si>
    <t>DiagonalMatrixTest</t>
  </si>
  <si>
    <t>testConstantDiagonal</t>
  </si>
  <si>
    <t>testNoSetOutsideOfDiagonal</t>
  </si>
  <si>
    <t>testCopy</t>
  </si>
  <si>
    <t>testDuplicate</t>
  </si>
  <si>
    <t>GeneralMatrixTest</t>
  </si>
  <si>
    <t>testInvalidDimensions</t>
  </si>
  <si>
    <t>testElements</t>
  </si>
  <si>
    <t>testAddKO</t>
  </si>
  <si>
    <t>testAddOK</t>
  </si>
  <si>
    <t>testSelfAdd</t>
  </si>
  <si>
    <t>testSubKO</t>
  </si>
  <si>
    <t>testSubOK</t>
  </si>
  <si>
    <t>testSelfSub</t>
  </si>
  <si>
    <t>testMulMKO</t>
  </si>
  <si>
    <t>testMulMOK</t>
  </si>
  <si>
    <t>testMulD</t>
  </si>
  <si>
    <t>testSelfMul</t>
  </si>
  <si>
    <t>BilinearPattern</t>
  </si>
  <si>
    <t>value</t>
  </si>
  <si>
    <t>ComplexPattern</t>
  </si>
  <si>
    <t>buildMatrix</t>
  </si>
  <si>
    <t>GeneralSquareMatrixTest</t>
  </si>
  <si>
    <t>buildProblem1</t>
  </si>
  <si>
    <t>buildProblem2</t>
  </si>
  <si>
    <t>buildProblem3</t>
  </si>
  <si>
    <t>checkSolve</t>
  </si>
  <si>
    <t>LowerTriangularMatrixTest</t>
  </si>
  <si>
    <t>testNoSetOutsideOfLowerTriangle</t>
  </si>
  <si>
    <t>MatrixFactoryTest</t>
  </si>
  <si>
    <t>testDiagonal</t>
  </si>
  <si>
    <t>testLowerTriangular</t>
  </si>
  <si>
    <t>testUpperTriangular</t>
  </si>
  <si>
    <t>testSquare</t>
  </si>
  <si>
    <t>testGeneral</t>
  </si>
  <si>
    <t>NonNullRangeTest</t>
  </si>
  <si>
    <t>testPublicAttributes</t>
  </si>
  <si>
    <t>testIntersection</t>
  </si>
  <si>
    <t>testReunion</t>
  </si>
  <si>
    <t>SymetricalMatrixTest</t>
  </si>
  <si>
    <t>testBuildWAAt</t>
  </si>
  <si>
    <t>testSetElementAndSymetricalElement</t>
  </si>
  <si>
    <t>testSelfAddWAAt</t>
  </si>
  <si>
    <t>testSingular</t>
  </si>
  <si>
    <t>UpperTriangularMatrixTest</t>
  </si>
  <si>
    <t>testNoSetOutsideOfUpperTriangle</t>
  </si>
  <si>
    <t>ScalarSampleStatisticsTest</t>
  </si>
  <si>
    <t>BrentSolverTest</t>
  </si>
  <si>
    <t>testAlefeldPotraShi</t>
  </si>
  <si>
    <t>Checker</t>
  </si>
  <si>
    <t>TestProblem</t>
  </si>
  <si>
    <t>getExpectedRoot</t>
  </si>
  <si>
    <t>checkResult</t>
  </si>
  <si>
    <t>getAPSProblems</t>
  </si>
  <si>
    <t>APSProblem1</t>
  </si>
  <si>
    <t>APSProblems2To11</t>
  </si>
  <si>
    <t>APSProblems12To14</t>
  </si>
  <si>
    <t>APSProblems15To17</t>
  </si>
  <si>
    <t>APSProblem18</t>
  </si>
  <si>
    <t>APSProblem19</t>
  </si>
  <si>
    <t>APSProblem20</t>
  </si>
  <si>
    <t>APSProblem21</t>
  </si>
  <si>
    <t>APSProblem22</t>
  </si>
  <si>
    <t>APSProblem23</t>
  </si>
  <si>
    <t>APSProblem24</t>
  </si>
  <si>
    <t>APSProblem25</t>
  </si>
  <si>
    <t>APSProblem26</t>
  </si>
  <si>
    <t>APSProblem27</t>
  </si>
  <si>
    <t>APSProblem28</t>
  </si>
  <si>
    <t>ArrayMapperTest</t>
  </si>
  <si>
    <t>testUpdateObjects</t>
  </si>
  <si>
    <t>DomainObject</t>
  </si>
  <si>
    <t>getStateDimension</t>
  </si>
  <si>
    <t>mapStateFromArray</t>
  </si>
  <si>
    <t>mapStateToArray</t>
  </si>
  <si>
    <t>getElement</t>
  </si>
  <si>
    <t>setElement</t>
  </si>
  <si>
    <t>IntervalTest</t>
  </si>
  <si>
    <t>test1</t>
  </si>
  <si>
    <t>test2</t>
  </si>
  <si>
    <t>test3</t>
  </si>
  <si>
    <t>test4</t>
  </si>
  <si>
    <t>test5</t>
  </si>
  <si>
    <t>check</t>
  </si>
  <si>
    <t>IntervalsListTest</t>
  </si>
  <si>
    <t>testAddBetween</t>
  </si>
  <si>
    <t>testAddReducingLastHole</t>
  </si>
  <si>
    <t>checkEquals</t>
  </si>
  <si>
    <t>MappableArrayTest</t>
  </si>
  <si>
    <t>MappableScalarTest</t>
  </si>
  <si>
    <t>getDistributionQuartiles</t>
  </si>
  <si>
    <t>updateCounts</t>
  </si>
  <si>
    <t>eliminateZeroMassPoints</t>
  </si>
  <si>
    <t>testEquals</t>
  </si>
  <si>
    <t>SplineInterpolatorTest</t>
  </si>
  <si>
    <t>testSinMin</t>
  </si>
  <si>
    <t>testQuinticMin</t>
  </si>
  <si>
    <t>testQuinticMax</t>
  </si>
  <si>
    <t>testMinEndpoints</t>
  </si>
  <si>
    <t>testQuinticMinPythonComparison</t>
  </si>
  <si>
    <t>testMaxEvaluations</t>
  </si>
  <si>
    <t>testSetScale</t>
  </si>
  <si>
    <t>testSetAlpha</t>
  </si>
  <si>
    <t>testSetBeta</t>
  </si>
  <si>
    <t>testPopulationSize</t>
  </si>
  <si>
    <t>testSolveBadParameters</t>
  </si>
  <si>
    <t>testBadParameters</t>
  </si>
  <si>
    <t>BigMatrixImplTest</t>
  </si>
  <si>
    <t>asDouble</t>
  </si>
  <si>
    <t>asBigDecimal</t>
  </si>
  <si>
    <t>splitLU</t>
  </si>
  <si>
    <t>permuteRows</t>
  </si>
  <si>
    <t>testCreateBigMatrix</t>
  </si>
  <si>
    <t>testCreateRowBigMatrix</t>
  </si>
  <si>
    <t>testCreateColumnBigMatrix</t>
  </si>
  <si>
    <t>checkIdentityBigMatrix</t>
  </si>
  <si>
    <t>testCreateBigIdentityMatrix</t>
  </si>
  <si>
    <t>testFunctionEvaluationExceptions</t>
  </si>
  <si>
    <t>testMinimizeMaximize</t>
  </si>
  <si>
    <t>testMath283</t>
  </si>
  <si>
    <t>Gaussian2D</t>
  </si>
  <si>
    <t>getMaximum</t>
  </si>
  <si>
    <t>getMaximumPosition</t>
  </si>
  <si>
    <t>testLeastSquares1</t>
  </si>
  <si>
    <t>testLeastSquares2</t>
  </si>
  <si>
    <t>testLeastSquares3</t>
  </si>
  <si>
    <t>Rosenbrock</t>
  </si>
  <si>
    <t>Powell</t>
  </si>
  <si>
    <t>MinpackTest</t>
  </si>
  <si>
    <t>testParameter</t>
  </si>
  <si>
    <t>testPreconditions</t>
  </si>
  <si>
    <t>testPlane</t>
  </si>
  <si>
    <t>testParaboloid</t>
  </si>
  <si>
    <t>testConstructorArray</t>
  </si>
  <si>
    <t>testConstructorPatternArguments</t>
  </si>
  <si>
    <t>testConstructorArrayPatternArguments</t>
  </si>
  <si>
    <t>testConstructorPatternArgumentsCause</t>
  </si>
  <si>
    <t>testConstructorArrayPatternArgumentsCause</t>
  </si>
  <si>
    <t>testConstructorArgumentCause</t>
  </si>
  <si>
    <t>testConstructorArrayArgumentCause</t>
  </si>
  <si>
    <t>testAddNonComparable</t>
  </si>
  <si>
    <t>testDeprecated</t>
  </si>
  <si>
    <t>testDeprecated2</t>
  </si>
  <si>
    <t>testSpecificGeneric</t>
  </si>
  <si>
    <t>testFinalResult</t>
  </si>
  <si>
    <t>testStepHandlerResult</t>
  </si>
  <si>
    <t>testEventHandler</t>
  </si>
  <si>
    <t>exactY</t>
  </si>
  <si>
    <t>exactDyDy0</t>
  </si>
  <si>
    <t>exactDyDp</t>
  </si>
  <si>
    <t>exactYDot</t>
  </si>
  <si>
    <t>exactDyDy0Dot</t>
  </si>
  <si>
    <t>exactDyDpDot</t>
  </si>
  <si>
    <t>testQuinticFunction2</t>
  </si>
  <si>
    <t>testSinFunction2</t>
  </si>
  <si>
    <t>testExpm1Function2</t>
  </si>
  <si>
    <t>testNewBisectionSolverValid</t>
  </si>
  <si>
    <t>testNewNewtonSolverValid</t>
  </si>
  <si>
    <t>testNewBrentSolverValid</t>
  </si>
  <si>
    <t>testNewSecantSolverValid</t>
  </si>
  <si>
    <t>jacobian</t>
  </si>
  <si>
    <t>NonLinearConjugateGradientOptimizerTest</t>
  </si>
  <si>
    <t>testAtan2</t>
  </si>
  <si>
    <t>testFix1st</t>
  </si>
  <si>
    <t>testFix2nd</t>
  </si>
  <si>
    <t>testIdentity</t>
  </si>
  <si>
    <t>testRint</t>
  </si>
  <si>
    <t>testSignum</t>
  </si>
  <si>
    <t>testComposition</t>
  </si>
  <si>
    <t>testCombine</t>
  </si>
  <si>
    <t>testSimpleCombination</t>
  </si>
  <si>
    <t>testCollector</t>
  </si>
  <si>
    <t>testSetMaximalEvaluationCount</t>
  </si>
  <si>
    <t>testStaticFormatVector3D</t>
  </si>
  <si>
    <t>testStaticFormatRealVectorImpl</t>
  </si>
  <si>
    <t>Vector3DTest</t>
  </si>
  <si>
    <t>KeplerHandler</t>
  </si>
  <si>
    <t>requiresDenseOutput</t>
  </si>
  <si>
    <t>reset</t>
  </si>
  <si>
    <t>handleStep</t>
  </si>
  <si>
    <t>testNextAfterSpecialCases</t>
  </si>
  <si>
    <t>MultivariateSummaryStatisticsTest</t>
  </si>
  <si>
    <t>SynchronizedMultivariateSummaryStatisticsTest</t>
  </si>
  <si>
    <t>testSimpleConstructor</t>
  </si>
  <si>
    <t>testComplexConstructor</t>
  </si>
  <si>
    <t>compareSpecials</t>
  </si>
  <si>
    <t>testNextAfter</t>
  </si>
  <si>
    <t>testDoubleNextAfterSpecialCases</t>
  </si>
  <si>
    <t>testFloatNextAfterSpecialCases</t>
  </si>
  <si>
    <t>testPerformance</t>
  </si>
  <si>
    <t>testScalb</t>
  </si>
  <si>
    <t>reportError</t>
  </si>
  <si>
    <t>CompareSpecials</t>
  </si>
  <si>
    <t>compare</t>
  </si>
  <si>
    <t>testSpecialCases</t>
  </si>
  <si>
    <t>testFloatSpecialCases</t>
  </si>
  <si>
    <t>testDoubleSpecialCases</t>
  </si>
  <si>
    <t>setChiSquareTest</t>
  </si>
  <si>
    <t>getTTest</t>
  </si>
  <si>
    <t>getChiSquareTest</t>
  </si>
  <si>
    <t>setUnknownDistributionChiSquareTest</t>
  </si>
  <si>
    <t>getUnknownDistributionChiSquareTest</t>
  </si>
  <si>
    <t>setOneWayAnova</t>
  </si>
  <si>
    <t>getOneWayAnova</t>
  </si>
  <si>
    <t>ChiSquareFactoryTest</t>
  </si>
  <si>
    <t>TTestFactoryTest</t>
  </si>
  <si>
    <t>testInitOutofbounds</t>
  </si>
  <si>
    <t>testBoundariesDimensionMismatch</t>
  </si>
  <si>
    <t>testBoundariesNoData</t>
  </si>
  <si>
    <t>testInputSigmaNegative</t>
  </si>
  <si>
    <t>testInputSigmaOutOfRange</t>
  </si>
  <si>
    <t>testInputSigmaDimensionMismatch</t>
  </si>
  <si>
    <t>testRosen</t>
  </si>
  <si>
    <t>testMaximize</t>
  </si>
  <si>
    <t>testEllipse</t>
  </si>
  <si>
    <t>testElliRotated</t>
  </si>
  <si>
    <t>testCigar</t>
  </si>
  <si>
    <t>testTwoAxes</t>
  </si>
  <si>
    <t>testCigTab</t>
  </si>
  <si>
    <t>testSphere</t>
  </si>
  <si>
    <t>testTablet</t>
  </si>
  <si>
    <t>testDiffPow</t>
  </si>
  <si>
    <t>testSsDiffPow</t>
  </si>
  <si>
    <t>testAckley</t>
  </si>
  <si>
    <t>testRastrigin</t>
  </si>
  <si>
    <t>testConstrainedRosen</t>
  </si>
  <si>
    <t>testDiagonalRosen</t>
  </si>
  <si>
    <t>doTest</t>
  </si>
  <si>
    <t>point</t>
  </si>
  <si>
    <t>boundaries</t>
  </si>
  <si>
    <t>Cigar</t>
  </si>
  <si>
    <t>Tablet</t>
  </si>
  <si>
    <t>CigTab</t>
  </si>
  <si>
    <t>TwoAxes</t>
  </si>
  <si>
    <t>ElliRotated</t>
  </si>
  <si>
    <t>Elli</t>
  </si>
  <si>
    <t>Ackley</t>
  </si>
  <si>
    <t>Rastrigin</t>
  </si>
  <si>
    <t>Rotate</t>
  </si>
  <si>
    <t>GenBasis</t>
  </si>
  <si>
    <t>testCopyOfInt2</t>
  </si>
  <si>
    <t>testCopyOfInt3</t>
  </si>
  <si>
    <t>testCopyOfDouble2</t>
  </si>
  <si>
    <t>testCopyOfDouble3</t>
  </si>
  <si>
    <t>testFit01</t>
  </si>
  <si>
    <t>testFit02</t>
  </si>
  <si>
    <t>testValue01</t>
  </si>
  <si>
    <t>testValue02</t>
  </si>
  <si>
    <t>testValue03</t>
  </si>
  <si>
    <t>addDatasetToCurveFitter</t>
  </si>
  <si>
    <t>testSpecificGeneral</t>
  </si>
  <si>
    <t>testNullSpecific</t>
  </si>
  <si>
    <t>testNullGeneral</t>
  </si>
  <si>
    <t>testNull</t>
  </si>
  <si>
    <t>Array2DRowRealMatrixTest</t>
  </si>
  <si>
    <t>BlockFieldMatrixTest</t>
  </si>
  <si>
    <t>BlockRealMatrixTest</t>
  </si>
  <si>
    <t>EigenSolverTest</t>
  </si>
  <si>
    <t>FieldLUDecompositionImplTest</t>
  </si>
  <si>
    <t>FieldMatrixImplTest</t>
  </si>
  <si>
    <t>LUDecompositionImplTest</t>
  </si>
  <si>
    <t>LUSolverTest</t>
  </si>
  <si>
    <t>QRSolverTest</t>
  </si>
  <si>
    <t>setupFractionArrays</t>
  </si>
  <si>
    <t>SparseRealMatrixTest</t>
  </si>
  <si>
    <t>TriDiagonalTransformerTest</t>
  </si>
  <si>
    <t>LegendreGaussIntegratorTest</t>
  </si>
  <si>
    <t>CauchyDistributionTest</t>
  </si>
  <si>
    <t>ContinuousDistributionAbstractTest</t>
  </si>
  <si>
    <t>IntegerDistributionAbstractTest</t>
  </si>
  <si>
    <t>PascalDistributionTest</t>
  </si>
  <si>
    <t>WeibullDistributionTest</t>
  </si>
  <si>
    <t>ZipfDistributionTest</t>
  </si>
  <si>
    <t>RotationOrderTest</t>
  </si>
  <si>
    <t>RotationTest</t>
  </si>
  <si>
    <t>EigenDecompositionImplTest</t>
  </si>
  <si>
    <t>MatrixUtilsTest</t>
  </si>
  <si>
    <t>QRDecompositionImplTest</t>
  </si>
  <si>
    <t>SingularValueDecompositionImplTest</t>
  </si>
  <si>
    <t>FirstOrderConverterTest</t>
  </si>
  <si>
    <t>ClassicalRungeKuttaIntegratorTest</t>
  </si>
  <si>
    <t>DormandPrince54IntegratorTest</t>
  </si>
  <si>
    <t>DormandPrince853IntegratorTest</t>
  </si>
  <si>
    <t>EulerIntegratorTest</t>
  </si>
  <si>
    <t>GillIntegratorTest</t>
  </si>
  <si>
    <t>GraggBulirschStoerIntegratorTest</t>
  </si>
  <si>
    <t>HighamHall54IntegratorTest</t>
  </si>
  <si>
    <t>MidpointIntegratorTest</t>
  </si>
  <si>
    <t>ThreeEighthesIntegratorTest</t>
  </si>
  <si>
    <t>GaussNewtonOptimizerTest</t>
  </si>
  <si>
    <t>LevenbergMarquardtOptimizerTest</t>
  </si>
  <si>
    <t>RandomAdaptorTest</t>
  </si>
  <si>
    <t>UniformRandomGeneratorTest</t>
  </si>
  <si>
    <t>AbstractUnivariateStatisticTest</t>
  </si>
  <si>
    <t>StatisticalSummaryValuesTest</t>
  </si>
  <si>
    <t>SummaryStatisticsTest</t>
  </si>
  <si>
    <t>SynchronizedDescriptiveStatisticsTest</t>
  </si>
  <si>
    <t>SynchronizedSummaryStatisticsTest</t>
  </si>
  <si>
    <t>FirstMomentTest</t>
  </si>
  <si>
    <t>FourthMomentTest</t>
  </si>
  <si>
    <t>SecondMomentTest</t>
  </si>
  <si>
    <t>ThirdMomentTest</t>
  </si>
  <si>
    <t>ChiSquareTestTest</t>
  </si>
  <si>
    <t>MannWhitneyUTestTest</t>
  </si>
  <si>
    <t>OneWayAnovaTest</t>
  </si>
  <si>
    <t>TTestTest</t>
  </si>
  <si>
    <t>TestUtilsTest</t>
  </si>
  <si>
    <t>WilcoxonSignedRankTestTest</t>
  </si>
  <si>
    <t>NaturalRankingTest</t>
  </si>
  <si>
    <t>SimpleRegressionTest</t>
  </si>
  <si>
    <t>ResizableDoubleArrayTest</t>
  </si>
  <si>
    <t>testCompareTo</t>
  </si>
  <si>
    <t>test434NegativeVariable</t>
  </si>
  <si>
    <t>test434UnfeasibleSolution</t>
  </si>
  <si>
    <t>test434PivotRowSelection</t>
  </si>
  <si>
    <t>test434PivotRowSelection2</t>
  </si>
  <si>
    <t>testRootEndpoints</t>
  </si>
  <si>
    <t>testBadEndpoints</t>
  </si>
  <si>
    <t>testSolutionLeftSide</t>
  </si>
  <si>
    <t>testSolutionRightSide</t>
  </si>
  <si>
    <t>testNoDenseOutput</t>
  </si>
  <si>
    <t>BaseSecantSolverTest</t>
  </si>
  <si>
    <t>testMessageChain</t>
  </si>
  <si>
    <t>testNoArgAddMessage</t>
  </si>
  <si>
    <t>testContext</t>
  </si>
  <si>
    <t>testSerialize</t>
  </si>
  <si>
    <t>testSerializeUnserializable</t>
  </si>
  <si>
    <t>Unserializable</t>
  </si>
  <si>
    <t>testAddInfinite</t>
  </si>
  <si>
    <t>testDivideInfinite</t>
  </si>
  <si>
    <t>testNextBoolean</t>
  </si>
  <si>
    <t>testNextFloat</t>
  </si>
  <si>
    <t>testGaussian</t>
  </si>
  <si>
    <t>testDouble</t>
  </si>
  <si>
    <t>testFloat</t>
  </si>
  <si>
    <t>testNextIntNeg</t>
  </si>
  <si>
    <t>testNextIntN</t>
  </si>
  <si>
    <t>testNexBoolean</t>
  </si>
  <si>
    <t>testNexBytes</t>
  </si>
  <si>
    <t>testNextInt2</t>
  </si>
  <si>
    <t>testNextLong2</t>
  </si>
  <si>
    <t>testRescue</t>
  </si>
  <si>
    <t>testInconsistentSizes</t>
  </si>
  <si>
    <t>TestVectorImpl</t>
  </si>
  <si>
    <t>testMap</t>
  </si>
  <si>
    <t>testIterator</t>
  </si>
  <si>
    <t>testSparseIterator</t>
  </si>
  <si>
    <t>testCombinePrecondition</t>
  </si>
  <si>
    <t>testCombineToSelfPrecondition</t>
  </si>
  <si>
    <t>testCombineToSelf</t>
  </si>
  <si>
    <t>testCombinePreconditionArray</t>
  </si>
  <si>
    <t>testCombineArray</t>
  </si>
  <si>
    <t>testCombineToSelfPreconditionArray</t>
  </si>
  <si>
    <t>testCombineToSelfArray</t>
  </si>
  <si>
    <t>testDivideZeroZero</t>
  </si>
  <si>
    <t>testAtanI</t>
  </si>
  <si>
    <t>testNonSquare</t>
  </si>
  <si>
    <t>testNotSymmetricMatrixException</t>
  </si>
  <si>
    <t>testNotPositiveDefinite</t>
  </si>
  <si>
    <t>testMath274</t>
  </si>
  <si>
    <t>testAEqualLLT</t>
  </si>
  <si>
    <t>testLLowerTriangular</t>
  </si>
  <si>
    <t>testLTTransposed</t>
  </si>
  <si>
    <t>testMatricesValues</t>
  </si>
  <si>
    <t>testDimension1</t>
  </si>
  <si>
    <t>testDimension3MultipleRoot</t>
  </si>
  <si>
    <t>testDimension4WithSplit</t>
  </si>
  <si>
    <t>testDimension4WithoutSplit</t>
  </si>
  <si>
    <t>testMath308</t>
  </si>
  <si>
    <t>testMathpbx02</t>
  </si>
  <si>
    <t>testMathpbx03</t>
  </si>
  <si>
    <t>testTridiagonal</t>
  </si>
  <si>
    <t>testEigenvalues</t>
  </si>
  <si>
    <t>testBigMatrix</t>
  </si>
  <si>
    <t>testEigenvectors</t>
  </si>
  <si>
    <t>testAEqualVDVt</t>
  </si>
  <si>
    <t>testVOrthogonal</t>
  </si>
  <si>
    <t>testRepeatedEigenvalue</t>
  </si>
  <si>
    <t>testDistinctEigenvalues</t>
  </si>
  <si>
    <t>testZeroDivide</t>
  </si>
  <si>
    <t>checkEigenValues</t>
  </si>
  <si>
    <t>isIncludedValue</t>
  </si>
  <si>
    <t>checkEigenVector</t>
  </si>
  <si>
    <t>isIncludedColumn</t>
  </si>
  <si>
    <t>createTestMatrix</t>
  </si>
  <si>
    <t>createOrthogonalMatrix</t>
  </si>
  <si>
    <t>createDiagonalMatrix</t>
  </si>
  <si>
    <t>testPAEqualLU</t>
  </si>
  <si>
    <t>testUUpperTriangular</t>
  </si>
  <si>
    <t>testPPermutation</t>
  </si>
  <si>
    <t>testMatricesValues1</t>
  </si>
  <si>
    <t>testAccessors</t>
  </si>
  <si>
    <t>checkDimension</t>
  </si>
  <si>
    <t>testAEqualQR</t>
  </si>
  <si>
    <t>checkAEqualQR</t>
  </si>
  <si>
    <t>testQOrthogonal</t>
  </si>
  <si>
    <t>checkQOrthogonal</t>
  </si>
  <si>
    <t>testRUpperTriangular</t>
  </si>
  <si>
    <t>checkUpperTriangular</t>
  </si>
  <si>
    <t>testHTrapezoidal</t>
  </si>
  <si>
    <t>checkTrapezoidal</t>
  </si>
  <si>
    <t>testMoreRows</t>
  </si>
  <si>
    <t>testMoreColumns</t>
  </si>
  <si>
    <t>testHadamard</t>
  </si>
  <si>
    <t>testAEqualUSVt</t>
  </si>
  <si>
    <t>checkAEqualUSVt</t>
  </si>
  <si>
    <t>testUOrthogonal</t>
  </si>
  <si>
    <t>checkOrthogonal</t>
  </si>
  <si>
    <t>testStability1</t>
  </si>
  <si>
    <t>testStability2</t>
  </si>
  <si>
    <t>loadRealMatrix</t>
  </si>
  <si>
    <t>testConditionNumber</t>
  </si>
  <si>
    <t>testInverseConditionNumber</t>
  </si>
  <si>
    <t>testMultiplyInInf</t>
  </si>
  <si>
    <t>testCompareToEpsilon</t>
  </si>
  <si>
    <t>testCompareToMaxUlps</t>
  </si>
  <si>
    <t>testEqualsIncludingNaN</t>
  </si>
  <si>
    <t>testEqualsWithAllowedDelta</t>
  </si>
  <si>
    <t>testMath475</t>
  </si>
  <si>
    <t>testEqualsIncludingNaNWithAllowedDelta</t>
  </si>
  <si>
    <t>testFloatEqualsWithAllowedUlps</t>
  </si>
  <si>
    <t>testEqualsWithAllowedUlps</t>
  </si>
  <si>
    <t>testEqualsIncludingNaNWithAllowedUlps</t>
  </si>
  <si>
    <t>testL1DistanceDouble</t>
  </si>
  <si>
    <t>testL1DistanceInt</t>
  </si>
  <si>
    <t>testL2DistanceDouble</t>
  </si>
  <si>
    <t>testL2DistanceInt</t>
  </si>
  <si>
    <t>testLInfDistanceDouble</t>
  </si>
  <si>
    <t>testLInfDistanceInt</t>
  </si>
  <si>
    <t>testCheckOrder</t>
  </si>
  <si>
    <t>testIsMonotone</t>
  </si>
  <si>
    <t>testIsMonotoneComparable</t>
  </si>
  <si>
    <t>testSortInPlace</t>
  </si>
  <si>
    <t>testSortInPlaceExample</t>
  </si>
  <si>
    <t>testSortInPlaceFaliures</t>
  </si>
  <si>
    <t>testCopyOfInt</t>
  </si>
  <si>
    <t>testCopyOfDouble</t>
  </si>
  <si>
    <t>testLinearCombination1</t>
  </si>
  <si>
    <t>testLinearCombination2</t>
  </si>
  <si>
    <t>testLinearCombinationInfinite</t>
  </si>
  <si>
    <t>testArrayEquals</t>
  </si>
  <si>
    <t>testArrayEqualsIncludingNaN</t>
  </si>
  <si>
    <t>testNormalizeArray</t>
  </si>
  <si>
    <t>testAddAndCheck</t>
  </si>
  <si>
    <t>testAddAndCheckLong</t>
  </si>
  <si>
    <t>testAddAndCheckLongFailure</t>
  </si>
  <si>
    <t>testGcd</t>
  </si>
  <si>
    <t>testGcdLong</t>
  </si>
  <si>
    <t>testGcdConsistency</t>
  </si>
  <si>
    <t>testSubAndCheck</t>
  </si>
  <si>
    <t>testSubAndCheckErrorMessage</t>
  </si>
  <si>
    <t>testSubAndCheckLong</t>
  </si>
  <si>
    <t>testSubAndCheckLongFailure</t>
  </si>
  <si>
    <t>test0Choose0</t>
  </si>
  <si>
    <t>testBinomialCoefficientLarge</t>
  </si>
  <si>
    <t>testLcm</t>
  </si>
  <si>
    <t>testLcmLong</t>
  </si>
  <si>
    <t>testMulAndCheck</t>
  </si>
  <si>
    <t>testMulAndCheckLong</t>
  </si>
  <si>
    <t>testMulAndCheckLongFailure</t>
  </si>
  <si>
    <t>testRoundDouble</t>
  </si>
  <si>
    <t>testRoundFloat</t>
  </si>
  <si>
    <t>testMomonts</t>
  </si>
  <si>
    <t>testCumulativeProbabilityAgaintStackOverflow</t>
  </si>
  <si>
    <t>makeDistribution</t>
  </si>
  <si>
    <t>makeCumulativeTestPoints</t>
  </si>
  <si>
    <t>makeCumulativeTestValues</t>
  </si>
  <si>
    <t>makeInverseCumulativeTestPoints</t>
  </si>
  <si>
    <t>makeInverseCumulativeTestValues</t>
  </si>
  <si>
    <t>makeDensityTestValues</t>
  </si>
  <si>
    <t>testSmallDf</t>
  </si>
  <si>
    <t>testDfAccessors</t>
  </si>
  <si>
    <t>testDensity</t>
  </si>
  <si>
    <t>checkDensity</t>
  </si>
  <si>
    <t>testMoments</t>
  </si>
  <si>
    <t>testIndicatorDouble</t>
  </si>
  <si>
    <t>testIndicatorFloat</t>
  </si>
  <si>
    <t>testStartSimplexInsideRange</t>
  </si>
  <si>
    <t>testOptimumOutsideRange</t>
  </si>
  <si>
    <t>testUnbounded</t>
  </si>
  <si>
    <t>testHalfBounded</t>
  </si>
  <si>
    <t>BiQuadratic</t>
  </si>
  <si>
    <t>getLower</t>
  </si>
  <si>
    <t>getUpper</t>
  </si>
  <si>
    <t>getBoundedXOptimum</t>
  </si>
  <si>
    <t>getBoundedYOptimum</t>
  </si>
  <si>
    <t>testStartSimplexOutsideRange</t>
  </si>
  <si>
    <t>MultivariateVectorialFunction</t>
  </si>
  <si>
    <t>StableRandomGeneratorTest</t>
  </si>
  <si>
    <t>testCumulativeProbabilitiesSingleDoubleArguments</t>
  </si>
  <si>
    <t>testCumulativeProbabilitiesRangeIntegerArguments</t>
  </si>
  <si>
    <t>testCumulativeProbabilitiesRangeDoubleArguments</t>
  </si>
  <si>
    <t>calculateNumericalMean</t>
  </si>
  <si>
    <t>calculateNumericalVariance</t>
  </si>
  <si>
    <t>testFloatingPointArguments</t>
  </si>
  <si>
    <t>testConsistency</t>
  </si>
  <si>
    <t>testSampling</t>
  </si>
  <si>
    <t>testNoOptimum</t>
  </si>
  <si>
    <t>testBadFunction</t>
  </si>
  <si>
    <t>testCumulativeProbabilitiesSingleIntegerArguments</t>
  </si>
  <si>
    <t>getDomainLowerBound</t>
  </si>
  <si>
    <t>getDomainUpperBound</t>
  </si>
  <si>
    <t>testParameters</t>
  </si>
  <si>
    <t>testSolveBadEndpoints</t>
  </si>
  <si>
    <t>testSolveBadAccuracy</t>
  </si>
  <si>
    <t>testSolveNoRoot</t>
  </si>
  <si>
    <t>testBracketSin</t>
  </si>
  <si>
    <t>testBracketEndpointRoot</t>
  </si>
  <si>
    <t>testNullFunction</t>
  </si>
  <si>
    <t>testBadInitial</t>
  </si>
  <si>
    <t>testBadMaximumIterations</t>
  </si>
  <si>
    <t>testSine</t>
  </si>
  <si>
    <t>testLessThanOnePeriodCoverage</t>
  </si>
  <si>
    <t>testMoreThanOnePeriodCoverage</t>
  </si>
  <si>
    <t>testTooFewSamples</t>
  </si>
  <si>
    <t>testUnsortedSamples</t>
  </si>
  <si>
    <t>testStandardTransformComplexSizeNotAPowerOfTwo</t>
  </si>
  <si>
    <t>testStandardTransformRealSizeNotAPowerOfTwo</t>
  </si>
  <si>
    <t>testStandardTransformFunctionSizeNotAPowerOfTwo</t>
  </si>
  <si>
    <t>testStandardTransformFunctionNotStrictlyPositiveNumberOfSamples</t>
  </si>
  <si>
    <t>testStandardTransformFunctionInvalidBounds</t>
  </si>
  <si>
    <t>testStandardInverseTransformComplexSizeNotAPowerOfTwo</t>
  </si>
  <si>
    <t>testStandardInverseTransformRealSizeNotAPowerOfTwo</t>
  </si>
  <si>
    <t>testStandardInverseTransformFunctionSizeNotAPowerOfTwo</t>
  </si>
  <si>
    <t>testStandardInverseTransformFunctionNotStrictlyPositiveNumberOfSamples</t>
  </si>
  <si>
    <t>testStandardInverseTransformFunctionInvalidBounds</t>
  </si>
  <si>
    <t>testUnitaryTransformComplexSizeNotAPowerOfTwo</t>
  </si>
  <si>
    <t>testUnitaryTransformRealSizeNotAPowerOfTwo</t>
  </si>
  <si>
    <t>testUnitaryTransformFunctionSizeNotAPowerOfTwo</t>
  </si>
  <si>
    <t>testUnitaryTransformFunctionNotStrictlyPositiveNumberOfSamples</t>
  </si>
  <si>
    <t>testUnitaryTransformFunctionInvalidBounds</t>
  </si>
  <si>
    <t>testUnitaryInverseTransformComplexSizeNotAPowerOfTwo</t>
  </si>
  <si>
    <t>testUnitaryInverseTransformRealSizeNotAPowerOfTwo</t>
  </si>
  <si>
    <t>testUnitaryInverseTransformFunctionSizeNotAPowerOfTwo</t>
  </si>
  <si>
    <t>testUnitaryInverseTransformFunctionNotStrictlyPositiveNumberOfSamples</t>
  </si>
  <si>
    <t>testUnitaryInverseTransformFunctionInvalidBounds</t>
  </si>
  <si>
    <t>testStandardTransformComplex</t>
  </si>
  <si>
    <t>testStandardInverseTransformComplex</t>
  </si>
  <si>
    <t>testStandardInverseTransformReal</t>
  </si>
  <si>
    <t>testStandardInverseTransformFunction</t>
  </si>
  <si>
    <t>testUnitaryTransformComplex</t>
  </si>
  <si>
    <t>testUnitaryTransformReal</t>
  </si>
  <si>
    <t>testUnitaryTransformFunction</t>
  </si>
  <si>
    <t>testUnitaryInverseTransformComplex</t>
  </si>
  <si>
    <t>testUnitaryInverseTransformReal</t>
  </si>
  <si>
    <t>testUnitaryInverseTransformFunction</t>
  </si>
  <si>
    <t>testInverseTransformRealFirstElementNotZero</t>
  </si>
  <si>
    <t>testInverseTransformRealInvalidDataSize</t>
  </si>
  <si>
    <t>testInverseTransformFunctionInvalidDataSize</t>
  </si>
  <si>
    <t>testInverseTransformFunctionNotStrictlyPositiveNumberOfSamples</t>
  </si>
  <si>
    <t>testInverseTransformFunctionInvalidBounds</t>
  </si>
  <si>
    <t>testInverseTransformReal</t>
  </si>
  <si>
    <t>testInverseTransformFunction</t>
  </si>
  <si>
    <t>testPrintStackTrace</t>
  </si>
  <si>
    <t>testLonglyByEntry</t>
  </si>
  <si>
    <t>testSwissFertilityByEntry</t>
  </si>
  <si>
    <t>testOverdetermined</t>
  </si>
  <si>
    <t>testUnderdetermined</t>
  </si>
  <si>
    <t>nistMVRF</t>
  </si>
  <si>
    <t>lanczosTest</t>
  </si>
  <si>
    <t>lanczos_BOBYQA</t>
  </si>
  <si>
    <t>lanczosTest_cgPolakRibiere</t>
  </si>
  <si>
    <t>lanczosTest_cgPolakRibiere2</t>
  </si>
  <si>
    <t>lanczosTest_cgFletcherReeves</t>
  </si>
  <si>
    <t>lanczosTest_cgFletcherReeves2</t>
  </si>
  <si>
    <t>lanczosTest_powell</t>
  </si>
  <si>
    <t>lanczosTest_powell2</t>
  </si>
  <si>
    <t>chwirut1Test</t>
  </si>
  <si>
    <t>chwirut1_BOBYQA</t>
  </si>
  <si>
    <t>chwirut1Test_cgPolakRibiere</t>
  </si>
  <si>
    <t>chwirut1Test_cgPolakRibiere2</t>
  </si>
  <si>
    <t>chwirut1Test_cgFletcherReeves</t>
  </si>
  <si>
    <t>chwirut1Test_cgFletcherReeves2</t>
  </si>
  <si>
    <t>chwirut1Test_powell</t>
  </si>
  <si>
    <t>chwirut1Test_powell2</t>
  </si>
  <si>
    <t>chwirut2Test</t>
  </si>
  <si>
    <t>chwirut2_BOBYQA</t>
  </si>
  <si>
    <t>chwirut2Test_cgPolakRibiere</t>
  </si>
  <si>
    <t>chwirut2Test_cgPolakRibiere2</t>
  </si>
  <si>
    <t>chwirut2Test_cgFletcherReeves</t>
  </si>
  <si>
    <t>chwirut2Test_cgFletcherReeves2</t>
  </si>
  <si>
    <t>chwirut2Test_powell</t>
  </si>
  <si>
    <t>chwirut2Test_powell2</t>
  </si>
  <si>
    <t>misra1aTest</t>
  </si>
  <si>
    <t>misra1a_BOBYQA</t>
  </si>
  <si>
    <t>misra1aTest_cgPolakRibiere</t>
  </si>
  <si>
    <t>misra1aTest_cgPolakRibiere2</t>
  </si>
  <si>
    <t>misra1aTest_cgFletcherReeves</t>
  </si>
  <si>
    <t>misra1aTest_cgFletcherReeves2</t>
  </si>
  <si>
    <t>misra1aTest_powell</t>
  </si>
  <si>
    <t>misra1aTest_powell2</t>
  </si>
  <si>
    <t>getGradient</t>
  </si>
  <si>
    <t>run</t>
  </si>
  <si>
    <t>MultivariateVectorFunction</t>
  </si>
  <si>
    <t>getNumberOfParameters</t>
  </si>
  <si>
    <t>chwirut</t>
  </si>
  <si>
    <t>partialDeriv</t>
  </si>
  <si>
    <t>testColumnsPermutation</t>
  </si>
  <si>
    <t>testInconsistentSizes1</t>
  </si>
  <si>
    <t>testInconsistentSizes2</t>
  </si>
  <si>
    <t>testCircleFittingGoodInit</t>
  </si>
  <si>
    <t>testGuessParametersErrors</t>
  </si>
  <si>
    <t>testOuterProduct</t>
  </si>
  <si>
    <t>testAddToEntry</t>
  </si>
  <si>
    <t>testCosine</t>
  </si>
  <si>
    <t>testCosinePrecondition1</t>
  </si>
  <si>
    <t>testCosinePrecondition2</t>
  </si>
  <si>
    <t>testCosinePrecondition3</t>
  </si>
  <si>
    <t>testCombinePreconditionSameType</t>
  </si>
  <si>
    <t>testCombineSameType</t>
  </si>
  <si>
    <t>testCombinePreconditionMixedType</t>
  </si>
  <si>
    <t>testCombineMixedTypes</t>
  </si>
  <si>
    <t>testCombineToSelfPreconditionSameType</t>
  </si>
  <si>
    <t>testCombineToSelfSameType</t>
  </si>
  <si>
    <t>testCombineToSelfPreconditionMixedType</t>
  </si>
  <si>
    <t>testCombineToSelfMixedTypes</t>
  </si>
  <si>
    <t>testGetSubvector</t>
  </si>
  <si>
    <t>testMath798</t>
  </si>
  <si>
    <t>doMath798</t>
  </si>
  <si>
    <t>map</t>
  </si>
  <si>
    <t>iterator</t>
  </si>
  <si>
    <t>cosine</t>
  </si>
  <si>
    <t>combine</t>
  </si>
  <si>
    <t>combineToSelf</t>
  </si>
  <si>
    <t>mapToSelf</t>
  </si>
  <si>
    <t>SparseRealVectorTestImpl</t>
  </si>
  <si>
    <t>createAlien</t>
  </si>
  <si>
    <t>testCumulativeProbabilitiesSingleArguments</t>
  </si>
  <si>
    <t>testCumulativeProbabilitiesRangeArguments</t>
  </si>
  <si>
    <t>probability</t>
  </si>
  <si>
    <t>cumulativeProbability</t>
  </si>
  <si>
    <t>getNumericalMean</t>
  </si>
  <si>
    <t>getNumericalVariance</t>
  </si>
  <si>
    <t>getSupportLowerBound</t>
  </si>
  <si>
    <t>getSupportUpperBound</t>
  </si>
  <si>
    <t>isSupportConnected</t>
  </si>
  <si>
    <t>testNegativeX</t>
  </si>
  <si>
    <t>testNegativeY</t>
  </si>
  <si>
    <t>testDefaultFormatRealVectorImpl</t>
  </si>
  <si>
    <t>testPower</t>
  </si>
  <si>
    <t>testCeilFloor</t>
  </si>
  <si>
    <t>testDerivative</t>
  </si>
  <si>
    <t>testDerivativeNaN</t>
  </si>
  <si>
    <t>testDerivativeWithInverseFunction</t>
  </si>
  <si>
    <t>derivative</t>
  </si>
  <si>
    <t>computeParameterJacobian</t>
  </si>
  <si>
    <t>LocalException</t>
  </si>
  <si>
    <t>testUnsupportedBoundaries1</t>
  </si>
  <si>
    <t>testUnsupportedBoundaries2</t>
  </si>
  <si>
    <t>testBoundaryRangeTooLarge</t>
  </si>
  <si>
    <t>checkRectangular</t>
  </si>
  <si>
    <t>checkPositive</t>
  </si>
  <si>
    <t>checkNonNegative</t>
  </si>
  <si>
    <t>gValue</t>
  </si>
  <si>
    <t>gTest_pValue</t>
  </si>
  <si>
    <t>gTestIntrinsic_pValue</t>
  </si>
  <si>
    <t>gTest</t>
  </si>
  <si>
    <t>gValueDataSetsComparison</t>
  </si>
  <si>
    <t>rootLogLikelihoodRatio</t>
  </si>
  <si>
    <t>gTestDataSetsComparison_pValue</t>
  </si>
  <si>
    <t>gTestDataSetsComparison</t>
  </si>
  <si>
    <t>testGetSigma</t>
  </si>
  <si>
    <t>gValueGoodnessOfFit</t>
  </si>
  <si>
    <t>gTestGoodnessOfFitPValue</t>
  </si>
  <si>
    <t>gTestGoodnessOfFitIntrinsicPValue</t>
  </si>
  <si>
    <t>gTestGoodnessOfFit</t>
  </si>
  <si>
    <t>gTestDataSetsComparisonPValue</t>
  </si>
  <si>
    <t>testBcorr</t>
  </si>
  <si>
    <t>testBcorrPrecondition1</t>
  </si>
  <si>
    <t>testBcorrPrecondition2</t>
  </si>
  <si>
    <t>testLogGammaSum</t>
  </si>
  <si>
    <t>testLogGammaSumPrecondition1</t>
  </si>
  <si>
    <t>testLogGammaSumPrecondition2</t>
  </si>
  <si>
    <t>testLogGammaSumPrecondition3</t>
  </si>
  <si>
    <t>testLogGammaSumPrecondition4</t>
  </si>
  <si>
    <t>testLogGammaMinusLogGammaSum</t>
  </si>
  <si>
    <t>testLogGammaMinusLogGammaSumPrecondition1</t>
  </si>
  <si>
    <t>testLogGammaMinusLogGammaSumPrecondition2</t>
  </si>
  <si>
    <t>checkRelativeError</t>
  </si>
  <si>
    <t>testIncompatbileParams</t>
  </si>
  <si>
    <t>testIncompatbileOrder</t>
  </si>
  <si>
    <t>testLargeSample</t>
  </si>
  <si>
    <t>testAxisAngle</t>
  </si>
  <si>
    <t>testRevert</t>
  </si>
  <si>
    <t>testVectorOnePair</t>
  </si>
  <si>
    <t>testVectorTwoPairs</t>
  </si>
  <si>
    <t>testMatrix</t>
  </si>
  <si>
    <t>testAngles</t>
  </si>
  <si>
    <t>testSingularities</t>
  </si>
  <si>
    <t>testQuaternion</t>
  </si>
  <si>
    <t>testCompose</t>
  </si>
  <si>
    <t>testComposeInverse</t>
  </si>
  <si>
    <t>testDoubleVectors</t>
  </si>
  <si>
    <t>testDoubleRotations</t>
  </si>
  <si>
    <t>testDerivatives</t>
  </si>
  <si>
    <t>testArray</t>
  </si>
  <si>
    <t>testApplyInverseTo</t>
  </si>
  <si>
    <t>testIssue639</t>
  </si>
  <si>
    <t>testIssue801</t>
  </si>
  <si>
    <t>checkAngle</t>
  </si>
  <si>
    <t>checkRotationDS</t>
  </si>
  <si>
    <t>createRotation</t>
  </si>
  <si>
    <t>createVector</t>
  </si>
  <si>
    <t>createAxis</t>
  </si>
  <si>
    <t>createAngle</t>
  </si>
  <si>
    <t>testHash</t>
  </si>
  <si>
    <t>testInfinite</t>
  </si>
  <si>
    <t>testNaN</t>
  </si>
  <si>
    <t>testWrongDimension</t>
  </si>
  <si>
    <t>testCoordinates</t>
  </si>
  <si>
    <t>testNorm1</t>
  </si>
  <si>
    <t>testNormSq</t>
  </si>
  <si>
    <t>testNormInf</t>
  </si>
  <si>
    <t>testDistance1</t>
  </si>
  <si>
    <t>testDistance</t>
  </si>
  <si>
    <t>testDistanceSq</t>
  </si>
  <si>
    <t>testDistanceInf</t>
  </si>
  <si>
    <t>testScalarProduct</t>
  </si>
  <si>
    <t>testVectorialProducts</t>
  </si>
  <si>
    <t>testCrossProductCancellation</t>
  </si>
  <si>
    <t>testAngular</t>
  </si>
  <si>
    <t>testAngularSeparation</t>
  </si>
  <si>
    <t>testNormalize</t>
  </si>
  <si>
    <t>testOrthogonal</t>
  </si>
  <si>
    <t>testAngle</t>
  </si>
  <si>
    <t>testAccurateDotProduct</t>
  </si>
  <si>
    <t>testDotProduct</t>
  </si>
  <si>
    <t>testAccurateCrossProduct</t>
  </si>
  <si>
    <t>testCrossProduct</t>
  </si>
  <si>
    <t>testLinearCombination1DSDS</t>
  </si>
  <si>
    <t>testLinearCombination1DoubleDS</t>
  </si>
  <si>
    <t>testLinearCombination2DSDS</t>
  </si>
  <si>
    <t>testLinearCombination2DoubleDS</t>
  </si>
  <si>
    <t>testEmptySample</t>
  </si>
  <si>
    <t>testAddField</t>
  </si>
  <si>
    <t>testAddDouble</t>
  </si>
  <si>
    <t>testSubtractField</t>
  </si>
  <si>
    <t>testSubtractDouble</t>
  </si>
  <si>
    <t>testMultiplyField</t>
  </si>
  <si>
    <t>testMultiplyDouble</t>
  </si>
  <si>
    <t>testMultiplyInt</t>
  </si>
  <si>
    <t>testDivideField</t>
  </si>
  <si>
    <t>testDivideDouble</t>
  </si>
  <si>
    <t>testRemainderField</t>
  </si>
  <si>
    <t>testRemainderDouble</t>
  </si>
  <si>
    <t>testAcosh</t>
  </si>
  <si>
    <t>testAsinh</t>
  </si>
  <si>
    <t>testAtanh</t>
  </si>
  <si>
    <t>testSqrt</t>
  </si>
  <si>
    <t>testCbrt</t>
  </si>
  <si>
    <t>testHypot</t>
  </si>
  <si>
    <t>testRootN</t>
  </si>
  <si>
    <t>testPowField</t>
  </si>
  <si>
    <t>testPowDouble</t>
  </si>
  <si>
    <t>testPowInt</t>
  </si>
  <si>
    <t>testExpm1</t>
  </si>
  <si>
    <t>testLog1p</t>
  </si>
  <si>
    <t>testLog10</t>
  </si>
  <si>
    <t>testCeil</t>
  </si>
  <si>
    <t>testFloor</t>
  </si>
  <si>
    <t>testRound</t>
  </si>
  <si>
    <t>testCopySignField</t>
  </si>
  <si>
    <t>testCopySignDouble</t>
  </si>
  <si>
    <t>testLinearCombinationFaFa</t>
  </si>
  <si>
    <t>testLinearCombinationDaFa</t>
  </si>
  <si>
    <t>testLinearCombinationFF2</t>
  </si>
  <si>
    <t>testLinearCombinationDF2</t>
  </si>
  <si>
    <t>testLinearCombinationFF3</t>
  </si>
  <si>
    <t>testLinearCombinationDF3</t>
  </si>
  <si>
    <t>testLinearCombinationFF4</t>
  </si>
  <si>
    <t>testLinearCombinationDF4</t>
  </si>
  <si>
    <t>testGetField</t>
  </si>
  <si>
    <t>checkRelative</t>
  </si>
  <si>
    <t>generateDouble</t>
  </si>
  <si>
    <t>toFieldArray</t>
  </si>
  <si>
    <t>testNextIntExtremeValues</t>
  </si>
  <si>
    <t>testNextLongExtremeValues</t>
  </si>
  <si>
    <t>testNextUniformExtremeValues</t>
  </si>
  <si>
    <t>testNextIntIAE</t>
  </si>
  <si>
    <t>testNextIntNegativeToPositiveRange</t>
  </si>
  <si>
    <t>testNextIntNegativeRange</t>
  </si>
  <si>
    <t>testNextIntPositiveRange</t>
  </si>
  <si>
    <t>checkNextIntUniform</t>
  </si>
  <si>
    <t>testNextLongIAE</t>
  </si>
  <si>
    <t>testNextLongNegativeToPositiveRange</t>
  </si>
  <si>
    <t>testNextLongNegativeRange</t>
  </si>
  <si>
    <t>testNextLongPositiveRange</t>
  </si>
  <si>
    <t>checkNextLongUniform</t>
  </si>
  <si>
    <t>testNextSecureLongIAE</t>
  </si>
  <si>
    <t>testNextSecureLongNegativeToPositiveRange</t>
  </si>
  <si>
    <t>testNextSecureLongNegativeRange</t>
  </si>
  <si>
    <t>testNextSecureLongPositiveRange</t>
  </si>
  <si>
    <t>checkNextSecureLongUniform</t>
  </si>
  <si>
    <t>testNextSecureIntIAE</t>
  </si>
  <si>
    <t>testNextSecureIntNegativeToPositiveRange</t>
  </si>
  <si>
    <t>testNextSecureIntNegativeRange</t>
  </si>
  <si>
    <t>testNextSecureIntPositiveRange</t>
  </si>
  <si>
    <t>checkNextSecureIntUniform</t>
  </si>
  <si>
    <t>checkNextPoissonConsistency</t>
  </si>
  <si>
    <t>testNextUniformIAE</t>
  </si>
  <si>
    <t>testNextUniformUniformPositiveBounds</t>
  </si>
  <si>
    <t>testNextUniformUniformNegativeToPositiveBounds</t>
  </si>
  <si>
    <t>testNextUniformUniformNegaiveBounds</t>
  </si>
  <si>
    <t>testNextUniformUniformMaximalInterval</t>
  </si>
  <si>
    <t>checkNextUniformUniform</t>
  </si>
  <si>
    <t>testNextUniformExclusiveEndpoints</t>
  </si>
  <si>
    <t>testNextInversionDeviate</t>
  </si>
  <si>
    <t>testNextBeta</t>
  </si>
  <si>
    <t>testNextCauchy</t>
  </si>
  <si>
    <t>testNextChiSquare</t>
  </si>
  <si>
    <t>testNextF</t>
  </si>
  <si>
    <t>testNextGamma</t>
  </si>
  <si>
    <t>testNextT</t>
  </si>
  <si>
    <t>testNextWeibull</t>
  </si>
  <si>
    <t>testNextBinomial</t>
  </si>
  <si>
    <t>testNextHypergeometric</t>
  </si>
  <si>
    <t>testNextPascal</t>
  </si>
  <si>
    <t>testNextZipf</t>
  </si>
  <si>
    <t>testReseed</t>
  </si>
  <si>
    <t>DiscreteIntegerDistributionTest</t>
  </si>
  <si>
    <t>testExceptions</t>
  </si>
  <si>
    <t>testCumulativeProbability</t>
  </si>
  <si>
    <t>testGetNumericalMean</t>
  </si>
  <si>
    <t>testGetNumericalVariance</t>
  </si>
  <si>
    <t>testGetSupportLowerBound</t>
  </si>
  <si>
    <t>testGetSupportUpperBound</t>
  </si>
  <si>
    <t>testIsSupportConnected</t>
  </si>
  <si>
    <t>testSample</t>
  </si>
  <si>
    <t>DiscreteRealDistributionTest</t>
  </si>
  <si>
    <t>testIsSupportLowerBoundInclusive</t>
  </si>
  <si>
    <t>testIsSupportUpperBoundInclusive</t>
  </si>
  <si>
    <t>testIssue942</t>
  </si>
  <si>
    <t>testMode</t>
  </si>
  <si>
    <t>testStirlingS2</t>
  </si>
  <si>
    <t>testStirlingS2NegativeN</t>
  </si>
  <si>
    <t>testStirlingS2LargeK</t>
  </si>
  <si>
    <t>testStirlingS2Overflow</t>
  </si>
  <si>
    <t>testCombinationsIterator</t>
  </si>
  <si>
    <t>checkIterator</t>
  </si>
  <si>
    <t>testCombinationsIteratorFail</t>
  </si>
  <si>
    <t>lexNorm</t>
  </si>
  <si>
    <t>testMath842Cycle</t>
  </si>
  <si>
    <t>kolmogorovSmirnovTest</t>
  </si>
  <si>
    <t>kolmogorovSmirnovStatistic</t>
  </si>
  <si>
    <t>cdf</t>
  </si>
  <si>
    <t>cdfExact</t>
  </si>
  <si>
    <t>exactK</t>
  </si>
  <si>
    <t>roundedK</t>
  </si>
  <si>
    <t>createH</t>
  </si>
  <si>
    <t>pkstwo</t>
  </si>
  <si>
    <t>ksSum</t>
  </si>
  <si>
    <t>exactP</t>
  </si>
  <si>
    <t>approximateP</t>
  </si>
  <si>
    <t>testPowIntIntOverflow</t>
  </si>
  <si>
    <t>testPowIntIntNoOverflow</t>
  </si>
  <si>
    <t>testPowNegativeIntIntOverflow</t>
  </si>
  <si>
    <t>testPowNegativeIntIntNoOverflow</t>
  </si>
  <si>
    <t>DeterministicLinearConstraintSet</t>
  </si>
  <si>
    <t>getConstraints</t>
  </si>
  <si>
    <t>testChord</t>
  </si>
  <si>
    <t>testReverse</t>
  </si>
  <si>
    <t>testWholeHyperplane</t>
  </si>
  <si>
    <t>testWholeSpace</t>
  </si>
  <si>
    <t>checkInside</t>
  </si>
  <si>
    <t>checkOutside</t>
  </si>
  <si>
    <t>checkBoundary</t>
  </si>
  <si>
    <t>testSubChord</t>
  </si>
  <si>
    <t>testSideEmbedded</t>
  </si>
  <si>
    <t>testSideOverlapping</t>
  </si>
  <si>
    <t>testSideHyper</t>
  </si>
  <si>
    <t>testSplitEmbedded</t>
  </si>
  <si>
    <t>testSplitOverlapping</t>
  </si>
  <si>
    <t>testReunite</t>
  </si>
  <si>
    <t>testReuniteFullCircle</t>
  </si>
  <si>
    <t>testClopperPearsonInterval</t>
  </si>
  <si>
    <t>testNormalApproximationInterval</t>
  </si>
  <si>
    <t>testAgrestiCoullInterval</t>
  </si>
  <si>
    <t>testWilsonScoreInterval</t>
  </si>
  <si>
    <t>testZeroConfidencelevel</t>
  </si>
  <si>
    <t>testOneConfidencelevel</t>
  </si>
  <si>
    <t>testZeroTrials</t>
  </si>
  <si>
    <t>testNegativeSuccesses</t>
  </si>
  <si>
    <t>testSuccessesExceedingTrials</t>
  </si>
  <si>
    <t>testSupport0Point</t>
  </si>
  <si>
    <t>testSupport1Point</t>
  </si>
  <si>
    <t>testSupport2Points</t>
  </si>
  <si>
    <t>testSupport3Points</t>
  </si>
  <si>
    <t>testNullList</t>
  </si>
  <si>
    <t>testNoPoints</t>
  </si>
  <si>
    <t>testRegularPoints</t>
  </si>
  <si>
    <t>testSolutionOnDiameter</t>
  </si>
  <si>
    <t>testLargeSamples</t>
  </si>
  <si>
    <t>buildList</t>
  </si>
  <si>
    <t>checkBall</t>
  </si>
  <si>
    <t>testReducingBall</t>
  </si>
  <si>
    <t>testMultiplePointsWithSameYCoordinate</t>
  </si>
  <si>
    <t>testBug</t>
  </si>
  <si>
    <t>createConvexHullGenerator</t>
  </si>
  <si>
    <t>testColinearPoints</t>
  </si>
  <si>
    <t>testIdenticalPoints</t>
  </si>
  <si>
    <t>testSupport2PointsReversed</t>
  </si>
  <si>
    <t>testIdenticalPointsRandom</t>
  </si>
  <si>
    <t>testIdenticalPointsAtStart</t>
  </si>
  <si>
    <t>testShallowCopy</t>
  </si>
  <si>
    <t>testComputeCost</t>
  </si>
  <si>
    <t>testComputeRMS</t>
  </si>
  <si>
    <t>testComputeSigma</t>
  </si>
  <si>
    <t>createOptimizer</t>
  </si>
  <si>
    <t>getMaxIterations</t>
  </si>
  <si>
    <t>testGaussNewtonLU</t>
  </si>
  <si>
    <t>testGaussNewtonQR</t>
  </si>
  <si>
    <t>testHahn1</t>
  </si>
  <si>
    <t>testLevenberMarquardtOptimizer</t>
  </si>
  <si>
    <t>testMapToSelf</t>
  </si>
  <si>
    <t>ConstantDistribution</t>
  </si>
  <si>
    <t>density</t>
  </si>
  <si>
    <t>inverseCumulativeProbability</t>
  </si>
  <si>
    <t>isSupportLowerBoundInclusive</t>
  </si>
  <si>
    <t>isSupportUpperBoundInclusive</t>
  </si>
  <si>
    <t>sample</t>
  </si>
  <si>
    <t>testSetNullPivotingStrategy</t>
  </si>
  <si>
    <t>testCumulativeDensityFunction</t>
  </si>
  <si>
    <t>getModelFunction</t>
  </si>
  <si>
    <t>getModelFunctionJacobian</t>
  </si>
  <si>
    <t>travelCoordinatesTable</t>
  </si>
  <si>
    <t>printSummary</t>
  </si>
  <si>
    <t>testSplinePartialDerivatives</t>
  </si>
  <si>
    <t>testMatchingPartialDerivatives</t>
  </si>
  <si>
    <t>testInterpolation1</t>
  </si>
  <si>
    <t>testInterpolation2</t>
  </si>
  <si>
    <t>testIsValidPoint</t>
  </si>
  <si>
    <t>testInterpolatePlane</t>
  </si>
  <si>
    <t>testInterpolationParabaloid</t>
  </si>
  <si>
    <t>testInterpolation</t>
  </si>
  <si>
    <t>testCluster</t>
  </si>
  <si>
    <t>testSingleLink</t>
  </si>
  <si>
    <t>testGetEps</t>
  </si>
  <si>
    <t>testGetMinPts</t>
  </si>
  <si>
    <t>testNegativeEps</t>
  </si>
  <si>
    <t>testNegativeMinPts</t>
  </si>
  <si>
    <t>testNullDataset</t>
  </si>
  <si>
    <t>testArrayIsReference</t>
  </si>
  <si>
    <t>testCentroid</t>
  </si>
  <si>
    <t>testPerformClusterAnalysisDegenerate</t>
  </si>
  <si>
    <t>testCertainSpace</t>
  </si>
  <si>
    <t>CloseIntegerPoint</t>
  </si>
  <si>
    <t>distanceFrom</t>
  </si>
  <si>
    <t>centroidOf</t>
  </si>
  <si>
    <t>equals</t>
  </si>
  <si>
    <t>hashCode</t>
  </si>
  <si>
    <t>testSmallDistances</t>
  </si>
  <si>
    <t>testPerformClusterAnalysisToManyClusters</t>
  </si>
  <si>
    <t>testMedianOf3</t>
  </si>
  <si>
    <t>testInsert</t>
  </si>
  <si>
    <t>testDelete1</t>
  </si>
  <si>
    <t>testNavigation</t>
  </si>
  <si>
    <t>testSearch</t>
  </si>
  <si>
    <t>testRepetition</t>
  </si>
  <si>
    <t>buildTree</t>
  </si>
  <si>
    <t>checkOrder</t>
  </si>
  <si>
    <t>testSinFunction</t>
  </si>
  <si>
    <t>testQuinticFunction</t>
  </si>
  <si>
    <t>testIssue464</t>
  </si>
  <si>
    <t>testIterationCheckPrecondition</t>
  </si>
  <si>
    <t>testIterationCheck</t>
  </si>
  <si>
    <t>testIterationCheckDisabled</t>
  </si>
  <si>
    <t>testInitOutOfBounds</t>
  </si>
  <si>
    <t>testProblemDimensionTooSmall</t>
  </si>
  <si>
    <t>testConstrainedRosenWithMoreInterpolationPoints</t>
  </si>
  <si>
    <t>testInitOutofbounds1</t>
  </si>
  <si>
    <t>testInitOutofbounds2</t>
  </si>
  <si>
    <t>testCigarWithBoundaries</t>
  </si>
  <si>
    <t>testMath864</t>
  </si>
  <si>
    <t>testFitAccuracyDependsOnBoundary</t>
  </si>
  <si>
    <t>testSumSinc</t>
  </si>
  <si>
    <t>testQuadratic</t>
  </si>
  <si>
    <t>testMaximizeQuadratic</t>
  </si>
  <si>
    <t>testRelativeToleranceOnScaledValues</t>
  </si>
  <si>
    <t>testMinimize1</t>
  </si>
  <si>
    <t>testMinimize2</t>
  </si>
  <si>
    <t>testMaximize1</t>
  </si>
  <si>
    <t>testMaximize2</t>
  </si>
  <si>
    <t>testMath303</t>
  </si>
  <si>
    <t>testMath304</t>
  </si>
  <si>
    <t>testMath372</t>
  </si>
  <si>
    <t>testFit03</t>
  </si>
  <si>
    <t>testFit04</t>
  </si>
  <si>
    <t>testFit05</t>
  </si>
  <si>
    <t>testFit06</t>
  </si>
  <si>
    <t>testFit07</t>
  </si>
  <si>
    <t>testMath519</t>
  </si>
  <si>
    <t>addDatasetToGaussianFitter</t>
  </si>
  <si>
    <t>testPreconditions1</t>
  </si>
  <si>
    <t>testTinyVariationsData</t>
  </si>
  <si>
    <t>testInitialGuess</t>
  </si>
  <si>
    <t>testMath844</t>
  </si>
  <si>
    <t>testFit</t>
  </si>
  <si>
    <t>testMath798WithToleranceTooLow</t>
  </si>
  <si>
    <t>testMath798WithToleranceTooLowButNoException</t>
  </si>
  <si>
    <t>buildRandomPolynomial</t>
  </si>
  <si>
    <t>doTestStRD</t>
  </si>
  <si>
    <t>testKirby2</t>
  </si>
  <si>
    <t>testGetChiSquare</t>
  </si>
  <si>
    <t>testGetRMS</t>
  </si>
  <si>
    <t>testBevington</t>
  </si>
  <si>
    <t>testCircleFitting2</t>
  </si>
  <si>
    <t>BevingtonProblem</t>
  </si>
  <si>
    <t>getTarget</t>
  </si>
  <si>
    <t>getWeight</t>
  </si>
  <si>
    <t>getStartPoint</t>
  </si>
  <si>
    <t>testMath828</t>
  </si>
  <si>
    <t>testMath828Cycle</t>
  </si>
  <si>
    <t>testMath781</t>
  </si>
  <si>
    <t>testMath713NegativeVariable</t>
  </si>
  <si>
    <t>testMath434NegativeVariable</t>
  </si>
  <si>
    <t>testMath434UnfeasibleSolution</t>
  </si>
  <si>
    <t>testMath434PivotRowSelection</t>
  </si>
  <si>
    <t>testMath434PivotRowSelection2</t>
  </si>
  <si>
    <t>testMath272</t>
  </si>
  <si>
    <t>testMath286</t>
  </si>
  <si>
    <t>testDegeneracy</t>
  </si>
  <si>
    <t>testMath288</t>
  </si>
  <si>
    <t>testMath290GEQ</t>
  </si>
  <si>
    <t>testMath290LEQ</t>
  </si>
  <si>
    <t>testMath293</t>
  </si>
  <si>
    <t>testSimplexSolver</t>
  </si>
  <si>
    <t>testSingleVariableAndConstraint</t>
  </si>
  <si>
    <t>testModelWithNoArtificialVars</t>
  </si>
  <si>
    <t>testMinimization</t>
  </si>
  <si>
    <t>testSolutionWithNegativeDecisionVariable</t>
  </si>
  <si>
    <t>testInfeasibleSolution</t>
  </si>
  <si>
    <t>testUnboundedSolution</t>
  </si>
  <si>
    <t>testRestrictVariablesToNonNegative</t>
  </si>
  <si>
    <t>testEpsilon</t>
  </si>
  <si>
    <t>testTrivialModel</t>
  </si>
  <si>
    <t>testLargeModel</t>
  </si>
  <si>
    <t>equationFromString</t>
  </si>
  <si>
    <t>validSolution</t>
  </si>
  <si>
    <t>testInitialization</t>
  </si>
  <si>
    <t>testDropPhase1Objective</t>
  </si>
  <si>
    <t>testTableauWithNoArtificialVars</t>
  </si>
  <si>
    <t>createFunction</t>
  </si>
  <si>
    <t>createConstraints</t>
  </si>
  <si>
    <t>assertMatrixEquals</t>
  </si>
  <si>
    <t>testCubicMin</t>
  </si>
  <si>
    <t>testCubicMax</t>
  </si>
  <si>
    <t>testMinimumIsOnIntervalBoundary</t>
  </si>
  <si>
    <t>testIntervalBoundsOrdering</t>
  </si>
  <si>
    <t>testSinMinWithValueChecker</t>
  </si>
  <si>
    <t>testBoundaries</t>
  </si>
  <si>
    <t>testQuinticMinStatistics</t>
  </si>
  <si>
    <t>testMath832</t>
  </si>
  <si>
    <t>testKeepInitIfBest</t>
  </si>
  <si>
    <t>testMath855</t>
  </si>
  <si>
    <t>testWave</t>
  </si>
  <si>
    <t>testMutators</t>
  </si>
  <si>
    <t>testToDifferentiableUnivariateFunction</t>
  </si>
  <si>
    <t>testToUnivariateDifferential</t>
  </si>
  <si>
    <t>testToDifferentiableMultivariateFunction</t>
  </si>
  <si>
    <t>testToMultivariateDifferentiableFunction</t>
  </si>
  <si>
    <t>testGetOptimaBeforeOptimize</t>
  </si>
  <si>
    <t>testIssue914</t>
  </si>
  <si>
    <t>testGetIterations</t>
  </si>
  <si>
    <t>testConstraintsUnsupported</t>
  </si>
  <si>
    <t>computeJacobian</t>
  </si>
  <si>
    <t>computeValue</t>
  </si>
  <si>
    <t>testTestPositive</t>
  </si>
  <si>
    <t>testTestNegative</t>
  </si>
  <si>
    <t>edf</t>
  </si>
  <si>
    <t>copyPartition</t>
  </si>
  <si>
    <t>testMapUnivariate</t>
  </si>
  <si>
    <t>testMapBivariateTwoArrays</t>
  </si>
  <si>
    <t>testMapBivariateOneArray</t>
  </si>
  <si>
    <t>testMapBivariatePrecondition</t>
  </si>
  <si>
    <t>testLinearFunction2D</t>
  </si>
  <si>
    <t>testParaboloid2D</t>
  </si>
  <si>
    <t>testSamplerIntegratePowerFunction</t>
  </si>
  <si>
    <t>testSamplerAcceptanceRate</t>
  </si>
  <si>
    <t>testSamplerHelper1</t>
  </si>
  <si>
    <t>testSamplerHelper2</t>
  </si>
  <si>
    <t>testSamplerPerformance</t>
  </si>
  <si>
    <t>testInsufficientOrder3</t>
  </si>
  <si>
    <t>testConstructorOK</t>
  </si>
  <si>
    <t>testConvergenceOnFunctionAccuracy</t>
  </si>
  <si>
    <t>testNeta</t>
  </si>
  <si>
    <t>testExactPConsistency</t>
  </si>
  <si>
    <t>testExactPNoVariance</t>
  </si>
  <si>
    <t>testExactPSimpleSplit</t>
  </si>
  <si>
    <t>testNexBoolean2</t>
  </si>
  <si>
    <t>testNextIntIAE2</t>
  </si>
  <si>
    <t>testNextIntIAE3</t>
  </si>
  <si>
    <t>BitsStreamGeneratorTest</t>
  </si>
  <si>
    <t>makeGenerator</t>
  </si>
  <si>
    <t>setSeed</t>
  </si>
  <si>
    <t>next</t>
  </si>
  <si>
    <t>BitRandom</t>
  </si>
  <si>
    <t>nextBits</t>
  </si>
  <si>
    <t>AbstractRandomGeneratorTest</t>
  </si>
  <si>
    <t>nextDouble</t>
  </si>
  <si>
    <t>integralExactP</t>
  </si>
  <si>
    <t>testNextBytesPrecondition4</t>
  </si>
  <si>
    <t>TestProblemFactory</t>
  </si>
  <si>
    <t>getProblems</t>
  </si>
  <si>
    <t>getInitialTime</t>
  </si>
  <si>
    <t>doTestMissedEndEvent</t>
  </si>
  <si>
    <t>doTestSanityChecks</t>
  </si>
  <si>
    <t>doTestDecreasingSteps</t>
  </si>
  <si>
    <t>doTestSmallStep</t>
  </si>
  <si>
    <t>doTestBigStep</t>
  </si>
  <si>
    <t>doTestBackward</t>
  </si>
  <si>
    <t>doTestKepler</t>
  </si>
  <si>
    <t>init</t>
  </si>
  <si>
    <t>doTestStepSize</t>
  </si>
  <si>
    <t>doTestTooLargeFirstStep</t>
  </si>
  <si>
    <t>doTestDimensionCheck</t>
  </si>
  <si>
    <t>dotTestDecreasingSteps</t>
  </si>
  <si>
    <t>doTestUnstableDerivative</t>
  </si>
  <si>
    <t>createFieldIntegrator</t>
  </si>
  <si>
    <t>createButcherArrayProvider</t>
  </si>
  <si>
    <t>doDimensionCheck</t>
  </si>
  <si>
    <t>doTestIncreasingTolerance</t>
  </si>
  <si>
    <t>doExceedMaxEvaluations</t>
  </si>
  <si>
    <t>doBackward</t>
  </si>
  <si>
    <t>doPolynomial</t>
  </si>
  <si>
    <t>doTestStartFailure</t>
  </si>
  <si>
    <t>PerfectStarter</t>
  </si>
  <si>
    <t>integrate</t>
  </si>
  <si>
    <t>PerfectInterpolator</t>
  </si>
  <si>
    <t>setPreviousTime</t>
  </si>
  <si>
    <t>setCurrentTime</t>
  </si>
  <si>
    <t>getCurrentTime</t>
  </si>
  <si>
    <t>isForward</t>
  </si>
  <si>
    <t>getPreviousState</t>
  </si>
  <si>
    <t>getCurrentState</t>
  </si>
  <si>
    <t>getInterpolatedState</t>
  </si>
  <si>
    <t>doInterpolationAtBounds</t>
  </si>
  <si>
    <t>doInterpolationInside</t>
  </si>
  <si>
    <t>doNonFieldInterpolatorConsistency</t>
  </si>
  <si>
    <t>setUpInterpolator</t>
  </si>
  <si>
    <t>convertInterpolator</t>
  </si>
  <si>
    <t>SinCos</t>
  </si>
  <si>
    <t>testDoubleDirect</t>
  </si>
  <si>
    <t>testFloatDirect</t>
  </si>
  <si>
    <t>testNextBytesPrecondition1</t>
  </si>
  <si>
    <t>testNextBytesPrecondition2</t>
  </si>
  <si>
    <t>testNextBytesPrecondition3</t>
  </si>
  <si>
    <t>testNextBytesSubArray</t>
  </si>
  <si>
    <t>nextInt</t>
  </si>
  <si>
    <t>testGeneratorConfig</t>
  </si>
  <si>
    <t>testReSeed</t>
  </si>
  <si>
    <t>DiceDistribution</t>
  </si>
  <si>
    <t>testConvertToComplex</t>
  </si>
  <si>
    <t>testNonUnitWeightSum</t>
  </si>
  <si>
    <t>testWeightSumOverFlow</t>
  </si>
  <si>
    <t>testPreconditionPositiveWeights</t>
  </si>
  <si>
    <t>create</t>
  </si>
  <si>
    <t>getCorrectSamples</t>
  </si>
  <si>
    <t>MultivariateNormalMixtureModelDistribution</t>
  </si>
  <si>
    <t>test2DData</t>
  </si>
  <si>
    <t>test2DDataUnitary</t>
  </si>
  <si>
    <t>testMakotoNishimura</t>
  </si>
  <si>
    <t>testReference</t>
  </si>
  <si>
    <t>getActualSequence</t>
  </si>
  <si>
    <t>testReferenceCode</t>
  </si>
  <si>
    <t>testAdaptor</t>
  </si>
  <si>
    <t>checkConstant</t>
  </si>
  <si>
    <t>ConstantGenerator</t>
  </si>
  <si>
    <t>nextBoolean</t>
  </si>
  <si>
    <t>nextBytes</t>
  </si>
  <si>
    <t>nextFloat</t>
  </si>
  <si>
    <t>nextGaussian</t>
  </si>
  <si>
    <t>nextLong</t>
  </si>
  <si>
    <t>testFixedSeed</t>
  </si>
  <si>
    <t>checkFixedSeed</t>
  </si>
  <si>
    <t>testEmptyReplayFile</t>
  </si>
  <si>
    <t>testEmptyDigestFile</t>
  </si>
  <si>
    <t>RandomDataGeneratorTest</t>
  </si>
  <si>
    <t>testNextIntWideRange</t>
  </si>
  <si>
    <t>testNextLongWideRange</t>
  </si>
  <si>
    <t>RandomGeneratorAbstractTest</t>
  </si>
  <si>
    <t>testNextIntDirect</t>
  </si>
  <si>
    <t>testNextLongDirect</t>
  </si>
  <si>
    <t>testNextBooleanDirect</t>
  </si>
  <si>
    <t>testNextFloatDirect</t>
  </si>
  <si>
    <t>testNextDouble</t>
  </si>
  <si>
    <t>testNextIntPrecondition1</t>
  </si>
  <si>
    <t>testNextIntPrecondition2</t>
  </si>
  <si>
    <t>testNextBoolean2</t>
  </si>
  <si>
    <t>testNextBytes</t>
  </si>
  <si>
    <t>testNextBytesChunks</t>
  </si>
  <si>
    <t>testNextBytesChunksFail</t>
  </si>
  <si>
    <t>testSeeding</t>
  </si>
  <si>
    <t>checkSameSequence</t>
  </si>
  <si>
    <t>checkNextBytesChunks</t>
  </si>
  <si>
    <t>testChiSquareIndependence</t>
  </si>
  <si>
    <t>testChiSquareLargeTestStatistic</t>
  </si>
  <si>
    <t>testChiSquareZeroCount</t>
  </si>
  <si>
    <t>testOneSampleT</t>
  </si>
  <si>
    <t>testOneSampleTTest</t>
  </si>
  <si>
    <t>testTwoSampleTHeterscedastic</t>
  </si>
  <si>
    <t>testTwoSampleTHomoscedastic</t>
  </si>
  <si>
    <t>testSmallSamples</t>
  </si>
  <si>
    <t>testPaired</t>
  </si>
  <si>
    <t>testOneWayAnovaUtils</t>
  </si>
  <si>
    <t>testGTestGoodnesOfFit</t>
  </si>
  <si>
    <t>testGTestIndependance</t>
  </si>
  <si>
    <t>testRootLogLikelihood</t>
  </si>
  <si>
    <t>testKSOneSample</t>
  </si>
  <si>
    <t>testKSTwoSample</t>
  </si>
  <si>
    <t>Providers32ParametricTest</t>
  </si>
  <si>
    <t>getList</t>
  </si>
  <si>
    <t>Providers64ParametricTest</t>
  </si>
  <si>
    <t>ProvidersCommonParametricTest</t>
  </si>
  <si>
    <t>testPreconditionNextInt1</t>
  </si>
  <si>
    <t>testPreconditionNextInt2</t>
  </si>
  <si>
    <t>testPreconditionNextLong1</t>
  </si>
  <si>
    <t>testPreconditionNextLong2</t>
  </si>
  <si>
    <t>testPreconditionNextBytes1</t>
  </si>
  <si>
    <t>testPreconditionNextBytes2</t>
  </si>
  <si>
    <t>testPreconditionNextBytes3</t>
  </si>
  <si>
    <t>testPreconditionNextBytes4</t>
  </si>
  <si>
    <t>testUniformNextBytesFullBuffer</t>
  </si>
  <si>
    <t>testUniformNextBytesPartialBuffer</t>
  </si>
  <si>
    <t>testUniformNextIntegerInRange</t>
  </si>
  <si>
    <t>testUniformNextLongInRange</t>
  </si>
  <si>
    <t>testUniformNextFloat</t>
  </si>
  <si>
    <t>testUniformNextDouble</t>
  </si>
  <si>
    <t>testUniformNextIntRandomWalk</t>
  </si>
  <si>
    <t>testUniformNextLongRandomWalk</t>
  </si>
  <si>
    <t>testUniformNextBooleanRandomWalk</t>
  </si>
  <si>
    <t>testUnsupportedSeedType</t>
  </si>
  <si>
    <t>testAllSeedTypes</t>
  </si>
  <si>
    <t>testStateSettable</t>
  </si>
  <si>
    <t>testSerializedState</t>
  </si>
  <si>
    <t>testStateWrongClass</t>
  </si>
  <si>
    <t>testStateWrongSize</t>
  </si>
  <si>
    <t>makeList</t>
  </si>
  <si>
    <t>isUniformNextBytes</t>
  </si>
  <si>
    <t>checkRandomWalk</t>
  </si>
  <si>
    <t>checkNextIntegerInRange</t>
  </si>
  <si>
    <t>checkNextLongInRange</t>
  </si>
  <si>
    <t>checkNextInRange</t>
  </si>
  <si>
    <t>getStateInternal</t>
  </si>
  <si>
    <t>setStateInternal</t>
  </si>
  <si>
    <t>testReference1</t>
  </si>
  <si>
    <t>testReference2</t>
  </si>
  <si>
    <t>testAsymmetric</t>
  </si>
  <si>
    <t>testSubcycleGeneratorsMustBeDifferent</t>
  </si>
  <si>
    <t>testMakeIntFromLong</t>
  </si>
  <si>
    <t>testLong2Long</t>
  </si>
  <si>
    <t>testLongFromByteArray2Long</t>
  </si>
  <si>
    <t>testLongArrayFromByteArray2LongArray</t>
  </si>
  <si>
    <t>testIntFromByteArray2Int</t>
  </si>
  <si>
    <t>testIntArrayFromByteArray2IntArray</t>
  </si>
  <si>
    <t>testMakeIntPrecondition1</t>
  </si>
  <si>
    <t>testMakeIntArrayPrecondition1</t>
  </si>
  <si>
    <t>testMakeLongPrecondition1</t>
  </si>
  <si>
    <t>testMakeLongArrayPrecondition1</t>
  </si>
  <si>
    <t>testCreateLong</t>
  </si>
  <si>
    <t>testCreateLongArray</t>
  </si>
  <si>
    <t>testCreateIntArray</t>
  </si>
  <si>
    <t>assertDifferentValues</t>
  </si>
  <si>
    <t>testSamplerHelper1Minus1</t>
  </si>
  <si>
    <t>testUniform</t>
  </si>
  <si>
    <t>testSeedIsIgnored</t>
  </si>
  <si>
    <t>testSerializeIsNotSupported</t>
  </si>
  <si>
    <t>checkUniform</t>
  </si>
  <si>
    <t>testShuffleNoDuplicates</t>
  </si>
  <si>
    <t>testShuffleTail</t>
  </si>
  <si>
    <t>testShuffleHead</t>
  </si>
  <si>
    <t>RandomUtilsDataGeneratorJDKSecureRandomTest</t>
  </si>
  <si>
    <t>testNonComparableCumPct</t>
  </si>
  <si>
    <t>testNonComparablePct</t>
  </si>
  <si>
    <t>testEqualsWithRelativeTolerance</t>
  </si>
  <si>
    <t>testIssue721</t>
  </si>
  <si>
    <t>testRepresentableDelta</t>
  </si>
  <si>
    <t>testMath843</t>
  </si>
  <si>
    <t>testMath1127</t>
  </si>
  <si>
    <t>testPowIntOverflow</t>
  </si>
  <si>
    <t>testPowNegativeIntOverflow</t>
  </si>
  <si>
    <t>testPowNegativeInt</t>
  </si>
  <si>
    <t>testPowMinusOneInt</t>
  </si>
  <si>
    <t>testPowOneInt</t>
  </si>
  <si>
    <t>testPowLongOverflow</t>
  </si>
  <si>
    <t>testPowLong</t>
  </si>
  <si>
    <t>testPowNegativeLongOverflow</t>
  </si>
  <si>
    <t>testPowNegativeLong</t>
  </si>
  <si>
    <t>testPowMinusOneLong</t>
  </si>
  <si>
    <t>testPowOneLong</t>
  </si>
  <si>
    <t>testIsPowerOfTwo</t>
  </si>
  <si>
    <t>getIntSpecialCases</t>
  </si>
  <si>
    <t>getLongSpecialCases</t>
  </si>
  <si>
    <t>toUnsignedLong</t>
  </si>
  <si>
    <t>remainderUnsignedExpected</t>
  </si>
  <si>
    <t>divideUnsignedExpected</t>
  </si>
  <si>
    <t>toUnsignedBigInteger</t>
  </si>
  <si>
    <t>testRemainderUnsignedInt</t>
  </si>
  <si>
    <t>testRemainderUnsignedIntSpecialCases</t>
  </si>
  <si>
    <t>testRemainderUnsignedLong</t>
  </si>
  <si>
    <t>testRemainderUnsignedLongSpecialCases</t>
  </si>
  <si>
    <t>testDivideUnsignedInt</t>
  </si>
  <si>
    <t>testDivideUnsignedIntSpecialCases</t>
  </si>
  <si>
    <t>testDivideUnsignedLong</t>
  </si>
  <si>
    <t>testDivideUnsignedLongSpecialCases</t>
  </si>
  <si>
    <t>testScaledVectorTripleConstructor</t>
  </si>
  <si>
    <t>testScaledVectorQuadrupleConstructor</t>
  </si>
  <si>
    <t>testConstructorExceptions</t>
  </si>
  <si>
    <t>testToArray</t>
  </si>
  <si>
    <t>testGetZero</t>
  </si>
  <si>
    <t>testVectorAddition</t>
  </si>
  <si>
    <t>testScaledVectorAddition</t>
  </si>
  <si>
    <t>testVectorSubtraction</t>
  </si>
  <si>
    <t>testScaledVectorSubtraction</t>
  </si>
  <si>
    <t>testIsInfinite</t>
  </si>
  <si>
    <t>testHashCode</t>
  </si>
  <si>
    <t>testSpace</t>
  </si>
  <si>
    <t>KolmogorovSmirnovTest</t>
  </si>
  <si>
    <t>catch</t>
  </si>
  <si>
    <t>testRegularizedBetaTinyArgument</t>
  </si>
  <si>
    <t>testMath1067</t>
  </si>
  <si>
    <t>logGammaSum</t>
  </si>
  <si>
    <t>logGammaMinusLogGammaSum</t>
  </si>
  <si>
    <t>sumDeltaMinusDeltaSum</t>
  </si>
  <si>
    <t>testSumDeltaMinusDeltaSum</t>
  </si>
  <si>
    <t>testSumDeltaMinusDeltaSumPrecondition1</t>
  </si>
  <si>
    <t>testSumDeltaMinusDeltaSumPrecondition2</t>
  </si>
  <si>
    <t>testDigammaLargeArgs</t>
  </si>
  <si>
    <t>testDigammaSmallArgs</t>
  </si>
  <si>
    <t>testDigammaNonRealArgs</t>
  </si>
  <si>
    <t>testTrigamma</t>
  </si>
  <si>
    <t>testTrigammaNonRealArgs</t>
  </si>
  <si>
    <t>testLogGammaPrecondition1</t>
  </si>
  <si>
    <t>testLogGammaPrecondition2</t>
  </si>
  <si>
    <t>testInvGamma1pm1</t>
  </si>
  <si>
    <t>testInvGamma1pm1Precondition1</t>
  </si>
  <si>
    <t>testInvGamma1pm1Precondition2</t>
  </si>
  <si>
    <t>testLogGamma1p</t>
  </si>
  <si>
    <t>testLogGamma1pPrecondition1</t>
  </si>
  <si>
    <t>testLogGamma1pPrecondition2</t>
  </si>
  <si>
    <t>testGamma</t>
  </si>
  <si>
    <t>testGammaNegativeInteger</t>
  </si>
  <si>
    <t>testGammaNegativeDouble</t>
  </si>
  <si>
    <t>testErf0</t>
  </si>
  <si>
    <t>testErf1960</t>
  </si>
  <si>
    <t>testErf2576</t>
  </si>
  <si>
    <t>testErf2807</t>
  </si>
  <si>
    <t>testErf3291</t>
  </si>
  <si>
    <t>testLargeValues</t>
  </si>
  <si>
    <t>testErfGnu</t>
  </si>
  <si>
    <t>testErfcGnu</t>
  </si>
  <si>
    <t>testErfcMaple</t>
  </si>
  <si>
    <t>testTwoArgumentErf</t>
  </si>
  <si>
    <t>testErfInvNaN</t>
  </si>
  <si>
    <t>testErfInvInfinite</t>
  </si>
  <si>
    <t>testErfInv</t>
  </si>
  <si>
    <t>testErfcInvNaN</t>
  </si>
  <si>
    <t>testErfcInvInfinite</t>
  </si>
  <si>
    <t>testErfcInv</t>
  </si>
  <si>
    <t>testGoldenRatio</t>
  </si>
  <si>
    <t>testAccessor1</t>
  </si>
  <si>
    <t>testAccessor2</t>
  </si>
  <si>
    <t>testLexicographicIterator</t>
  </si>
  <si>
    <t>testLexicographicComparatorWrongIterate1</t>
  </si>
  <si>
    <t>testLexicographicComparatorWrongIterate2</t>
  </si>
  <si>
    <t>testLexicographicComparatorWrongIterate3</t>
  </si>
  <si>
    <t>testLexicographicComparatorWrongIterate4</t>
  </si>
  <si>
    <t>testLexicographicComparator</t>
  </si>
  <si>
    <t>testLexicographicComparatorUnsorted</t>
  </si>
  <si>
    <t>testEmptyCombination</t>
  </si>
  <si>
    <t>testFullSetCombination</t>
  </si>
  <si>
    <t>checkLexicographicIterator</t>
  </si>
  <si>
    <t>testCheckBinomial1</t>
  </si>
  <si>
    <t>testCheckBinomial2</t>
  </si>
  <si>
    <t>testCheckBinomial3</t>
  </si>
  <si>
    <t>testPrecondition1</t>
  </si>
  <si>
    <t>testNonPositiveArgument</t>
  </si>
  <si>
    <t>testDelegation</t>
  </si>
  <si>
    <t>testCompareDirectWithoutCache</t>
  </si>
  <si>
    <t>testCompareDirectWithCache</t>
  </si>
  <si>
    <t>testCacheIncrease</t>
  </si>
  <si>
    <t>testCacheDecrease</t>
  </si>
  <si>
    <t>factorialLog</t>
  </si>
  <si>
    <t>testCosAngle2D</t>
  </si>
  <si>
    <t>testCosAngle3D</t>
  </si>
  <si>
    <t>testCosAngleExtreme</t>
  </si>
  <si>
    <t>testLinearCombinationWithSingleElementArray</t>
  </si>
  <si>
    <t>testLinearCombinationHuge</t>
  </si>
  <si>
    <t>testNormalizeAngle</t>
  </si>
  <si>
    <t>testReduceComparedWithNormalizeAngle</t>
  </si>
  <si>
    <t>test2DDistribution</t>
  </si>
  <si>
    <t>length</t>
  </si>
  <si>
    <t>getLocale</t>
  </si>
  <si>
    <t>testFormat</t>
  </si>
  <si>
    <t>testFormatNegative</t>
  </si>
  <si>
    <t>testFormatZero</t>
  </si>
  <si>
    <t>testFormatImproper</t>
  </si>
  <si>
    <t>testFormatImproperNegative</t>
  </si>
  <si>
    <t>testParse</t>
  </si>
  <si>
    <t>testParseInteger</t>
  </si>
  <si>
    <t>testParseOne1</t>
  </si>
  <si>
    <t>testParseOne2</t>
  </si>
  <si>
    <t>testParseZero1</t>
  </si>
  <si>
    <t>testParseZero2</t>
  </si>
  <si>
    <t>testParseInvalid</t>
  </si>
  <si>
    <t>testParseInvalidDenominator</t>
  </si>
  <si>
    <t>testParseNegative</t>
  </si>
  <si>
    <t>testParseProper</t>
  </si>
  <si>
    <t>testParseProperNegative</t>
  </si>
  <si>
    <t>testParseProperInvalidMinus</t>
  </si>
  <si>
    <t>testNumeratorFormat</t>
  </si>
  <si>
    <t>testDenominatorFormat</t>
  </si>
  <si>
    <t>testWholeFormat</t>
  </si>
  <si>
    <t>testLongFormat</t>
  </si>
  <si>
    <t>testDoubleFormat</t>
  </si>
  <si>
    <t>testParseBig</t>
  </si>
  <si>
    <t>testAccessors1</t>
  </si>
  <si>
    <t>testAccessors2</t>
  </si>
  <si>
    <t>testAccessors3</t>
  </si>
  <si>
    <t>testProductQuaternionQuaternion</t>
  </si>
  <si>
    <t>testProductQuaternionVector</t>
  </si>
  <si>
    <t>testDotProductQuaternionQuaternion</t>
  </si>
  <si>
    <t>testScalarMultiplyDouble</t>
  </si>
  <si>
    <t>testAddQuaternionQuaternion</t>
  </si>
  <si>
    <t>testSubtractQuaternionQuaternion</t>
  </si>
  <si>
    <t>testNormalizeFail</t>
  </si>
  <si>
    <t>testObjectEquals</t>
  </si>
  <si>
    <t>testQuaternionEquals</t>
  </si>
  <si>
    <t>testQuaternionEquals2</t>
  </si>
  <si>
    <t>testIsUnitQuaternion</t>
  </si>
  <si>
    <t>testIsPureQuaternion</t>
  </si>
  <si>
    <t>testPolarForm</t>
  </si>
  <si>
    <t>testGetInverse</t>
  </si>
  <si>
    <t>testMathIllegalState1</t>
  </si>
  <si>
    <t>testMathIllegalState2</t>
  </si>
  <si>
    <t>testMathIllegalState3</t>
  </si>
  <si>
    <t>testZeroNumberOfRoots</t>
  </si>
  <si>
    <t>testGetNumberOfRoots</t>
  </si>
  <si>
    <t>testComputeRoots</t>
  </si>
  <si>
    <t>doTestComputeRoots</t>
  </si>
  <si>
    <t>assertPrimeFactorsException</t>
  </si>
  <si>
    <t>assertNextPrimeException</t>
  </si>
  <si>
    <t>testNextPrime</t>
  </si>
  <si>
    <t>testIsPrime</t>
  </si>
  <si>
    <t>sum</t>
  </si>
  <si>
    <t>product</t>
  </si>
  <si>
    <t>for</t>
  </si>
  <si>
    <t>checkPrimeFactors</t>
  </si>
  <si>
    <t>testPrimeFactors</t>
  </si>
  <si>
    <t>testCumulative</t>
  </si>
  <si>
    <t>checkCumulative</t>
  </si>
  <si>
    <t>testMomentsSampling</t>
  </si>
  <si>
    <t>testGoodnessOfFit</t>
  </si>
  <si>
    <t>makeDensityTestPoints</t>
  </si>
  <si>
    <t>testDegenerate0</t>
  </si>
  <si>
    <t>testDegenerate1</t>
  </si>
  <si>
    <t>testDegenerate2</t>
  </si>
  <si>
    <t>testMath718</t>
  </si>
  <si>
    <t>testInverseCumulativeProbabilityExtremes</t>
  </si>
  <si>
    <t>testMedian</t>
  </si>
  <si>
    <t>testScale</t>
  </si>
  <si>
    <t>testMeanVariance</t>
  </si>
  <si>
    <t>testSampler</t>
  </si>
  <si>
    <t>testCumulativeProbabilityExtremes</t>
  </si>
  <si>
    <t>testMeanAccessors</t>
  </si>
  <si>
    <t>testLargeDegreesOfFreedom</t>
  </si>
  <si>
    <t>testSmallDegreesOfFreedom</t>
  </si>
  <si>
    <t>testMath785</t>
  </si>
  <si>
    <t>testParameterAccessors</t>
  </si>
  <si>
    <t>logGamma</t>
  </si>
  <si>
    <t>doTestMath753</t>
  </si>
  <si>
    <t>testMath753Shape1</t>
  </si>
  <si>
    <t>testMath753Shape8</t>
  </si>
  <si>
    <t>testMath753Shape10</t>
  </si>
  <si>
    <t>testMath753Shape100</t>
  </si>
  <si>
    <t>testMath753Shape142</t>
  </si>
  <si>
    <t>testMath753Shape1000</t>
  </si>
  <si>
    <t>GeometricDistributionTest</t>
  </si>
  <si>
    <t>makeLogDensityTestValues</t>
  </si>
  <si>
    <t>testSupport</t>
  </si>
  <si>
    <t>testDegenerateNoFailures</t>
  </si>
  <si>
    <t>testDegenerateNoSuccesses</t>
  </si>
  <si>
    <t>testDegenerateFullSample</t>
  </si>
  <si>
    <t>testHypergeometricDistributionProbabilities</t>
  </si>
  <si>
    <t>testMoreLargeValues</t>
  </si>
  <si>
    <t>testMath644</t>
  </si>
  <si>
    <t>testZeroTrial</t>
  </si>
  <si>
    <t>testMath1356</t>
  </si>
  <si>
    <t>testMath1021</t>
  </si>
  <si>
    <t>verifyQuantiles</t>
  </si>
  <si>
    <t>testQuantiles</t>
  </si>
  <si>
    <t>testGetScale</t>
  </si>
  <si>
    <t>testGetShape</t>
  </si>
  <si>
    <t>testExtremeValues</t>
  </si>
  <si>
    <t>testTinyVariance</t>
  </si>
  <si>
    <t>testMath280</t>
  </si>
  <si>
    <t>PoissonDistributionTest</t>
  </si>
  <si>
    <t>testNormalApproximateProbability</t>
  </si>
  <si>
    <t>testDegenerateInverseCumulativeProbability</t>
  </si>
  <si>
    <t>testNegativeMean</t>
  </si>
  <si>
    <t>testMean</t>
  </si>
  <si>
    <t>testLargeMeanCumulativeProbability</t>
  </si>
  <si>
    <t>testCumulativeProbabilitySpecial</t>
  </si>
  <si>
    <t>checkProbability</t>
  </si>
  <si>
    <t>testLargeMeanInverseCumulativeProbability</t>
  </si>
  <si>
    <t>testCumulativeProbabilityAgainstStackOverflow</t>
  </si>
  <si>
    <t>testCumulativeProbablilityExtremes</t>
  </si>
  <si>
    <t>nistData</t>
  </si>
  <si>
    <t>makeNistResults</t>
  </si>
  <si>
    <t>testGetLowerBound</t>
  </si>
  <si>
    <t>testGetUpperBound</t>
  </si>
  <si>
    <t>testPreconditions2</t>
  </si>
  <si>
    <t>testPreconditions3</t>
  </si>
  <si>
    <t>testPreconditions4</t>
  </si>
  <si>
    <t>testPreconditionUpperBoundInclusive</t>
  </si>
  <si>
    <t>testLargeRangeSubtractionOverflow</t>
  </si>
  <si>
    <t>testLargeRangeAdditionOverflow</t>
  </si>
  <si>
    <t>testInverseCumulativeDistribution</t>
  </si>
  <si>
    <t>testInverseCumulativeProbabilitySmallPAccuracy</t>
  </si>
  <si>
    <t>testAlpha</t>
  </si>
  <si>
    <t>testBeta</t>
  </si>
  <si>
    <t>testInterval</t>
  </si>
  <si>
    <t>testTolerance</t>
  </si>
  <si>
    <t>testMultiple</t>
  </si>
  <si>
    <t>testSinglePoint</t>
  </si>
  <si>
    <t>testFull</t>
  </si>
  <si>
    <t>testEmpty</t>
  </si>
  <si>
    <t>testSingleInfiniteBoundary</t>
  </si>
  <si>
    <t>testBox</t>
  </si>
  <si>
    <t>testIssue780</t>
  </si>
  <si>
    <t>testConnectedFacets</t>
  </si>
  <si>
    <t>testTooClose</t>
  </si>
  <si>
    <t>testHole</t>
  </si>
  <si>
    <t>testNonPlanar</t>
  </si>
  <si>
    <t>testOrientation</t>
  </si>
  <si>
    <t>testFacet2Vertices</t>
  </si>
  <si>
    <t>testIssue1211</t>
  </si>
  <si>
    <t>testSingleInfiniteLine</t>
  </si>
  <si>
    <t>testMixOfFiniteAndInfiniteBoundaries</t>
  </si>
  <si>
    <t>testThinRectangle</t>
  </si>
  <si>
    <t>checkPointsEqual</t>
  </si>
  <si>
    <t>checkInSegment</t>
  </si>
  <si>
    <t>checkVertices</t>
  </si>
  <si>
    <t>testAbsNaN</t>
  </si>
  <si>
    <t>testAbsInfinite</t>
  </si>
  <si>
    <t>testAddInf</t>
  </si>
  <si>
    <t>testScalarAddNaN</t>
  </si>
  <si>
    <t>testScalarAddInf</t>
  </si>
  <si>
    <t>testConjugateInfiinite</t>
  </si>
  <si>
    <t>testDivideReal</t>
  </si>
  <si>
    <t>testDivideImaginary</t>
  </si>
  <si>
    <t>testDivideInf</t>
  </si>
  <si>
    <t>testDivideZero</t>
  </si>
  <si>
    <t>testDivideNaNInf</t>
  </si>
  <si>
    <t>testScalarDivide</t>
  </si>
  <si>
    <t>testScalarDivideNaN</t>
  </si>
  <si>
    <t>testScalarDivideInf</t>
  </si>
  <si>
    <t>testScalarDivideZero</t>
  </si>
  <si>
    <t>testReciprocal</t>
  </si>
  <si>
    <t>testReciprocalReal</t>
  </si>
  <si>
    <t>testReciprocalImaginary</t>
  </si>
  <si>
    <t>testReciprocalInf</t>
  </si>
  <si>
    <t>testReciprocalZero</t>
  </si>
  <si>
    <t>testReciprocalNaN</t>
  </si>
  <si>
    <t>testMultiplyInfInf</t>
  </si>
  <si>
    <t>testMultiplyNaNInf</t>
  </si>
  <si>
    <t>testScalarMultiply</t>
  </si>
  <si>
    <t>testScalarMultiplyNaN</t>
  </si>
  <si>
    <t>testScalarMultiplyInf</t>
  </si>
  <si>
    <t>testSubtractInf</t>
  </si>
  <si>
    <t>testScalarSubtract</t>
  </si>
  <si>
    <t>testScalarSubtractNaN</t>
  </si>
  <si>
    <t>testScalarSubtractInf</t>
  </si>
  <si>
    <t>testEqualsNull</t>
  </si>
  <si>
    <t>testFloatingPointEqualsPrecondition1</t>
  </si>
  <si>
    <t>testFloatingPointEqualsPrecondition2</t>
  </si>
  <si>
    <t>testEqualsClass</t>
  </si>
  <si>
    <t>testEqualsSame</t>
  </si>
  <si>
    <t>testFloatingPointEquals</t>
  </si>
  <si>
    <t>testFloatingPointEqualsNaN</t>
  </si>
  <si>
    <t>testFloatingPointEqualsWithAllowedDelta</t>
  </si>
  <si>
    <t>testFloatingPointEqualsWithAllowedDeltaNaN</t>
  </si>
  <si>
    <t>testFloatingPointEqualsWithRelativeTolerance</t>
  </si>
  <si>
    <t>testFloatingPointEqualsWithRelativeToleranceNaN</t>
  </si>
  <si>
    <t>testEqualsTrue</t>
  </si>
  <si>
    <t>testEqualsRealDifference</t>
  </si>
  <si>
    <t>testEqualsImaginaryDifference</t>
  </si>
  <si>
    <t>testEqualsNaN</t>
  </si>
  <si>
    <t>testExpInf1</t>
  </si>
  <si>
    <t>testExpInf2</t>
  </si>
  <si>
    <t>testExpInf3</t>
  </si>
  <si>
    <t>testJava</t>
  </si>
  <si>
    <t>testExpInf4</t>
  </si>
  <si>
    <t>testExpInf5</t>
  </si>
  <si>
    <t>testExpInf6</t>
  </si>
  <si>
    <t>testExpInf7</t>
  </si>
  <si>
    <t>testExpInf8</t>
  </si>
  <si>
    <t>testScalarPow</t>
  </si>
  <si>
    <t>testScalarPowNaNBase</t>
  </si>
  <si>
    <t>testScalarPowNaNExponent</t>
  </si>
  <si>
    <t>testScalarPowInf</t>
  </si>
  <si>
    <t>testScalarPowZero</t>
  </si>
  <si>
    <t>testMath221</t>
  </si>
  <si>
    <t>testNthRoot_normal_thirdRoot</t>
  </si>
  <si>
    <t>testNthRoot_normal_fourthRoot</t>
  </si>
  <si>
    <t>testNthRoot_cornercase_thirdRoot_imaginaryPartEmpty</t>
  </si>
  <si>
    <t>testNthRoot_cornercase_thirdRoot_realPartZero</t>
  </si>
  <si>
    <t>testNthRoot_cornercase_NAN_Inf</t>
  </si>
  <si>
    <t>testGetArgument</t>
  </si>
  <si>
    <t>testGetArgumentInf</t>
  </si>
  <si>
    <t>testGetArgumentNaN</t>
  </si>
  <si>
    <t>TestComplex</t>
  </si>
  <si>
    <t>createComplex</t>
  </si>
  <si>
    <t>assertContains</t>
  </si>
  <si>
    <t>testReducingBall1</t>
  </si>
  <si>
    <t>testReducingBall2</t>
  </si>
  <si>
    <t>checkDisk</t>
  </si>
  <si>
    <t>testInfiniteLoop</t>
  </si>
  <si>
    <t>checkSphere</t>
  </si>
  <si>
    <t>testConstants</t>
  </si>
  <si>
    <t>testConstructor_simple</t>
  </si>
  <si>
    <t>testConstructor_multiplicative</t>
  </si>
  <si>
    <t>testConstructor_linear2</t>
  </si>
  <si>
    <t>testConstructor_linear3</t>
  </si>
  <si>
    <t>testConstructor_linear4</t>
  </si>
  <si>
    <t>testNormalize_zeroNorm</t>
  </si>
  <si>
    <t>testDistance_static</t>
  </si>
  <si>
    <t>testDistanceInf_static</t>
  </si>
  <si>
    <t>testDistanceSq_static</t>
  </si>
  <si>
    <t>testToString_numberFormat</t>
  </si>
  <si>
    <t>testDimension</t>
  </si>
  <si>
    <t>testSubSpace</t>
  </si>
  <si>
    <t>getDecimalCharacter</t>
  </si>
  <si>
    <t>testBasicProperties</t>
  </si>
  <si>
    <t>testBasicProperties_negativeValues</t>
  </si>
  <si>
    <t>testStrictOrdering</t>
  </si>
  <si>
    <t>testCheckPoint</t>
  </si>
  <si>
    <t>testCheckPoint_tolerance</t>
  </si>
  <si>
    <t>testInfinite_inf</t>
  </si>
  <si>
    <t>testInfinite_sup</t>
  </si>
  <si>
    <t>testInfinite_infAndSup</t>
  </si>
  <si>
    <t>testSingleInfinitePoint_positive</t>
  </si>
  <si>
    <t>testSingleInfinitePoint_negative</t>
  </si>
  <si>
    <t>testInterval_wholeNumberLine</t>
  </si>
  <si>
    <t>testInterval_doubleOpenInterval</t>
  </si>
  <si>
    <t>testInterval_openInterval_positive</t>
  </si>
  <si>
    <t>testInterval_openInterval_negative</t>
  </si>
  <si>
    <t>testInterval_singleClosedInterval</t>
  </si>
  <si>
    <t>testInterval_singlePoint</t>
  </si>
  <si>
    <t>testFromBoundaries_wholeNumberLine</t>
  </si>
  <si>
    <t>testFromBoundaries_openInterval_positive</t>
  </si>
  <si>
    <t>testFromBoundaries_openInterval_negative</t>
  </si>
  <si>
    <t>testFromBoundaries_singleClosedInterval</t>
  </si>
  <si>
    <t>testFromBoundaries_multipleClosedIntervals</t>
  </si>
  <si>
    <t>testFromBoundaries_mixedOpenAndClosedIntervals</t>
  </si>
  <si>
    <t>testFromBoundaries_intervalEqualToTolerance_onlyFirstBoundaryUsed</t>
  </si>
  <si>
    <t>testFromBoundaries_intervalSmallerThanTolerance_onlyFirstBoundaryUsed</t>
  </si>
  <si>
    <t>testProjectToBoundary</t>
  </si>
  <si>
    <t>testBooleanOperations</t>
  </si>
  <si>
    <t>assertLocation</t>
  </si>
  <si>
    <t>assertInterval</t>
  </si>
  <si>
    <t>assertProjection</t>
  </si>
  <si>
    <t>subOrientedPoint</t>
  </si>
  <si>
    <t>testCopySelf</t>
  </si>
  <si>
    <t>testGetOffset_direct_point</t>
  </si>
  <si>
    <t>testGetOffset_notDirect_point</t>
  </si>
  <si>
    <t>testGetOffset_direct_vector</t>
  </si>
  <si>
    <t>testGetOffset_notDirect_vector</t>
  </si>
  <si>
    <t>testSameOrientationAs</t>
  </si>
  <si>
    <t>testProject</t>
  </si>
  <si>
    <t>testRevertSelf</t>
  </si>
  <si>
    <t>testGetSize</t>
  </si>
  <si>
    <t>testIsEmpty</t>
  </si>
  <si>
    <t>testBuildNew</t>
  </si>
  <si>
    <t>testSplit_resultOnMinusSide</t>
  </si>
  <si>
    <t>testSplit_resultOnPlusSide</t>
  </si>
  <si>
    <t>testSplit_equivalentHyperplanes</t>
  </si>
  <si>
    <t>testSplit_usesToleranceFromParentHyperplane</t>
  </si>
  <si>
    <t>Vector1DFormatAbstractTest</t>
  </si>
  <si>
    <t>testNonDefaultSetting</t>
  </si>
  <si>
    <t>testDefaultFormatVector1D</t>
  </si>
  <si>
    <t>tesNegativeInfinity</t>
  </si>
  <si>
    <t>testParseIgnoredWhitespace</t>
  </si>
  <si>
    <t>testParseNegativeX</t>
  </si>
  <si>
    <t>testParseNegativeY</t>
  </si>
  <si>
    <t>testParseNegativeZ</t>
  </si>
  <si>
    <t>testParseNegativeAll</t>
  </si>
  <si>
    <t>testParseZeroX</t>
  </si>
  <si>
    <t>testParseNonDefaultSetting</t>
  </si>
  <si>
    <t>testParseNegativeInfinity</t>
  </si>
  <si>
    <t>testForgottenPrefix</t>
  </si>
  <si>
    <t>testForgottenSuffix</t>
  </si>
  <si>
    <t>testContains</t>
  </si>
  <si>
    <t>testSimilar</t>
  </si>
  <si>
    <t>testPointDistance</t>
  </si>
  <si>
    <t>testLineDistance</t>
  </si>
  <si>
    <t>testClosest</t>
  </si>
  <si>
    <t>testOffset</t>
  </si>
  <si>
    <t>testPoint</t>
  </si>
  <si>
    <t>testThreePoints</t>
  </si>
  <si>
    <t>testRotate</t>
  </si>
  <si>
    <t>testTranslate</t>
  </si>
  <si>
    <t>testIntersection2</t>
  </si>
  <si>
    <t>testIntersection3</t>
  </si>
  <si>
    <t>testEmptyRegion</t>
  </si>
  <si>
    <t>testHalfSpace</t>
  </si>
  <si>
    <t>testInvertedRegion</t>
  </si>
  <si>
    <t>testCreateFromBoundaries_noBoundaries_treeRepresentsWholeSpace</t>
  </si>
  <si>
    <t>testCreateFromBoundaries_unitBox</t>
  </si>
  <si>
    <t>testCreateFromBoundaries_twoBoxes_disjoint</t>
  </si>
  <si>
    <t>testCreateFromBoundaries_twoBoxes_sharedSide</t>
  </si>
  <si>
    <t>testCreateFromBoundaries_twoBoxes_separationLessThanTolerance</t>
  </si>
  <si>
    <t>testCreateFromBoundaries_twoBoxes_sharedEdge</t>
  </si>
  <si>
    <t>testCreateFromBoundaries_twoBoxes_sharedPoint</t>
  </si>
  <si>
    <t>testCreateBox</t>
  </si>
  <si>
    <t>testInvertedBox</t>
  </si>
  <si>
    <t>testTetrahedron</t>
  </si>
  <si>
    <t>testIsometry</t>
  </si>
  <si>
    <t>testBuildBox</t>
  </si>
  <si>
    <t>testCross</t>
  </si>
  <si>
    <t>testCreateFromBoundaries_handlesSmallBoundariesCreatedDuringConstruction</t>
  </si>
  <si>
    <t>testTooThinBox</t>
  </si>
  <si>
    <t>testWrongUsage</t>
  </si>
  <si>
    <t>testDumpParse</t>
  </si>
  <si>
    <t>testCreateFromBRep_connectedFacets</t>
  </si>
  <si>
    <t>testCreateFromBRep_verticesTooClose</t>
  </si>
  <si>
    <t>testCreateFromBRep_hole</t>
  </si>
  <si>
    <t>testCreateFromBRep_nonPlanar</t>
  </si>
  <si>
    <t>testCreateFromBRep_badOrientation</t>
  </si>
  <si>
    <t>testCreateFromBRep_wrongNumberOfPoints</t>
  </si>
  <si>
    <t>checkError</t>
  </si>
  <si>
    <t>testFirstIntersection</t>
  </si>
  <si>
    <t>testFirstIntersection_onlyReturnsPointsInDirectionOfRay</t>
  </si>
  <si>
    <t>testBoolean_union</t>
  </si>
  <si>
    <t>testUnion_self</t>
  </si>
  <si>
    <t>testBoolean_intersection</t>
  </si>
  <si>
    <t>testIntersection_self</t>
  </si>
  <si>
    <t>testBoolean_xor_twoCubes</t>
  </si>
  <si>
    <t>testBoolean_xor_cubeAndSphere</t>
  </si>
  <si>
    <t>testXor_self</t>
  </si>
  <si>
    <t>testBoolean_difference</t>
  </si>
  <si>
    <t>testDifference_self</t>
  </si>
  <si>
    <t>testBoolean_multiple</t>
  </si>
  <si>
    <t>testProjectToBoundary_invertedRegion</t>
  </si>
  <si>
    <t>checkProjectToBoundary</t>
  </si>
  <si>
    <t>loadTestData</t>
  </si>
  <si>
    <t>checkPoints</t>
  </si>
  <si>
    <t>createBoxBoundaries</t>
  </si>
  <si>
    <t>createSubPlane</t>
  </si>
  <si>
    <t>createSphere</t>
  </si>
  <si>
    <t>assertSubPlaneNormal</t>
  </si>
  <si>
    <t>cubeVolume</t>
  </si>
  <si>
    <t>cubeSurface</t>
  </si>
  <si>
    <t>sphereVolume</t>
  </si>
  <si>
    <t>sphereSurface</t>
  </si>
  <si>
    <t>circleSurface</t>
  </si>
  <si>
    <t>testAxisAngleDeprecated</t>
  </si>
  <si>
    <t>testAxisAngleVectorOperator</t>
  </si>
  <si>
    <t>testAxisAngleFrameTransform</t>
  </si>
  <si>
    <t>testRevertDeprecated</t>
  </si>
  <si>
    <t>testRevertVectorOperator</t>
  </si>
  <si>
    <t>testRevertFrameTransform</t>
  </si>
  <si>
    <t>testAnglesDeprecated</t>
  </si>
  <si>
    <t>testApplyTo</t>
  </si>
  <si>
    <t>testComposeVectorOperator</t>
  </si>
  <si>
    <t>testComposeFrameTransform</t>
  </si>
  <si>
    <t>testApplyInverseToRotation</t>
  </si>
  <si>
    <t>testComposeInverseVectorOperator</t>
  </si>
  <si>
    <t>testComposeInverseFrameTransform</t>
  </si>
  <si>
    <t>testGithubPullRequest22A</t>
  </si>
  <si>
    <t>testGithubPullRequest22B</t>
  </si>
  <si>
    <t>checkRotation</t>
  </si>
  <si>
    <t>testSupport4Points</t>
  </si>
  <si>
    <t>testDegeneratedCase</t>
  </si>
  <si>
    <t>testCoordinatesStoC</t>
  </si>
  <si>
    <t>testCoordinatesCtoS</t>
  </si>
  <si>
    <t>testGradient</t>
  </si>
  <si>
    <t>testHessian</t>
  </si>
  <si>
    <t>valueCartesian</t>
  </si>
  <si>
    <t>valueSpherical</t>
  </si>
  <si>
    <t>testEndPoints</t>
  </si>
  <si>
    <t>testNoEndPoints</t>
  </si>
  <si>
    <t>testNoSegments</t>
  </si>
  <si>
    <t>testSeveralSegments</t>
  </si>
  <si>
    <t>testHalfInfiniteNeg</t>
  </si>
  <si>
    <t>testHalfInfinitePos</t>
  </si>
  <si>
    <t>testIntersectionInsideInside</t>
  </si>
  <si>
    <t>testIntersectionInsideBoundary</t>
  </si>
  <si>
    <t>testIntersectionInsideOutside</t>
  </si>
  <si>
    <t>testIntersectionBoundaryBoundary</t>
  </si>
  <si>
    <t>testIntersectionBoundaryOutside</t>
  </si>
  <si>
    <t>testIntersectionOutsideOutside</t>
  </si>
  <si>
    <t>testIntersectionNotIntersecting</t>
  </si>
  <si>
    <t>Vector3DFormatAbstractTest</t>
  </si>
  <si>
    <t>testNegativeZ</t>
  </si>
  <si>
    <t>testDefaultFormatVector3D</t>
  </si>
  <si>
    <t>testForgottenSeparator</t>
  </si>
  <si>
    <t>testAbscissa</t>
  </si>
  <si>
    <t>testPointAt</t>
  </si>
  <si>
    <t>testOriginOffset</t>
  </si>
  <si>
    <t>testParallel</t>
  </si>
  <si>
    <t>testNestedLoops</t>
  </si>
  <si>
    <t>testInfiniteLines_single</t>
  </si>
  <si>
    <t>testInfiniteLines_twoIntersecting</t>
  </si>
  <si>
    <t>testInfiniteLines_twoParallel_facingIn</t>
  </si>
  <si>
    <t>testInfiniteLines_twoParallel_facingOut</t>
  </si>
  <si>
    <t>testMixedFiniteAndInfiniteLines_explicitInfiniteBoundaries</t>
  </si>
  <si>
    <t>testMixedFiniteAndInfiniteLines_impliedInfiniteBoundaries</t>
  </si>
  <si>
    <t>testSimplyConnected</t>
  </si>
  <si>
    <t>testStair</t>
  </si>
  <si>
    <t>testDisjointPolygons</t>
  </si>
  <si>
    <t>testOppositeHyperplanes</t>
  </si>
  <si>
    <t>testSingularPoint</t>
  </si>
  <si>
    <t>testLineIntersection</t>
  </si>
  <si>
    <t>testUnlimitedSubHyperplane</t>
  </si>
  <si>
    <t>testUnion</t>
  </si>
  <si>
    <t>testXor</t>
  </si>
  <si>
    <t>testDifference</t>
  </si>
  <si>
    <t>testEmptyDifference</t>
  </si>
  <si>
    <t>testChoppedHexagon</t>
  </si>
  <si>
    <t>testConcentric</t>
  </si>
  <si>
    <t>testBug20040520</t>
  </si>
  <si>
    <t>testBug20041003</t>
  </si>
  <si>
    <t>testSqueezedHexa</t>
  </si>
  <si>
    <t>testIssue880Simplified</t>
  </si>
  <si>
    <t>testIssue880Complete</t>
  </si>
  <si>
    <t>testIssue1162</t>
  </si>
  <si>
    <t>testThinRectangle_toleranceLessThanWidth_resultIsAccurate</t>
  </si>
  <si>
    <t>testThinRectangle_toleranceGreaterThanWidth_resultIsDegenerate</t>
  </si>
  <si>
    <t>testInconsistentHyperplanes</t>
  </si>
  <si>
    <t>testBoundarySimplification</t>
  </si>
  <si>
    <t>count</t>
  </si>
  <si>
    <t>getInternalNodes</t>
  </si>
  <si>
    <t>getLeafNodes</t>
  </si>
  <si>
    <t>buildSet</t>
  </si>
  <si>
    <t>buildLine</t>
  </si>
  <si>
    <t>intersectionAbscissa</t>
  </si>
  <si>
    <t>buildHalfLine</t>
  </si>
  <si>
    <t>buildSegment</t>
  </si>
  <si>
    <t>checkVertexLoopsEquivalent</t>
  </si>
  <si>
    <t>vertexLoopsEquivalent</t>
  </si>
  <si>
    <t>vertexLoopsEqual</t>
  </si>
  <si>
    <t>testIntersectionParallel</t>
  </si>
  <si>
    <t>Vector2DFormatAbstractTest</t>
  </si>
  <si>
    <t>testDefaultFormatVector2D</t>
  </si>
  <si>
    <t>reducePoints</t>
  </si>
  <si>
    <t>testNullArgument</t>
  </si>
  <si>
    <t>testOnePoint</t>
  </si>
  <si>
    <t>testTwoPoints</t>
  </si>
  <si>
    <t>testAllIdentical</t>
  </si>
  <si>
    <t>testConvexHull</t>
  </si>
  <si>
    <t>testCollinearPoints</t>
  </si>
  <si>
    <t>testCollinearPointsReverse</t>
  </si>
  <si>
    <t>testCollinearPointsIncluded</t>
  </si>
  <si>
    <t>testCollinearPointsIncludedReverse</t>
  </si>
  <si>
    <t>testIdenticalPoints2</t>
  </si>
  <si>
    <t>testClosePoints</t>
  </si>
  <si>
    <t>testCollinearPointOnExistingBoundary</t>
  </si>
  <si>
    <t>testCollinearPointsInAnyOrder</t>
  </si>
  <si>
    <t>testIssue1123</t>
  </si>
  <si>
    <t>createRandomPoints</t>
  </si>
  <si>
    <t>checkConvexHull</t>
  </si>
  <si>
    <t>isConvex</t>
  </si>
  <si>
    <t>checkPointsInsideHullRegion</t>
  </si>
  <si>
    <t>testConvergenceException</t>
  </si>
  <si>
    <t>testCharacterize_insideLeaf</t>
  </si>
  <si>
    <t>testCharacterize_outsideLeaf</t>
  </si>
  <si>
    <t>testCharacterize_onPlusSide</t>
  </si>
  <si>
    <t>testCharacterize_onMinusSide</t>
  </si>
  <si>
    <t>testCharacterize_onBothSides</t>
  </si>
  <si>
    <t>testCharacterize_multipleSplits_reunitedOnPlusSide</t>
  </si>
  <si>
    <t>testCharacterize_multipleSplits_reunitedOnMinusSide</t>
  </si>
  <si>
    <t>testCharacterize_onHyperplane_sameOrientation</t>
  </si>
  <si>
    <t>testCharacterize_onHyperplane_oppositeOrientation</t>
  </si>
  <si>
    <t>testCharacterize_onHyperplane_multipleSplits_sameOrientation</t>
  </si>
  <si>
    <t>testCharacterize_onHyperplane_multipleSplits_oppositeOrientation</t>
  </si>
  <si>
    <t>testCharacterize_onHyperplane_box</t>
  </si>
  <si>
    <t>cut</t>
  </si>
  <si>
    <t>buildSubLine</t>
  </si>
  <si>
    <t>assertVectorEquals</t>
  </si>
  <si>
    <t>testArc</t>
  </si>
  <si>
    <t>testWrongInterval</t>
  </si>
  <si>
    <t>testFullCircle</t>
  </si>
  <si>
    <t>testSmall</t>
  </si>
  <si>
    <t>testWrapAround2PiArc</t>
  </si>
  <si>
    <t>testSplitOver2Pi</t>
  </si>
  <si>
    <t>testSplitAtEnd</t>
  </si>
  <si>
    <t>testFullEqualEndPoints</t>
  </si>
  <si>
    <t>testTiny</t>
  </si>
  <si>
    <t>testSpecialConstruction</t>
  </si>
  <si>
    <t>testEmptyTree</t>
  </si>
  <si>
    <t>testShiftedAngles</t>
  </si>
  <si>
    <t>testInconsistentState</t>
  </si>
  <si>
    <t>testSide</t>
  </si>
  <si>
    <t>testFarSplit</t>
  </si>
  <si>
    <t>testSplitWithinEpsilon</t>
  </si>
  <si>
    <t>testSideSplitConsistency</t>
  </si>
  <si>
    <t>testReversedLimit</t>
  </si>
  <si>
    <t>testS1Point</t>
  </si>
  <si>
    <t>testEquator</t>
  </si>
  <si>
    <t>testXY</t>
  </si>
  <si>
    <t>testPhase</t>
  </si>
  <si>
    <t>testInsideArc</t>
  </si>
  <si>
    <t>checkArcIsInside</t>
  </si>
  <si>
    <t>testS2Point</t>
  </si>
  <si>
    <t>testNegativePolarAngle</t>
  </si>
  <si>
    <t>testTooLargePolarAngle</t>
  </si>
  <si>
    <t>testFullSphere</t>
  </si>
  <si>
    <t>testSouthHemisphere</t>
  </si>
  <si>
    <t>testPositiveOctantByIntersection</t>
  </si>
  <si>
    <t>testPositiveOctantByVertices</t>
  </si>
  <si>
    <t>testNonConvex</t>
  </si>
  <si>
    <t>testModeratlyComplexShape</t>
  </si>
  <si>
    <t>testSeveralParts</t>
  </si>
  <si>
    <t>testPartWithHole</t>
  </si>
  <si>
    <t>testConcentricSubParts</t>
  </si>
  <si>
    <t>testGeographicalMap</t>
  </si>
  <si>
    <t>buildSimpleZone</t>
  </si>
  <si>
    <t>s2Point</t>
  </si>
  <si>
    <t>testSPlit</t>
  </si>
  <si>
    <t>assertFraction</t>
  </si>
  <si>
    <t>testDoubleConstructor</t>
  </si>
  <si>
    <t>testDigitLimitConstructor</t>
  </si>
  <si>
    <t>testIntegerOverflow</t>
  </si>
  <si>
    <t>checkIntegerOverflow</t>
  </si>
  <si>
    <t>testEpsilonLimitConstructor</t>
  </si>
  <si>
    <t>testDoubleValue</t>
  </si>
  <si>
    <t>testFloatValue</t>
  </si>
  <si>
    <t>testIntValue</t>
  </si>
  <si>
    <t>testLongValue</t>
  </si>
  <si>
    <t>testConstructorDouble</t>
  </si>
  <si>
    <t>testPercentage</t>
  </si>
  <si>
    <t>testMath835</t>
  </si>
  <si>
    <t>testMath1261</t>
  </si>
  <si>
    <t>testGetReducedFraction</t>
  </si>
  <si>
    <t>createFractionMatrix</t>
  </si>
  <si>
    <t>testBigFractionConverter</t>
  </si>
  <si>
    <t>testFractionConverter</t>
  </si>
  <si>
    <t>asFraction</t>
  </si>
  <si>
    <t>testPositiveValueOverflow</t>
  </si>
  <si>
    <t>testNegativeValueOverflow</t>
  </si>
  <si>
    <t>testDoubleValueForLargeNumeratorAndDenominator</t>
  </si>
  <si>
    <t>testFloatValueForLargeNumeratorAndDenominator</t>
  </si>
  <si>
    <t>testBigDecimalValue</t>
  </si>
  <si>
    <t>testMath340</t>
  </si>
  <si>
    <t>testBigDfpConverter</t>
  </si>
  <si>
    <t>setArrays</t>
  </si>
  <si>
    <t>testPolar2Complex</t>
  </si>
  <si>
    <t>altPolar</t>
  </si>
  <si>
    <t>testPolar2ComplexIllegalModulus</t>
  </si>
  <si>
    <t>testPolar2ComplexNaN</t>
  </si>
  <si>
    <t>testPolar2ComplexInf</t>
  </si>
  <si>
    <t>testCExtract</t>
  </si>
  <si>
    <t>testExtractionMethods</t>
  </si>
  <si>
    <t>testRealToComplex</t>
  </si>
  <si>
    <t>testComplexToReal</t>
  </si>
  <si>
    <t>testImaginaryToComplex</t>
  </si>
  <si>
    <t>testComplexToImaginary</t>
  </si>
  <si>
    <t>testInterleavedToComplex</t>
  </si>
  <si>
    <t>testComplexToInterleaved</t>
  </si>
  <si>
    <t>testSplit2Complex</t>
  </si>
  <si>
    <t>testInitialize</t>
  </si>
  <si>
    <t>testIteratorPreconditions</t>
  </si>
  <si>
    <t>testIteratorNoMoreElements</t>
  </si>
  <si>
    <t>testMulti2UniConversion</t>
  </si>
  <si>
    <t>testIterationConsistency</t>
  </si>
  <si>
    <t>testCopyOfRange</t>
  </si>
  <si>
    <t>testConstructor1</t>
  </si>
  <si>
    <t>testConstructor2</t>
  </si>
  <si>
    <t>testCanIncrement1</t>
  </si>
  <si>
    <t>testCanIncrement2</t>
  </si>
  <si>
    <t>testAccessor</t>
  </si>
  <si>
    <t>testBelowMaxCount</t>
  </si>
  <si>
    <t>testAboveMaxCount</t>
  </si>
  <si>
    <t>testAlternateException</t>
  </si>
  <si>
    <t>testReset</t>
  </si>
  <si>
    <t>testBulkIncrement</t>
  </si>
  <si>
    <t>test_generate_appropriate_number_of_cluster</t>
  </si>
  <si>
    <t>test_RandomCentroidInitializer</t>
  </si>
  <si>
    <t>test_KMeanPlusPlusCentroidInitializer</t>
  </si>
  <si>
    <t>testIncompatibleIntialMixture</t>
  </si>
  <si>
    <t>checkdimensions</t>
  </si>
  <si>
    <t>testLongly</t>
  </si>
  <si>
    <t>testLonglySimpleVar</t>
  </si>
  <si>
    <t>testLonglySimpleCov</t>
  </si>
  <si>
    <t>testLonglyByRow</t>
  </si>
  <si>
    <t>testGTestIndependance1</t>
  </si>
  <si>
    <t>testGTestIndependance2</t>
  </si>
  <si>
    <t>testGTestIndependance3</t>
  </si>
  <si>
    <t>testSortInPlaceDecresasingOrder</t>
  </si>
  <si>
    <t>testConcatentateSingle</t>
  </si>
  <si>
    <t>testFindClosestNeuron</t>
  </si>
  <si>
    <t>testSort</t>
  </si>
  <si>
    <t>testApplyToRotation</t>
  </si>
  <si>
    <t>testComposeInverseframeTransform</t>
  </si>
  <si>
    <t>testName</t>
  </si>
  <si>
    <t>getFieldName</t>
  </si>
  <si>
    <t>testTravellerSalesmanSquareTourSequentialSolver</t>
  </si>
  <si>
    <t>testTravellerSalesmanSquareTourParallelSolver</t>
  </si>
  <si>
    <t>uniqueCities</t>
  </si>
  <si>
    <t>computeTravelDistance</t>
  </si>
  <si>
    <t>testSampleWrongBounds</t>
  </si>
  <si>
    <t>testSampleNegativeNumberOfPoints</t>
  </si>
  <si>
    <t>testSampleNullNumberOfPoints</t>
  </si>
  <si>
    <t>testMath1533</t>
  </si>
  <si>
    <t>testArrayHash</t>
  </si>
  <si>
    <t>testPermutedArrayHash</t>
  </si>
  <si>
    <t>testIndicatorByte</t>
  </si>
  <si>
    <t>testIndicatorInt</t>
  </si>
  <si>
    <t>testIndicatorLong</t>
  </si>
  <si>
    <t>testIndicatorShort</t>
  </si>
  <si>
    <t>testCopySignByte</t>
  </si>
  <si>
    <t>testCopySignByte2</t>
  </si>
  <si>
    <t>testEqualsDouble</t>
  </si>
  <si>
    <t>testCheckFinite</t>
  </si>
  <si>
    <t>testCheckNotNull1</t>
  </si>
  <si>
    <t>testCheckNotNull2</t>
  </si>
  <si>
    <t>testReduce</t>
  </si>
  <si>
    <t>testReduceComparedWithNormalize</t>
  </si>
  <si>
    <t>transform</t>
  </si>
  <si>
    <t>testMath226</t>
  </si>
  <si>
    <t>testSampleWithZeroCovariance</t>
  </si>
  <si>
    <t>createSampler</t>
  </si>
  <si>
    <t>gaussianRandom</t>
  </si>
  <si>
    <t>testAdapter</t>
  </si>
  <si>
    <t>testMath899Sync</t>
  </si>
  <si>
    <t>doTestMath899</t>
  </si>
  <si>
    <t>RandomUtilsDataGeneratorJDKRandomTest</t>
  </si>
  <si>
    <t>testDistributionClone</t>
  </si>
  <si>
    <t>testNextHexWithoutSha1</t>
  </si>
  <si>
    <t>testNextHexWithSha1</t>
  </si>
  <si>
    <t>checkNextHex</t>
  </si>
  <si>
    <t>testNextUniformPositiveBounds</t>
  </si>
  <si>
    <t>testNextUniformNegativeToPositiveBounds</t>
  </si>
  <si>
    <t>testNextUniformNegativeBounds</t>
  </si>
  <si>
    <t>testNextUniformMaximalInterval</t>
  </si>
  <si>
    <t>checkNextUniform</t>
  </si>
  <si>
    <t>testSortInPlaceDecreasingOrder</t>
  </si>
  <si>
    <t>testSortInPlaceFailures</t>
  </si>
  <si>
    <t>setQuantile</t>
  </si>
  <si>
    <t>testGaussianCase</t>
  </si>
  <si>
    <t>testCauchyCase</t>
  </si>
  <si>
    <t>testAlphaRangeBelowZero</t>
  </si>
  <si>
    <t>testAlphaRangeAboveTwo</t>
  </si>
  <si>
    <t>testBetaRangeBelowMinusOne</t>
  </si>
  <si>
    <t>testBetaRangeAboveOne</t>
  </si>
  <si>
    <t>RandomUtilsDataGeneratorAbstractTest</t>
  </si>
  <si>
    <t>checkDistribution</t>
  </si>
  <si>
    <t>testNextFail1</t>
  </si>
  <si>
    <t>testNextFail2</t>
  </si>
  <si>
    <t>testLoadNullURL</t>
  </si>
  <si>
    <t>testLoadNullFile</t>
  </si>
  <si>
    <t>tstDoubleGen</t>
  </si>
  <si>
    <t>ConstantKernelEmpiricalDistribution</t>
  </si>
  <si>
    <t>getKernel</t>
  </si>
  <si>
    <t>UniformKernelEmpiricalDistribution</t>
  </si>
  <si>
    <t>testKernelOverrideConstant</t>
  </si>
  <si>
    <t>testParabola2D</t>
  </si>
  <si>
    <t>testRosenbrock2D</t>
  </si>
  <si>
    <t>testRosenbrock5D</t>
  </si>
  <si>
    <t>testBoundsUnsupported</t>
  </si>
  <si>
    <t>testMiscellaniousFunctionsInMarkers</t>
  </si>
  <si>
    <t>testRetryFailAlways</t>
  </si>
  <si>
    <t>testRetryFailSometimes</t>
  </si>
  <si>
    <t>compareClassMethods</t>
  </si>
  <si>
    <t>checkMissingAccurateMathClasses</t>
  </si>
  <si>
    <t>checkExtraAccurateMathClasses</t>
  </si>
  <si>
    <t>testContinuous</t>
  </si>
  <si>
    <t>testDiscontinuous</t>
  </si>
  <si>
    <t>deepClone</t>
  </si>
  <si>
    <t>testIterationOrder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</si>
</sst>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7849"/>
  <sheetViews>
    <sheetView tabSelected="1" workbookViewId="0"/>
  </sheetViews>
  <sheetFormatPr defaultRowHeight="15"/>
  <sheetData>
    <row r="1" spans="1:8">
      <c r="A1" s="1" t="s">
        <v>0</v>
      </c>
      <c r="B1" s="1" t="s">
        <v>1</v>
      </c>
      <c r="C1" s="1" t="s">
        <v>2</v>
      </c>
      <c r="D1" s="1" t="s">
        <v>3</v>
      </c>
      <c r="E1" s="1" t="s">
        <v>4</v>
      </c>
      <c r="F1" s="1" t="s">
        <v>5</v>
      </c>
      <c r="G1" s="1" t="s">
        <v>6</v>
      </c>
      <c r="H1" s="1" t="s">
        <v>7</v>
      </c>
    </row>
    <row r="2" spans="1:8">
      <c r="A2" t="s">
        <v>8</v>
      </c>
      <c r="B2">
        <f>HYPERLINK("https://github.com/apache/commons-math/commit/97568dc06f50372c16e333e4c8367f845758470a", "97568dc06f50372c16e333e4c8367f845758470a")</f>
        <v>0</v>
      </c>
      <c r="C2">
        <f>HYPERLINK("https://github.com/apache/commons-math/commit/f039b677b85cde38e3287aa31ee78ad6bc2fd058", "f039b677b85cde38e3287aa31ee78ad6bc2fd058")</f>
        <v>0</v>
      </c>
      <c r="D2" t="s">
        <v>509</v>
      </c>
      <c r="E2" t="s">
        <v>532</v>
      </c>
      <c r="F2" t="s">
        <v>1020</v>
      </c>
      <c r="G2" t="s">
        <v>1820</v>
      </c>
      <c r="H2" t="s">
        <v>2309</v>
      </c>
    </row>
    <row r="3" spans="1:8">
      <c r="H3" t="s">
        <v>2310</v>
      </c>
    </row>
    <row r="4" spans="1:8">
      <c r="H4" t="s">
        <v>2311</v>
      </c>
    </row>
    <row r="5" spans="1:8">
      <c r="H5" t="s">
        <v>2312</v>
      </c>
    </row>
    <row r="6" spans="1:8">
      <c r="A6" t="s">
        <v>9</v>
      </c>
      <c r="B6">
        <f>HYPERLINK("https://github.com/apache/commons-math/commit/7651a6b14d5be6151432e7d709efd884d9ec3a6c", "7651a6b14d5be6151432e7d709efd884d9ec3a6c")</f>
        <v>0</v>
      </c>
      <c r="C6">
        <f>HYPERLINK("https://github.com/apache/commons-math/commit/065a88e24188fd324e7f6e5f70aefaf95c9a49b9", "065a88e24188fd324e7f6e5f70aefaf95c9a49b9")</f>
        <v>0</v>
      </c>
      <c r="D6" t="s">
        <v>509</v>
      </c>
      <c r="E6" t="s">
        <v>533</v>
      </c>
      <c r="F6" t="s">
        <v>1021</v>
      </c>
      <c r="G6" t="s">
        <v>1821</v>
      </c>
      <c r="H6" t="s">
        <v>2313</v>
      </c>
    </row>
    <row r="7" spans="1:8">
      <c r="H7" t="s">
        <v>2314</v>
      </c>
    </row>
    <row r="8" spans="1:8">
      <c r="H8" t="s">
        <v>2315</v>
      </c>
    </row>
    <row r="9" spans="1:8">
      <c r="H9" t="s">
        <v>2316</v>
      </c>
    </row>
    <row r="10" spans="1:8">
      <c r="H10" t="s">
        <v>2317</v>
      </c>
    </row>
    <row r="11" spans="1:8">
      <c r="A11" t="s">
        <v>10</v>
      </c>
      <c r="B11">
        <f>HYPERLINK("https://github.com/apache/commons-math/commit/d6f7028269df96a72cccf7b72a41b89aaa820e9f", "d6f7028269df96a72cccf7b72a41b89aaa820e9f")</f>
        <v>0</v>
      </c>
      <c r="C11">
        <f>HYPERLINK("https://github.com/apache/commons-math/commit/71dfdabde1f5e9f0def1d2035822518b43e70587", "71dfdabde1f5e9f0def1d2035822518b43e70587")</f>
        <v>0</v>
      </c>
      <c r="D11" t="s">
        <v>509</v>
      </c>
      <c r="E11" t="s">
        <v>534</v>
      </c>
      <c r="F11" t="s">
        <v>1022</v>
      </c>
      <c r="G11" t="s">
        <v>1822</v>
      </c>
      <c r="H11" t="s">
        <v>2318</v>
      </c>
    </row>
    <row r="12" spans="1:8">
      <c r="H12" t="s">
        <v>2319</v>
      </c>
    </row>
    <row r="13" spans="1:8">
      <c r="H13" t="s">
        <v>2320</v>
      </c>
    </row>
    <row r="14" spans="1:8">
      <c r="H14" t="s">
        <v>2321</v>
      </c>
    </row>
    <row r="15" spans="1:8">
      <c r="H15" t="s">
        <v>2322</v>
      </c>
    </row>
    <row r="16" spans="1:8">
      <c r="F16" t="s">
        <v>1023</v>
      </c>
      <c r="G16" t="s">
        <v>1823</v>
      </c>
      <c r="H16" t="s">
        <v>2319</v>
      </c>
    </row>
    <row r="17" spans="1:8">
      <c r="H17" t="s">
        <v>2315</v>
      </c>
    </row>
    <row r="18" spans="1:8">
      <c r="A18" t="s">
        <v>11</v>
      </c>
      <c r="B18">
        <f>HYPERLINK("https://github.com/apache/commons-math/commit/429a652114f94bf81e97a7737f1b3ea63fb3de91", "429a652114f94bf81e97a7737f1b3ea63fb3de91")</f>
        <v>0</v>
      </c>
      <c r="C18">
        <f>HYPERLINK("https://github.com/apache/commons-math/commit/e9488d7cf6fe7708fefe306a642f045a75eab498", "e9488d7cf6fe7708fefe306a642f045a75eab498")</f>
        <v>0</v>
      </c>
      <c r="D18" t="s">
        <v>509</v>
      </c>
      <c r="E18" t="s">
        <v>535</v>
      </c>
      <c r="F18" t="s">
        <v>1024</v>
      </c>
      <c r="G18" t="s">
        <v>1824</v>
      </c>
      <c r="H18" t="s">
        <v>2323</v>
      </c>
    </row>
    <row r="19" spans="1:8">
      <c r="H19" t="s">
        <v>2310</v>
      </c>
    </row>
    <row r="20" spans="1:8">
      <c r="H20" t="s">
        <v>2311</v>
      </c>
    </row>
    <row r="21" spans="1:8">
      <c r="H21" t="s">
        <v>2312</v>
      </c>
    </row>
    <row r="22" spans="1:8">
      <c r="H22" t="s">
        <v>2324</v>
      </c>
    </row>
    <row r="23" spans="1:8">
      <c r="F23" t="s">
        <v>1025</v>
      </c>
      <c r="G23" t="s">
        <v>1825</v>
      </c>
      <c r="H23" t="s">
        <v>2325</v>
      </c>
    </row>
    <row r="24" spans="1:8">
      <c r="H24" t="s">
        <v>2310</v>
      </c>
    </row>
    <row r="25" spans="1:8">
      <c r="H25" t="s">
        <v>2311</v>
      </c>
    </row>
    <row r="26" spans="1:8">
      <c r="H26" t="s">
        <v>2326</v>
      </c>
    </row>
    <row r="27" spans="1:8">
      <c r="H27" t="s">
        <v>2327</v>
      </c>
    </row>
    <row r="28" spans="1:8">
      <c r="H28" t="s">
        <v>2328</v>
      </c>
    </row>
    <row r="29" spans="1:8">
      <c r="H29" t="s">
        <v>2329</v>
      </c>
    </row>
    <row r="30" spans="1:8">
      <c r="F30" t="s">
        <v>1026</v>
      </c>
      <c r="G30" t="s">
        <v>1826</v>
      </c>
      <c r="H30" t="s">
        <v>2330</v>
      </c>
    </row>
    <row r="31" spans="1:8">
      <c r="H31" t="s">
        <v>2310</v>
      </c>
    </row>
    <row r="32" spans="1:8">
      <c r="H32" t="s">
        <v>2311</v>
      </c>
    </row>
    <row r="33" spans="6:8">
      <c r="H33" t="s">
        <v>2312</v>
      </c>
    </row>
    <row r="34" spans="6:8">
      <c r="H34" t="s">
        <v>2331</v>
      </c>
    </row>
    <row r="35" spans="6:8">
      <c r="H35" t="s">
        <v>2332</v>
      </c>
    </row>
    <row r="36" spans="6:8">
      <c r="H36" t="s">
        <v>2333</v>
      </c>
    </row>
    <row r="37" spans="6:8">
      <c r="F37" t="s">
        <v>1027</v>
      </c>
      <c r="G37" t="s">
        <v>1827</v>
      </c>
      <c r="H37" t="s">
        <v>2334</v>
      </c>
    </row>
    <row r="38" spans="6:8">
      <c r="H38" t="s">
        <v>2310</v>
      </c>
    </row>
    <row r="39" spans="6:8">
      <c r="H39" t="s">
        <v>2311</v>
      </c>
    </row>
    <row r="40" spans="6:8">
      <c r="H40" t="s">
        <v>2312</v>
      </c>
    </row>
    <row r="41" spans="6:8">
      <c r="H41" t="s">
        <v>2331</v>
      </c>
    </row>
    <row r="42" spans="6:8">
      <c r="H42" t="s">
        <v>2332</v>
      </c>
    </row>
    <row r="43" spans="6:8">
      <c r="H43" t="s">
        <v>2333</v>
      </c>
    </row>
    <row r="44" spans="6:8">
      <c r="F44" t="s">
        <v>1028</v>
      </c>
      <c r="G44" t="s">
        <v>1820</v>
      </c>
      <c r="H44" t="s">
        <v>2335</v>
      </c>
    </row>
    <row r="45" spans="6:8">
      <c r="H45" t="s">
        <v>2310</v>
      </c>
    </row>
    <row r="46" spans="6:8">
      <c r="H46" t="s">
        <v>2311</v>
      </c>
    </row>
    <row r="47" spans="6:8">
      <c r="H47" t="s">
        <v>2312</v>
      </c>
    </row>
    <row r="48" spans="6:8">
      <c r="H48" t="s">
        <v>2331</v>
      </c>
    </row>
    <row r="49" spans="1:8">
      <c r="H49" t="s">
        <v>2333</v>
      </c>
    </row>
    <row r="50" spans="1:8">
      <c r="H50" t="s">
        <v>2336</v>
      </c>
    </row>
    <row r="51" spans="1:8">
      <c r="H51" t="s">
        <v>2337</v>
      </c>
    </row>
    <row r="52" spans="1:8">
      <c r="A52" t="s">
        <v>12</v>
      </c>
      <c r="B52">
        <f>HYPERLINK("https://github.com/apache/commons-math/commit/d23bf18b40bc7f731498acd042f6d0c0800a9290", "d23bf18b40bc7f731498acd042f6d0c0800a9290")</f>
        <v>0</v>
      </c>
      <c r="C52">
        <f>HYPERLINK("https://github.com/apache/commons-math/commit/6aa45e2047db100c6230dbf6db62498f1dcaa79a", "6aa45e2047db100c6230dbf6db62498f1dcaa79a")</f>
        <v>0</v>
      </c>
      <c r="D52" t="s">
        <v>509</v>
      </c>
      <c r="E52" t="s">
        <v>536</v>
      </c>
      <c r="F52" t="s">
        <v>1029</v>
      </c>
      <c r="G52" t="s">
        <v>1828</v>
      </c>
      <c r="H52" t="s">
        <v>2338</v>
      </c>
    </row>
    <row r="53" spans="1:8">
      <c r="H53" t="s">
        <v>2310</v>
      </c>
    </row>
    <row r="54" spans="1:8">
      <c r="H54" t="s">
        <v>2339</v>
      </c>
    </row>
    <row r="55" spans="1:8">
      <c r="H55" t="s">
        <v>2340</v>
      </c>
    </row>
    <row r="56" spans="1:8">
      <c r="H56" t="s">
        <v>2341</v>
      </c>
    </row>
    <row r="57" spans="1:8">
      <c r="H57" t="s">
        <v>2342</v>
      </c>
    </row>
    <row r="58" spans="1:8">
      <c r="H58" t="s">
        <v>2343</v>
      </c>
    </row>
    <row r="59" spans="1:8">
      <c r="H59" t="s">
        <v>2344</v>
      </c>
    </row>
    <row r="60" spans="1:8">
      <c r="H60" t="s">
        <v>2345</v>
      </c>
    </row>
    <row r="61" spans="1:8">
      <c r="F61" t="s">
        <v>1030</v>
      </c>
      <c r="G61" t="s">
        <v>1829</v>
      </c>
      <c r="H61" t="s">
        <v>2346</v>
      </c>
    </row>
    <row r="62" spans="1:8">
      <c r="H62" t="s">
        <v>2310</v>
      </c>
    </row>
    <row r="63" spans="1:8">
      <c r="H63" t="s">
        <v>2339</v>
      </c>
    </row>
    <row r="64" spans="1:8">
      <c r="H64" t="s">
        <v>2347</v>
      </c>
    </row>
    <row r="65" spans="1:8">
      <c r="H65" t="s">
        <v>2348</v>
      </c>
    </row>
    <row r="66" spans="1:8">
      <c r="H66" t="s">
        <v>2349</v>
      </c>
    </row>
    <row r="67" spans="1:8">
      <c r="H67" t="s">
        <v>2350</v>
      </c>
    </row>
    <row r="68" spans="1:8">
      <c r="H68" t="s">
        <v>2351</v>
      </c>
    </row>
    <row r="69" spans="1:8">
      <c r="H69" t="s">
        <v>2352</v>
      </c>
    </row>
    <row r="70" spans="1:8">
      <c r="H70" t="s">
        <v>2353</v>
      </c>
    </row>
    <row r="71" spans="1:8">
      <c r="H71" t="s">
        <v>2354</v>
      </c>
    </row>
    <row r="72" spans="1:8">
      <c r="F72" t="s">
        <v>1031</v>
      </c>
      <c r="G72" t="s">
        <v>1830</v>
      </c>
      <c r="H72" t="s">
        <v>2355</v>
      </c>
    </row>
    <row r="73" spans="1:8">
      <c r="H73" t="s">
        <v>2356</v>
      </c>
    </row>
    <row r="74" spans="1:8">
      <c r="H74" t="s">
        <v>2344</v>
      </c>
    </row>
    <row r="75" spans="1:8">
      <c r="A75" t="s">
        <v>13</v>
      </c>
      <c r="B75">
        <f>HYPERLINK("https://github.com/apache/commons-math/commit/546eeaf21921cad98f1785c34006823b7bcda43b", "546eeaf21921cad98f1785c34006823b7bcda43b")</f>
        <v>0</v>
      </c>
      <c r="C75">
        <f>HYPERLINK("https://github.com/apache/commons-math/commit/736e42145ca2547b0385f9e841d4efdbcce1bee9", "736e42145ca2547b0385f9e841d4efdbcce1bee9")</f>
        <v>0</v>
      </c>
      <c r="D75" t="s">
        <v>510</v>
      </c>
      <c r="E75" t="s">
        <v>537</v>
      </c>
      <c r="F75" t="s">
        <v>1032</v>
      </c>
      <c r="G75" t="s">
        <v>1831</v>
      </c>
      <c r="H75" t="s">
        <v>2357</v>
      </c>
    </row>
    <row r="76" spans="1:8">
      <c r="A76" t="s">
        <v>14</v>
      </c>
      <c r="B76">
        <f>HYPERLINK("https://github.com/apache/commons-math/commit/d20ee8ab0e803031d14af734ac934fe2b770990c", "d20ee8ab0e803031d14af734ac934fe2b770990c")</f>
        <v>0</v>
      </c>
      <c r="C76">
        <f>HYPERLINK("https://github.com/apache/commons-math/commit/3a7fab66aeb71032dbec4235e649fd1c5cdd1c57", "3a7fab66aeb71032dbec4235e649fd1c5cdd1c57")</f>
        <v>0</v>
      </c>
      <c r="D76" t="s">
        <v>510</v>
      </c>
      <c r="E76" t="s">
        <v>538</v>
      </c>
      <c r="F76" t="s">
        <v>1033</v>
      </c>
      <c r="G76" t="s">
        <v>1832</v>
      </c>
      <c r="H76" t="s">
        <v>2340</v>
      </c>
    </row>
    <row r="77" spans="1:8">
      <c r="H77" t="s">
        <v>2341</v>
      </c>
    </row>
    <row r="78" spans="1:8">
      <c r="H78" t="s">
        <v>2342</v>
      </c>
    </row>
    <row r="79" spans="1:8">
      <c r="H79" t="s">
        <v>2343</v>
      </c>
    </row>
    <row r="80" spans="1:8">
      <c r="A80" t="s">
        <v>15</v>
      </c>
      <c r="B80">
        <f>HYPERLINK("https://github.com/apache/commons-math/commit/09c8b57924bc90dfcf93aa35eb79a6bd752add1d", "09c8b57924bc90dfcf93aa35eb79a6bd752add1d")</f>
        <v>0</v>
      </c>
      <c r="C80">
        <f>HYPERLINK("https://github.com/apache/commons-math/commit/d20ee8ab0e803031d14af734ac934fe2b770990c", "d20ee8ab0e803031d14af734ac934fe2b770990c")</f>
        <v>0</v>
      </c>
      <c r="D80" t="s">
        <v>510</v>
      </c>
      <c r="E80" t="s">
        <v>539</v>
      </c>
      <c r="F80" t="s">
        <v>1034</v>
      </c>
      <c r="G80" t="s">
        <v>1833</v>
      </c>
      <c r="H80" t="s">
        <v>2340</v>
      </c>
    </row>
    <row r="81" spans="1:8">
      <c r="H81" t="s">
        <v>2341</v>
      </c>
    </row>
    <row r="82" spans="1:8">
      <c r="H82" t="s">
        <v>2342</v>
      </c>
    </row>
    <row r="83" spans="1:8">
      <c r="H83" t="s">
        <v>2343</v>
      </c>
    </row>
    <row r="84" spans="1:8">
      <c r="A84" t="s">
        <v>16</v>
      </c>
      <c r="B84">
        <f>HYPERLINK("https://github.com/apache/commons-math/commit/db0b59b9bc2d0dc4faae24bede1b085a796163a1", "db0b59b9bc2d0dc4faae24bede1b085a796163a1")</f>
        <v>0</v>
      </c>
      <c r="C84">
        <f>HYPERLINK("https://github.com/apache/commons-math/commit/dc115509c871b36a9bda8af3d6655dc5869d7078", "dc115509c871b36a9bda8af3d6655dc5869d7078")</f>
        <v>0</v>
      </c>
      <c r="D84" t="s">
        <v>509</v>
      </c>
      <c r="E84" t="s">
        <v>540</v>
      </c>
      <c r="F84" t="s">
        <v>1035</v>
      </c>
      <c r="G84" t="s">
        <v>1834</v>
      </c>
      <c r="H84" t="s">
        <v>2358</v>
      </c>
    </row>
    <row r="85" spans="1:8">
      <c r="H85" t="s">
        <v>2311</v>
      </c>
    </row>
    <row r="86" spans="1:8">
      <c r="H86" t="s">
        <v>2359</v>
      </c>
    </row>
    <row r="87" spans="1:8">
      <c r="H87" t="s">
        <v>2360</v>
      </c>
    </row>
    <row r="88" spans="1:8">
      <c r="A88" t="s">
        <v>17</v>
      </c>
      <c r="B88">
        <f>HYPERLINK("https://github.com/apache/commons-math/commit/7dc1c05c596e9e42097d0af2d0c6c9e495b5bd93", "7dc1c05c596e9e42097d0af2d0c6c9e495b5bd93")</f>
        <v>0</v>
      </c>
      <c r="C88">
        <f>HYPERLINK("https://github.com/apache/commons-math/commit/5e7fe90154176753fb2d77fddac2bd5035ec7ba6", "5e7fe90154176753fb2d77fddac2bd5035ec7ba6")</f>
        <v>0</v>
      </c>
      <c r="D88" t="s">
        <v>510</v>
      </c>
      <c r="E88" t="s">
        <v>541</v>
      </c>
      <c r="F88" t="s">
        <v>1036</v>
      </c>
      <c r="G88" t="s">
        <v>1835</v>
      </c>
      <c r="H88" t="s">
        <v>2361</v>
      </c>
    </row>
    <row r="89" spans="1:8">
      <c r="H89" t="s">
        <v>2310</v>
      </c>
    </row>
    <row r="90" spans="1:8">
      <c r="H90" t="s">
        <v>2311</v>
      </c>
    </row>
    <row r="91" spans="1:8">
      <c r="H91" t="s">
        <v>2362</v>
      </c>
    </row>
    <row r="92" spans="1:8">
      <c r="H92" t="s">
        <v>2363</v>
      </c>
    </row>
    <row r="93" spans="1:8">
      <c r="A93" t="s">
        <v>18</v>
      </c>
      <c r="B93">
        <f>HYPERLINK("https://github.com/apache/commons-math/commit/8936d6e3a61a68de377162a7478018e842d333eb", "8936d6e3a61a68de377162a7478018e842d333eb")</f>
        <v>0</v>
      </c>
      <c r="C93">
        <f>HYPERLINK("https://github.com/apache/commons-math/commit/7dc1c05c596e9e42097d0af2d0c6c9e495b5bd93", "7dc1c05c596e9e42097d0af2d0c6c9e495b5bd93")</f>
        <v>0</v>
      </c>
      <c r="D93" t="s">
        <v>510</v>
      </c>
      <c r="E93" t="s">
        <v>542</v>
      </c>
      <c r="F93" t="s">
        <v>1037</v>
      </c>
      <c r="G93" t="s">
        <v>1836</v>
      </c>
      <c r="H93" t="s">
        <v>2364</v>
      </c>
    </row>
    <row r="94" spans="1:8">
      <c r="H94" t="s">
        <v>2365</v>
      </c>
    </row>
    <row r="95" spans="1:8">
      <c r="H95" t="s">
        <v>2366</v>
      </c>
    </row>
    <row r="96" spans="1:8">
      <c r="A96" t="s">
        <v>19</v>
      </c>
      <c r="B96">
        <f>HYPERLINK("https://github.com/apache/commons-math/commit/4f17b718b3a821885335c285b7fbdd07384a3e18", "4f17b718b3a821885335c285b7fbdd07384a3e18")</f>
        <v>0</v>
      </c>
      <c r="C96">
        <f>HYPERLINK("https://github.com/apache/commons-math/commit/9b2b61b777b60484bca1942a5e736a308ed51af9", "9b2b61b777b60484bca1942a5e736a308ed51af9")</f>
        <v>0</v>
      </c>
      <c r="D96" t="s">
        <v>510</v>
      </c>
      <c r="E96" t="s">
        <v>543</v>
      </c>
      <c r="F96" t="s">
        <v>1038</v>
      </c>
      <c r="G96" t="s">
        <v>1837</v>
      </c>
      <c r="H96" t="s">
        <v>2367</v>
      </c>
    </row>
    <row r="97" spans="1:8">
      <c r="H97" t="s">
        <v>2310</v>
      </c>
    </row>
    <row r="98" spans="1:8">
      <c r="H98" t="s">
        <v>2311</v>
      </c>
    </row>
    <row r="99" spans="1:8">
      <c r="H99" t="s">
        <v>2368</v>
      </c>
    </row>
    <row r="100" spans="1:8">
      <c r="H100" t="s">
        <v>2369</v>
      </c>
    </row>
    <row r="101" spans="1:8">
      <c r="A101" t="s">
        <v>20</v>
      </c>
      <c r="B101">
        <f>HYPERLINK("https://github.com/apache/commons-math/commit/62577ea18b61fd9af1cf3c54615d3613e12ed948", "62577ea18b61fd9af1cf3c54615d3613e12ed948")</f>
        <v>0</v>
      </c>
      <c r="C101">
        <f>HYPERLINK("https://github.com/apache/commons-math/commit/fd93fdf0a4a6242fb36f4bd5e968bbc86adf26b6", "fd93fdf0a4a6242fb36f4bd5e968bbc86adf26b6")</f>
        <v>0</v>
      </c>
      <c r="D101" t="s">
        <v>510</v>
      </c>
      <c r="E101" t="s">
        <v>544</v>
      </c>
      <c r="F101" t="s">
        <v>1039</v>
      </c>
      <c r="G101" t="s">
        <v>1838</v>
      </c>
      <c r="H101" t="s">
        <v>2370</v>
      </c>
    </row>
    <row r="102" spans="1:8">
      <c r="A102" t="s">
        <v>21</v>
      </c>
      <c r="B102">
        <f>HYPERLINK("https://github.com/apache/commons-math/commit/d8931052e467b5386fbdbf77acb78202014f9e16", "d8931052e467b5386fbdbf77acb78202014f9e16")</f>
        <v>0</v>
      </c>
      <c r="C102">
        <f>HYPERLINK("https://github.com/apache/commons-math/commit/609917a77cd495b8955122c9bbf2b5858168579f", "609917a77cd495b8955122c9bbf2b5858168579f")</f>
        <v>0</v>
      </c>
      <c r="D102" t="s">
        <v>510</v>
      </c>
      <c r="E102" t="s">
        <v>545</v>
      </c>
      <c r="F102" t="s">
        <v>1040</v>
      </c>
      <c r="G102" t="s">
        <v>1839</v>
      </c>
      <c r="H102" t="s">
        <v>2371</v>
      </c>
    </row>
    <row r="103" spans="1:8">
      <c r="F103" t="s">
        <v>1041</v>
      </c>
      <c r="G103" t="s">
        <v>1840</v>
      </c>
      <c r="H103" t="s">
        <v>2372</v>
      </c>
    </row>
    <row r="104" spans="1:8">
      <c r="H104" t="s">
        <v>2373</v>
      </c>
    </row>
    <row r="105" spans="1:8">
      <c r="H105" t="s">
        <v>2373</v>
      </c>
    </row>
    <row r="106" spans="1:8">
      <c r="F106" t="s">
        <v>1031</v>
      </c>
      <c r="G106" t="s">
        <v>1830</v>
      </c>
      <c r="H106" t="s">
        <v>2355</v>
      </c>
    </row>
    <row r="107" spans="1:8">
      <c r="A107" t="s">
        <v>22</v>
      </c>
      <c r="B107">
        <f>HYPERLINK("https://github.com/apache/commons-math/commit/e389289e779612c5930d7c292bbbc94027695ae5", "e389289e779612c5930d7c292bbbc94027695ae5")</f>
        <v>0</v>
      </c>
      <c r="C107">
        <f>HYPERLINK("https://github.com/apache/commons-math/commit/991078eceb9479657094c8a4ee062d816f132446", "991078eceb9479657094c8a4ee062d816f132446")</f>
        <v>0</v>
      </c>
      <c r="D107" t="s">
        <v>510</v>
      </c>
      <c r="E107" t="s">
        <v>546</v>
      </c>
      <c r="F107" t="s">
        <v>1042</v>
      </c>
      <c r="G107" t="s">
        <v>1836</v>
      </c>
      <c r="H107" t="s">
        <v>2364</v>
      </c>
    </row>
    <row r="108" spans="1:8">
      <c r="H108" t="s">
        <v>2365</v>
      </c>
    </row>
    <row r="109" spans="1:8">
      <c r="H109" t="s">
        <v>2374</v>
      </c>
    </row>
    <row r="110" spans="1:8">
      <c r="H110" t="s">
        <v>2374</v>
      </c>
    </row>
    <row r="111" spans="1:8">
      <c r="H111" t="s">
        <v>2366</v>
      </c>
    </row>
    <row r="112" spans="1:8">
      <c r="H112" t="s">
        <v>2375</v>
      </c>
    </row>
    <row r="113" spans="6:8">
      <c r="H113" t="s">
        <v>2366</v>
      </c>
    </row>
    <row r="114" spans="6:8">
      <c r="H114" t="s">
        <v>2375</v>
      </c>
    </row>
    <row r="115" spans="6:8">
      <c r="H115" t="s">
        <v>2375</v>
      </c>
    </row>
    <row r="116" spans="6:8">
      <c r="H116" t="s">
        <v>2375</v>
      </c>
    </row>
    <row r="117" spans="6:8">
      <c r="H117" t="s">
        <v>2366</v>
      </c>
    </row>
    <row r="118" spans="6:8">
      <c r="H118" t="s">
        <v>2366</v>
      </c>
    </row>
    <row r="119" spans="6:8">
      <c r="H119" t="s">
        <v>2375</v>
      </c>
    </row>
    <row r="120" spans="6:8">
      <c r="H120" t="s">
        <v>2375</v>
      </c>
    </row>
    <row r="121" spans="6:8">
      <c r="H121" t="s">
        <v>2375</v>
      </c>
    </row>
    <row r="122" spans="6:8">
      <c r="H122" t="s">
        <v>2375</v>
      </c>
    </row>
    <row r="123" spans="6:8">
      <c r="H123" t="s">
        <v>2376</v>
      </c>
    </row>
    <row r="124" spans="6:8">
      <c r="H124" t="s">
        <v>2366</v>
      </c>
    </row>
    <row r="125" spans="6:8">
      <c r="H125" t="s">
        <v>2366</v>
      </c>
    </row>
    <row r="126" spans="6:8">
      <c r="H126" t="s">
        <v>2375</v>
      </c>
    </row>
    <row r="127" spans="6:8">
      <c r="H127" t="s">
        <v>2375</v>
      </c>
    </row>
    <row r="128" spans="6:8">
      <c r="F128" t="s">
        <v>1043</v>
      </c>
      <c r="G128" t="s">
        <v>1841</v>
      </c>
      <c r="H128" t="s">
        <v>2377</v>
      </c>
    </row>
    <row r="129" spans="6:8">
      <c r="H129" t="s">
        <v>2378</v>
      </c>
    </row>
    <row r="130" spans="6:8">
      <c r="H130" t="s">
        <v>2379</v>
      </c>
    </row>
    <row r="131" spans="6:8">
      <c r="H131" t="s">
        <v>2380</v>
      </c>
    </row>
    <row r="132" spans="6:8">
      <c r="F132" t="s">
        <v>1044</v>
      </c>
      <c r="G132" t="s">
        <v>1842</v>
      </c>
      <c r="H132" t="s">
        <v>2377</v>
      </c>
    </row>
    <row r="133" spans="6:8">
      <c r="H133" t="s">
        <v>2378</v>
      </c>
    </row>
    <row r="134" spans="6:8">
      <c r="H134" t="s">
        <v>2379</v>
      </c>
    </row>
    <row r="135" spans="6:8">
      <c r="H135" t="s">
        <v>2380</v>
      </c>
    </row>
    <row r="136" spans="6:8">
      <c r="F136" t="s">
        <v>1045</v>
      </c>
      <c r="G136" t="s">
        <v>1843</v>
      </c>
      <c r="H136" t="s">
        <v>2381</v>
      </c>
    </row>
    <row r="137" spans="6:8">
      <c r="H137" t="s">
        <v>2382</v>
      </c>
    </row>
    <row r="138" spans="6:8">
      <c r="F138" t="s">
        <v>1040</v>
      </c>
      <c r="G138" t="s">
        <v>1839</v>
      </c>
      <c r="H138" t="s">
        <v>2359</v>
      </c>
    </row>
    <row r="139" spans="6:8">
      <c r="H139" t="s">
        <v>2360</v>
      </c>
    </row>
    <row r="140" spans="6:8">
      <c r="H140" t="s">
        <v>2383</v>
      </c>
    </row>
    <row r="141" spans="6:8">
      <c r="H141" t="s">
        <v>2384</v>
      </c>
    </row>
    <row r="142" spans="6:8">
      <c r="H142" t="s">
        <v>2385</v>
      </c>
    </row>
    <row r="143" spans="6:8">
      <c r="H143" t="s">
        <v>2386</v>
      </c>
    </row>
    <row r="144" spans="6:8">
      <c r="H144" t="s">
        <v>2387</v>
      </c>
    </row>
    <row r="145" spans="6:8">
      <c r="H145" t="s">
        <v>2388</v>
      </c>
    </row>
    <row r="146" spans="6:8">
      <c r="H146" t="s">
        <v>2389</v>
      </c>
    </row>
    <row r="147" spans="6:8">
      <c r="H147" t="s">
        <v>2390</v>
      </c>
    </row>
    <row r="148" spans="6:8">
      <c r="F148" t="s">
        <v>1046</v>
      </c>
      <c r="G148" t="s">
        <v>1844</v>
      </c>
      <c r="H148" t="s">
        <v>2377</v>
      </c>
    </row>
    <row r="149" spans="6:8">
      <c r="H149" t="s">
        <v>2378</v>
      </c>
    </row>
    <row r="150" spans="6:8">
      <c r="H150" t="s">
        <v>2379</v>
      </c>
    </row>
    <row r="151" spans="6:8">
      <c r="H151" t="s">
        <v>2380</v>
      </c>
    </row>
    <row r="152" spans="6:8">
      <c r="F152" t="s">
        <v>1047</v>
      </c>
      <c r="G152" t="s">
        <v>1845</v>
      </c>
      <c r="H152" t="s">
        <v>2391</v>
      </c>
    </row>
    <row r="153" spans="6:8">
      <c r="H153" t="s">
        <v>2311</v>
      </c>
    </row>
    <row r="154" spans="6:8">
      <c r="H154" t="s">
        <v>2392</v>
      </c>
    </row>
    <row r="155" spans="6:8">
      <c r="H155" t="s">
        <v>2393</v>
      </c>
    </row>
    <row r="156" spans="6:8">
      <c r="H156" t="s">
        <v>2394</v>
      </c>
    </row>
    <row r="157" spans="6:8">
      <c r="H157" t="s">
        <v>2395</v>
      </c>
    </row>
    <row r="158" spans="6:8">
      <c r="H158" t="s">
        <v>2396</v>
      </c>
    </row>
    <row r="159" spans="6:8">
      <c r="F159" t="s">
        <v>1048</v>
      </c>
      <c r="G159" t="s">
        <v>1834</v>
      </c>
      <c r="H159" t="s">
        <v>2358</v>
      </c>
    </row>
    <row r="160" spans="6:8">
      <c r="H160" t="s">
        <v>2311</v>
      </c>
    </row>
    <row r="161" spans="6:8">
      <c r="H161" t="s">
        <v>2359</v>
      </c>
    </row>
    <row r="162" spans="6:8">
      <c r="H162" t="s">
        <v>2360</v>
      </c>
    </row>
    <row r="163" spans="6:8">
      <c r="F163" t="s">
        <v>1049</v>
      </c>
      <c r="G163" t="s">
        <v>1840</v>
      </c>
      <c r="H163" t="s">
        <v>2397</v>
      </c>
    </row>
    <row r="164" spans="6:8">
      <c r="H164" t="s">
        <v>2398</v>
      </c>
    </row>
    <row r="165" spans="6:8">
      <c r="H165" t="s">
        <v>2399</v>
      </c>
    </row>
    <row r="166" spans="6:8">
      <c r="H166" t="s">
        <v>2400</v>
      </c>
    </row>
    <row r="167" spans="6:8">
      <c r="F167" t="s">
        <v>1050</v>
      </c>
      <c r="G167" t="s">
        <v>1846</v>
      </c>
      <c r="H167" t="s">
        <v>2377</v>
      </c>
    </row>
    <row r="168" spans="6:8">
      <c r="H168" t="s">
        <v>2401</v>
      </c>
    </row>
    <row r="169" spans="6:8">
      <c r="H169" t="s">
        <v>2402</v>
      </c>
    </row>
    <row r="170" spans="6:8">
      <c r="H170" t="s">
        <v>2403</v>
      </c>
    </row>
    <row r="171" spans="6:8">
      <c r="H171" t="s">
        <v>2404</v>
      </c>
    </row>
    <row r="172" spans="6:8">
      <c r="H172" t="s">
        <v>2405</v>
      </c>
    </row>
    <row r="173" spans="6:8">
      <c r="H173" t="s">
        <v>2406</v>
      </c>
    </row>
    <row r="174" spans="6:8">
      <c r="H174" t="s">
        <v>2407</v>
      </c>
    </row>
    <row r="175" spans="6:8">
      <c r="H175" t="s">
        <v>2408</v>
      </c>
    </row>
    <row r="176" spans="6:8">
      <c r="H176" t="s">
        <v>2409</v>
      </c>
    </row>
    <row r="177" spans="6:8">
      <c r="H177" t="s">
        <v>2410</v>
      </c>
    </row>
    <row r="178" spans="6:8">
      <c r="H178" t="s">
        <v>2411</v>
      </c>
    </row>
    <row r="179" spans="6:8">
      <c r="H179" t="s">
        <v>2412</v>
      </c>
    </row>
    <row r="180" spans="6:8">
      <c r="H180" t="s">
        <v>2413</v>
      </c>
    </row>
    <row r="181" spans="6:8">
      <c r="H181" t="s">
        <v>2414</v>
      </c>
    </row>
    <row r="182" spans="6:8">
      <c r="F182" t="s">
        <v>1051</v>
      </c>
      <c r="G182" t="s">
        <v>1847</v>
      </c>
      <c r="H182" t="s">
        <v>2415</v>
      </c>
    </row>
    <row r="183" spans="6:8">
      <c r="H183" t="s">
        <v>2310</v>
      </c>
    </row>
    <row r="184" spans="6:8">
      <c r="H184" t="s">
        <v>2339</v>
      </c>
    </row>
    <row r="185" spans="6:8">
      <c r="H185" t="s">
        <v>2416</v>
      </c>
    </row>
    <row r="186" spans="6:8">
      <c r="H186" t="s">
        <v>2417</v>
      </c>
    </row>
    <row r="187" spans="6:8">
      <c r="H187" t="s">
        <v>2418</v>
      </c>
    </row>
    <row r="188" spans="6:8">
      <c r="H188" t="s">
        <v>2419</v>
      </c>
    </row>
    <row r="189" spans="6:8">
      <c r="H189" t="s">
        <v>2420</v>
      </c>
    </row>
    <row r="190" spans="6:8">
      <c r="H190" t="s">
        <v>2421</v>
      </c>
    </row>
    <row r="191" spans="6:8">
      <c r="H191" t="s">
        <v>2422</v>
      </c>
    </row>
    <row r="192" spans="6:8">
      <c r="H192" t="s">
        <v>2423</v>
      </c>
    </row>
    <row r="193" spans="6:8">
      <c r="H193" t="s">
        <v>2424</v>
      </c>
    </row>
    <row r="194" spans="6:8">
      <c r="H194" t="s">
        <v>2425</v>
      </c>
    </row>
    <row r="195" spans="6:8">
      <c r="H195" t="s">
        <v>2426</v>
      </c>
    </row>
    <row r="196" spans="6:8">
      <c r="H196" t="s">
        <v>2427</v>
      </c>
    </row>
    <row r="197" spans="6:8">
      <c r="H197" t="s">
        <v>2428</v>
      </c>
    </row>
    <row r="198" spans="6:8">
      <c r="H198" t="s">
        <v>2429</v>
      </c>
    </row>
    <row r="199" spans="6:8">
      <c r="H199" t="s">
        <v>2430</v>
      </c>
    </row>
    <row r="200" spans="6:8">
      <c r="H200" t="s">
        <v>2431</v>
      </c>
    </row>
    <row r="201" spans="6:8">
      <c r="H201" t="s">
        <v>2344</v>
      </c>
    </row>
    <row r="202" spans="6:8">
      <c r="H202" t="s">
        <v>2345</v>
      </c>
    </row>
    <row r="203" spans="6:8">
      <c r="F203" t="s">
        <v>1029</v>
      </c>
      <c r="G203" t="s">
        <v>1828</v>
      </c>
      <c r="H203" t="s">
        <v>2338</v>
      </c>
    </row>
    <row r="204" spans="6:8">
      <c r="H204" t="s">
        <v>2310</v>
      </c>
    </row>
    <row r="205" spans="6:8">
      <c r="H205" t="s">
        <v>2339</v>
      </c>
    </row>
    <row r="206" spans="6:8">
      <c r="H206" t="s">
        <v>2340</v>
      </c>
    </row>
    <row r="207" spans="6:8">
      <c r="H207" t="s">
        <v>2341</v>
      </c>
    </row>
    <row r="208" spans="6:8">
      <c r="H208" t="s">
        <v>2342</v>
      </c>
    </row>
    <row r="209" spans="6:8">
      <c r="H209" t="s">
        <v>2343</v>
      </c>
    </row>
    <row r="210" spans="6:8">
      <c r="H210" t="s">
        <v>2344</v>
      </c>
    </row>
    <row r="211" spans="6:8">
      <c r="H211" t="s">
        <v>2345</v>
      </c>
    </row>
    <row r="212" spans="6:8">
      <c r="F212" t="s">
        <v>1030</v>
      </c>
      <c r="G212" t="s">
        <v>1829</v>
      </c>
      <c r="H212" t="s">
        <v>2346</v>
      </c>
    </row>
    <row r="213" spans="6:8">
      <c r="H213" t="s">
        <v>2310</v>
      </c>
    </row>
    <row r="214" spans="6:8">
      <c r="H214" t="s">
        <v>2339</v>
      </c>
    </row>
    <row r="215" spans="6:8">
      <c r="H215" t="s">
        <v>2347</v>
      </c>
    </row>
    <row r="216" spans="6:8">
      <c r="H216" t="s">
        <v>2348</v>
      </c>
    </row>
    <row r="217" spans="6:8">
      <c r="H217" t="s">
        <v>2349</v>
      </c>
    </row>
    <row r="218" spans="6:8">
      <c r="H218" t="s">
        <v>2432</v>
      </c>
    </row>
    <row r="219" spans="6:8">
      <c r="H219" t="s">
        <v>2433</v>
      </c>
    </row>
    <row r="220" spans="6:8">
      <c r="H220" t="s">
        <v>2434</v>
      </c>
    </row>
    <row r="221" spans="6:8">
      <c r="H221" t="s">
        <v>2435</v>
      </c>
    </row>
    <row r="222" spans="6:8">
      <c r="H222" t="s">
        <v>2436</v>
      </c>
    </row>
    <row r="223" spans="6:8">
      <c r="H223" t="s">
        <v>2437</v>
      </c>
    </row>
    <row r="224" spans="6:8">
      <c r="H224" t="s">
        <v>2438</v>
      </c>
    </row>
    <row r="225" spans="8:8">
      <c r="H225" t="s">
        <v>2439</v>
      </c>
    </row>
    <row r="226" spans="8:8">
      <c r="H226" t="s">
        <v>2350</v>
      </c>
    </row>
    <row r="227" spans="8:8">
      <c r="H227" t="s">
        <v>2351</v>
      </c>
    </row>
    <row r="228" spans="8:8">
      <c r="H228" t="s">
        <v>2352</v>
      </c>
    </row>
    <row r="229" spans="8:8">
      <c r="H229" t="s">
        <v>2353</v>
      </c>
    </row>
    <row r="230" spans="8:8">
      <c r="H230" t="s">
        <v>2354</v>
      </c>
    </row>
    <row r="231" spans="8:8">
      <c r="H231" t="s">
        <v>2440</v>
      </c>
    </row>
    <row r="232" spans="8:8">
      <c r="H232" t="s">
        <v>2441</v>
      </c>
    </row>
    <row r="233" spans="8:8">
      <c r="H233" t="s">
        <v>2442</v>
      </c>
    </row>
    <row r="234" spans="8:8">
      <c r="H234" t="s">
        <v>2443</v>
      </c>
    </row>
    <row r="235" spans="8:8">
      <c r="H235" t="s">
        <v>2444</v>
      </c>
    </row>
    <row r="236" spans="8:8">
      <c r="H236" t="s">
        <v>2445</v>
      </c>
    </row>
    <row r="237" spans="8:8">
      <c r="H237" t="s">
        <v>2446</v>
      </c>
    </row>
    <row r="238" spans="8:8">
      <c r="H238" t="s">
        <v>2447</v>
      </c>
    </row>
    <row r="239" spans="8:8">
      <c r="H239" t="s">
        <v>2448</v>
      </c>
    </row>
    <row r="240" spans="8:8">
      <c r="H240" t="s">
        <v>2449</v>
      </c>
    </row>
    <row r="241" spans="6:8">
      <c r="H241" t="s">
        <v>2450</v>
      </c>
    </row>
    <row r="242" spans="6:8">
      <c r="H242" t="s">
        <v>2451</v>
      </c>
    </row>
    <row r="243" spans="6:8">
      <c r="H243" t="s">
        <v>2452</v>
      </c>
    </row>
    <row r="244" spans="6:8">
      <c r="H244" t="s">
        <v>2453</v>
      </c>
    </row>
    <row r="245" spans="6:8">
      <c r="H245" t="s">
        <v>2454</v>
      </c>
    </row>
    <row r="246" spans="6:8">
      <c r="H246" t="s">
        <v>2455</v>
      </c>
    </row>
    <row r="247" spans="6:8">
      <c r="F247" t="s">
        <v>1034</v>
      </c>
      <c r="G247" t="s">
        <v>1833</v>
      </c>
      <c r="H247" t="s">
        <v>2456</v>
      </c>
    </row>
    <row r="248" spans="6:8">
      <c r="H248" t="s">
        <v>2310</v>
      </c>
    </row>
    <row r="249" spans="6:8">
      <c r="H249" t="s">
        <v>2339</v>
      </c>
    </row>
    <row r="250" spans="6:8">
      <c r="H250" t="s">
        <v>2416</v>
      </c>
    </row>
    <row r="251" spans="6:8">
      <c r="H251" t="s">
        <v>2457</v>
      </c>
    </row>
    <row r="252" spans="6:8">
      <c r="H252" t="s">
        <v>2458</v>
      </c>
    </row>
    <row r="253" spans="6:8">
      <c r="H253" t="s">
        <v>2459</v>
      </c>
    </row>
    <row r="254" spans="6:8">
      <c r="H254" t="s">
        <v>2460</v>
      </c>
    </row>
    <row r="255" spans="6:8">
      <c r="H255" t="s">
        <v>2421</v>
      </c>
    </row>
    <row r="256" spans="6:8">
      <c r="H256" t="s">
        <v>2461</v>
      </c>
    </row>
    <row r="257" spans="8:8">
      <c r="H257" t="s">
        <v>2462</v>
      </c>
    </row>
    <row r="258" spans="8:8">
      <c r="H258" t="s">
        <v>2463</v>
      </c>
    </row>
    <row r="259" spans="8:8">
      <c r="H259" t="s">
        <v>2464</v>
      </c>
    </row>
    <row r="260" spans="8:8">
      <c r="H260" t="s">
        <v>2465</v>
      </c>
    </row>
    <row r="261" spans="8:8">
      <c r="H261" t="s">
        <v>2466</v>
      </c>
    </row>
    <row r="262" spans="8:8">
      <c r="H262" t="s">
        <v>2467</v>
      </c>
    </row>
    <row r="263" spans="8:8">
      <c r="H263" t="s">
        <v>2468</v>
      </c>
    </row>
    <row r="264" spans="8:8">
      <c r="H264" t="s">
        <v>2469</v>
      </c>
    </row>
    <row r="265" spans="8:8">
      <c r="H265" t="s">
        <v>2470</v>
      </c>
    </row>
    <row r="266" spans="8:8">
      <c r="H266" t="s">
        <v>2471</v>
      </c>
    </row>
    <row r="267" spans="8:8">
      <c r="H267" t="s">
        <v>2472</v>
      </c>
    </row>
    <row r="268" spans="8:8">
      <c r="H268" t="s">
        <v>2473</v>
      </c>
    </row>
    <row r="269" spans="8:8">
      <c r="H269" t="s">
        <v>2474</v>
      </c>
    </row>
    <row r="270" spans="8:8">
      <c r="H270" t="s">
        <v>2475</v>
      </c>
    </row>
    <row r="271" spans="8:8">
      <c r="H271" t="s">
        <v>2476</v>
      </c>
    </row>
    <row r="272" spans="8:8">
      <c r="H272" t="s">
        <v>2477</v>
      </c>
    </row>
    <row r="273" spans="6:8">
      <c r="H273" t="s">
        <v>2478</v>
      </c>
    </row>
    <row r="274" spans="6:8">
      <c r="H274" t="s">
        <v>2479</v>
      </c>
    </row>
    <row r="275" spans="6:8">
      <c r="H275" t="s">
        <v>2480</v>
      </c>
    </row>
    <row r="276" spans="6:8">
      <c r="H276" t="s">
        <v>2481</v>
      </c>
    </row>
    <row r="277" spans="6:8">
      <c r="H277" t="s">
        <v>2344</v>
      </c>
    </row>
    <row r="278" spans="6:8">
      <c r="H278" t="s">
        <v>2345</v>
      </c>
    </row>
    <row r="279" spans="6:8">
      <c r="F279" t="s">
        <v>1052</v>
      </c>
      <c r="G279" t="s">
        <v>1848</v>
      </c>
      <c r="H279" t="s">
        <v>2482</v>
      </c>
    </row>
    <row r="280" spans="6:8">
      <c r="H280" t="s">
        <v>2310</v>
      </c>
    </row>
    <row r="281" spans="6:8">
      <c r="H281" t="s">
        <v>2339</v>
      </c>
    </row>
    <row r="282" spans="6:8">
      <c r="H282" t="s">
        <v>2340</v>
      </c>
    </row>
    <row r="283" spans="6:8">
      <c r="H283" t="s">
        <v>2341</v>
      </c>
    </row>
    <row r="284" spans="6:8">
      <c r="H284" t="s">
        <v>2342</v>
      </c>
    </row>
    <row r="285" spans="6:8">
      <c r="H285" t="s">
        <v>2343</v>
      </c>
    </row>
    <row r="286" spans="6:8">
      <c r="H286" t="s">
        <v>2344</v>
      </c>
    </row>
    <row r="287" spans="6:8">
      <c r="H287" t="s">
        <v>2345</v>
      </c>
    </row>
    <row r="288" spans="6:8">
      <c r="F288" t="s">
        <v>1031</v>
      </c>
      <c r="G288" t="s">
        <v>1830</v>
      </c>
      <c r="H288" t="s">
        <v>2356</v>
      </c>
    </row>
    <row r="289" spans="6:8">
      <c r="H289" t="s">
        <v>2483</v>
      </c>
    </row>
    <row r="290" spans="6:8">
      <c r="H290" t="s">
        <v>2344</v>
      </c>
    </row>
    <row r="291" spans="6:8">
      <c r="H291" t="s">
        <v>2345</v>
      </c>
    </row>
    <row r="292" spans="6:8">
      <c r="F292" t="s">
        <v>1053</v>
      </c>
      <c r="G292" t="s">
        <v>1849</v>
      </c>
      <c r="H292" t="s">
        <v>2484</v>
      </c>
    </row>
    <row r="293" spans="6:8">
      <c r="H293" t="s">
        <v>2310</v>
      </c>
    </row>
    <row r="294" spans="6:8">
      <c r="H294" t="s">
        <v>2339</v>
      </c>
    </row>
    <row r="295" spans="6:8">
      <c r="H295" t="s">
        <v>2416</v>
      </c>
    </row>
    <row r="296" spans="6:8">
      <c r="H296" t="s">
        <v>2417</v>
      </c>
    </row>
    <row r="297" spans="6:8">
      <c r="H297" t="s">
        <v>2418</v>
      </c>
    </row>
    <row r="298" spans="6:8">
      <c r="H298" t="s">
        <v>2419</v>
      </c>
    </row>
    <row r="299" spans="6:8">
      <c r="H299" t="s">
        <v>2420</v>
      </c>
    </row>
    <row r="300" spans="6:8">
      <c r="H300" t="s">
        <v>2421</v>
      </c>
    </row>
    <row r="301" spans="6:8">
      <c r="H301" t="s">
        <v>2422</v>
      </c>
    </row>
    <row r="302" spans="6:8">
      <c r="H302" t="s">
        <v>2423</v>
      </c>
    </row>
    <row r="303" spans="6:8">
      <c r="H303" t="s">
        <v>2424</v>
      </c>
    </row>
    <row r="304" spans="6:8">
      <c r="H304" t="s">
        <v>2425</v>
      </c>
    </row>
    <row r="305" spans="6:8">
      <c r="H305" t="s">
        <v>2485</v>
      </c>
    </row>
    <row r="306" spans="6:8">
      <c r="H306" t="s">
        <v>2426</v>
      </c>
    </row>
    <row r="307" spans="6:8">
      <c r="H307" t="s">
        <v>2427</v>
      </c>
    </row>
    <row r="308" spans="6:8">
      <c r="H308" t="s">
        <v>2428</v>
      </c>
    </row>
    <row r="309" spans="6:8">
      <c r="H309" t="s">
        <v>2429</v>
      </c>
    </row>
    <row r="310" spans="6:8">
      <c r="H310" t="s">
        <v>2486</v>
      </c>
    </row>
    <row r="311" spans="6:8">
      <c r="H311" t="s">
        <v>2344</v>
      </c>
    </row>
    <row r="312" spans="6:8">
      <c r="H312" t="s">
        <v>2345</v>
      </c>
    </row>
    <row r="313" spans="6:8">
      <c r="F313" t="s">
        <v>1033</v>
      </c>
      <c r="G313" t="s">
        <v>1832</v>
      </c>
      <c r="H313" t="s">
        <v>2487</v>
      </c>
    </row>
    <row r="314" spans="6:8">
      <c r="H314" t="s">
        <v>2310</v>
      </c>
    </row>
    <row r="315" spans="6:8">
      <c r="H315" t="s">
        <v>2339</v>
      </c>
    </row>
    <row r="316" spans="6:8">
      <c r="H316" t="s">
        <v>2416</v>
      </c>
    </row>
    <row r="317" spans="6:8">
      <c r="H317" t="s">
        <v>2417</v>
      </c>
    </row>
    <row r="318" spans="6:8">
      <c r="H318" t="s">
        <v>2418</v>
      </c>
    </row>
    <row r="319" spans="6:8">
      <c r="H319" t="s">
        <v>2419</v>
      </c>
    </row>
    <row r="320" spans="6:8">
      <c r="H320" t="s">
        <v>2420</v>
      </c>
    </row>
    <row r="321" spans="8:8">
      <c r="H321" t="s">
        <v>2421</v>
      </c>
    </row>
    <row r="322" spans="8:8">
      <c r="H322" t="s">
        <v>2422</v>
      </c>
    </row>
    <row r="323" spans="8:8">
      <c r="H323" t="s">
        <v>2423</v>
      </c>
    </row>
    <row r="324" spans="8:8">
      <c r="H324" t="s">
        <v>2424</v>
      </c>
    </row>
    <row r="325" spans="8:8">
      <c r="H325" t="s">
        <v>2425</v>
      </c>
    </row>
    <row r="326" spans="8:8">
      <c r="H326" t="s">
        <v>2465</v>
      </c>
    </row>
    <row r="327" spans="8:8">
      <c r="H327" t="s">
        <v>2488</v>
      </c>
    </row>
    <row r="328" spans="8:8">
      <c r="H328" t="s">
        <v>2489</v>
      </c>
    </row>
    <row r="329" spans="8:8">
      <c r="H329" t="s">
        <v>2490</v>
      </c>
    </row>
    <row r="330" spans="8:8">
      <c r="H330" t="s">
        <v>2491</v>
      </c>
    </row>
    <row r="331" spans="8:8">
      <c r="H331" t="s">
        <v>2470</v>
      </c>
    </row>
    <row r="332" spans="8:8">
      <c r="H332" t="s">
        <v>2492</v>
      </c>
    </row>
    <row r="333" spans="8:8">
      <c r="H333" t="s">
        <v>2493</v>
      </c>
    </row>
    <row r="334" spans="8:8">
      <c r="H334" t="s">
        <v>2494</v>
      </c>
    </row>
    <row r="335" spans="8:8">
      <c r="H335" t="s">
        <v>2495</v>
      </c>
    </row>
    <row r="336" spans="8:8">
      <c r="H336" t="s">
        <v>2344</v>
      </c>
    </row>
    <row r="337" spans="6:8">
      <c r="H337" t="s">
        <v>2345</v>
      </c>
    </row>
    <row r="338" spans="6:8">
      <c r="F338" t="s">
        <v>1054</v>
      </c>
      <c r="G338" t="s">
        <v>1850</v>
      </c>
      <c r="H338" t="s">
        <v>2496</v>
      </c>
    </row>
    <row r="339" spans="6:8">
      <c r="H339" t="s">
        <v>2310</v>
      </c>
    </row>
    <row r="340" spans="6:8">
      <c r="H340" t="s">
        <v>2311</v>
      </c>
    </row>
    <row r="341" spans="6:8">
      <c r="H341" t="s">
        <v>2497</v>
      </c>
    </row>
    <row r="342" spans="6:8">
      <c r="H342" t="s">
        <v>2498</v>
      </c>
    </row>
    <row r="343" spans="6:8">
      <c r="H343" t="s">
        <v>2403</v>
      </c>
    </row>
    <row r="344" spans="6:8">
      <c r="H344" t="s">
        <v>2499</v>
      </c>
    </row>
    <row r="345" spans="6:8">
      <c r="H345" t="s">
        <v>2500</v>
      </c>
    </row>
    <row r="346" spans="6:8">
      <c r="H346" t="s">
        <v>2501</v>
      </c>
    </row>
    <row r="347" spans="6:8">
      <c r="H347" t="s">
        <v>2409</v>
      </c>
    </row>
    <row r="348" spans="6:8">
      <c r="H348" t="s">
        <v>2502</v>
      </c>
    </row>
    <row r="349" spans="6:8">
      <c r="H349" t="s">
        <v>2503</v>
      </c>
    </row>
    <row r="350" spans="6:8">
      <c r="H350" t="s">
        <v>2504</v>
      </c>
    </row>
    <row r="351" spans="6:8">
      <c r="H351" t="s">
        <v>2505</v>
      </c>
    </row>
    <row r="352" spans="6:8">
      <c r="H352" t="s">
        <v>2506</v>
      </c>
    </row>
    <row r="353" spans="6:8">
      <c r="H353" t="s">
        <v>2507</v>
      </c>
    </row>
    <row r="354" spans="6:8">
      <c r="H354" t="s">
        <v>2508</v>
      </c>
    </row>
    <row r="355" spans="6:8">
      <c r="H355" t="s">
        <v>2509</v>
      </c>
    </row>
    <row r="356" spans="6:8">
      <c r="H356" t="s">
        <v>2510</v>
      </c>
    </row>
    <row r="357" spans="6:8">
      <c r="H357" t="s">
        <v>2511</v>
      </c>
    </row>
    <row r="358" spans="6:8">
      <c r="H358" t="s">
        <v>2512</v>
      </c>
    </row>
    <row r="359" spans="6:8">
      <c r="H359" t="s">
        <v>2513</v>
      </c>
    </row>
    <row r="360" spans="6:8">
      <c r="H360" t="s">
        <v>2513</v>
      </c>
    </row>
    <row r="361" spans="6:8">
      <c r="H361" t="s">
        <v>2514</v>
      </c>
    </row>
    <row r="362" spans="6:8">
      <c r="F362" t="s">
        <v>1055</v>
      </c>
      <c r="G362" t="s">
        <v>1851</v>
      </c>
      <c r="H362" t="s">
        <v>2515</v>
      </c>
    </row>
    <row r="363" spans="6:8">
      <c r="H363" t="s">
        <v>2310</v>
      </c>
    </row>
    <row r="364" spans="6:8">
      <c r="H364" t="s">
        <v>2311</v>
      </c>
    </row>
    <row r="365" spans="6:8">
      <c r="H365" t="s">
        <v>2516</v>
      </c>
    </row>
    <row r="366" spans="6:8">
      <c r="H366" t="s">
        <v>2517</v>
      </c>
    </row>
    <row r="367" spans="6:8">
      <c r="H367" t="s">
        <v>2518</v>
      </c>
    </row>
    <row r="368" spans="6:8">
      <c r="H368" t="s">
        <v>2519</v>
      </c>
    </row>
    <row r="369" spans="6:8">
      <c r="H369" t="s">
        <v>2520</v>
      </c>
    </row>
    <row r="370" spans="6:8">
      <c r="H370" t="s">
        <v>2521</v>
      </c>
    </row>
    <row r="371" spans="6:8">
      <c r="F371" t="s">
        <v>1056</v>
      </c>
      <c r="G371" t="s">
        <v>1852</v>
      </c>
      <c r="H371" t="s">
        <v>2522</v>
      </c>
    </row>
    <row r="372" spans="6:8">
      <c r="H372" t="s">
        <v>2310</v>
      </c>
    </row>
    <row r="373" spans="6:8">
      <c r="H373" t="s">
        <v>2311</v>
      </c>
    </row>
    <row r="374" spans="6:8">
      <c r="H374" t="s">
        <v>2523</v>
      </c>
    </row>
    <row r="375" spans="6:8">
      <c r="H375" t="s">
        <v>2524</v>
      </c>
    </row>
    <row r="376" spans="6:8">
      <c r="H376" t="s">
        <v>2525</v>
      </c>
    </row>
    <row r="377" spans="6:8">
      <c r="H377" t="s">
        <v>2526</v>
      </c>
    </row>
    <row r="378" spans="6:8">
      <c r="H378" t="s">
        <v>2527</v>
      </c>
    </row>
    <row r="379" spans="6:8">
      <c r="H379" t="s">
        <v>2528</v>
      </c>
    </row>
    <row r="380" spans="6:8">
      <c r="H380" t="s">
        <v>2529</v>
      </c>
    </row>
    <row r="381" spans="6:8">
      <c r="H381" t="s">
        <v>2530</v>
      </c>
    </row>
    <row r="382" spans="6:8">
      <c r="H382" t="s">
        <v>2531</v>
      </c>
    </row>
    <row r="383" spans="6:8">
      <c r="H383" t="s">
        <v>2532</v>
      </c>
    </row>
    <row r="384" spans="6:8">
      <c r="H384" t="s">
        <v>2533</v>
      </c>
    </row>
    <row r="385" spans="6:8">
      <c r="H385" t="s">
        <v>2534</v>
      </c>
    </row>
    <row r="386" spans="6:8">
      <c r="H386" t="s">
        <v>2535</v>
      </c>
    </row>
    <row r="387" spans="6:8">
      <c r="H387" t="s">
        <v>2536</v>
      </c>
    </row>
    <row r="388" spans="6:8">
      <c r="H388" t="s">
        <v>2537</v>
      </c>
    </row>
    <row r="389" spans="6:8">
      <c r="F389" t="s">
        <v>1057</v>
      </c>
      <c r="G389" t="s">
        <v>1853</v>
      </c>
      <c r="H389" t="s">
        <v>2538</v>
      </c>
    </row>
    <row r="390" spans="6:8">
      <c r="H390" t="s">
        <v>2310</v>
      </c>
    </row>
    <row r="391" spans="6:8">
      <c r="H391" t="s">
        <v>2311</v>
      </c>
    </row>
    <row r="392" spans="6:8">
      <c r="H392" t="s">
        <v>2539</v>
      </c>
    </row>
    <row r="393" spans="6:8">
      <c r="H393" t="s">
        <v>2540</v>
      </c>
    </row>
    <row r="394" spans="6:8">
      <c r="H394" t="s">
        <v>2541</v>
      </c>
    </row>
    <row r="395" spans="6:8">
      <c r="H395" t="s">
        <v>2542</v>
      </c>
    </row>
    <row r="396" spans="6:8">
      <c r="H396" t="s">
        <v>2543</v>
      </c>
    </row>
    <row r="397" spans="6:8">
      <c r="H397" t="s">
        <v>2544</v>
      </c>
    </row>
    <row r="398" spans="6:8">
      <c r="H398" t="s">
        <v>2545</v>
      </c>
    </row>
    <row r="399" spans="6:8">
      <c r="F399" t="s">
        <v>1058</v>
      </c>
      <c r="G399" t="s">
        <v>1854</v>
      </c>
      <c r="H399" t="s">
        <v>2546</v>
      </c>
    </row>
    <row r="400" spans="6:8">
      <c r="H400" t="s">
        <v>2547</v>
      </c>
    </row>
    <row r="401" spans="8:8">
      <c r="H401" t="s">
        <v>2548</v>
      </c>
    </row>
    <row r="402" spans="8:8">
      <c r="H402" t="s">
        <v>2549</v>
      </c>
    </row>
    <row r="403" spans="8:8">
      <c r="H403" t="s">
        <v>2550</v>
      </c>
    </row>
    <row r="404" spans="8:8">
      <c r="H404" t="s">
        <v>2551</v>
      </c>
    </row>
    <row r="405" spans="8:8">
      <c r="H405" t="s">
        <v>2552</v>
      </c>
    </row>
    <row r="406" spans="8:8">
      <c r="H406" t="s">
        <v>2553</v>
      </c>
    </row>
    <row r="407" spans="8:8">
      <c r="H407" t="s">
        <v>2554</v>
      </c>
    </row>
    <row r="408" spans="8:8">
      <c r="H408" t="s">
        <v>2555</v>
      </c>
    </row>
    <row r="409" spans="8:8">
      <c r="H409" t="s">
        <v>2556</v>
      </c>
    </row>
    <row r="410" spans="8:8">
      <c r="H410" t="s">
        <v>2557</v>
      </c>
    </row>
    <row r="411" spans="8:8">
      <c r="H411" t="s">
        <v>2558</v>
      </c>
    </row>
    <row r="412" spans="8:8">
      <c r="H412" t="s">
        <v>2559</v>
      </c>
    </row>
    <row r="413" spans="8:8">
      <c r="H413" t="s">
        <v>2560</v>
      </c>
    </row>
    <row r="414" spans="8:8">
      <c r="H414" t="s">
        <v>2561</v>
      </c>
    </row>
    <row r="415" spans="8:8">
      <c r="H415" t="s">
        <v>2562</v>
      </c>
    </row>
    <row r="416" spans="8:8">
      <c r="H416" t="s">
        <v>2563</v>
      </c>
    </row>
    <row r="417" spans="6:8">
      <c r="H417" t="s">
        <v>2564</v>
      </c>
    </row>
    <row r="418" spans="6:8">
      <c r="H418" t="s">
        <v>2565</v>
      </c>
    </row>
    <row r="419" spans="6:8">
      <c r="F419" t="s">
        <v>1059</v>
      </c>
      <c r="G419" t="s">
        <v>1855</v>
      </c>
      <c r="H419" t="s">
        <v>2566</v>
      </c>
    </row>
    <row r="420" spans="6:8">
      <c r="H420" t="s">
        <v>2567</v>
      </c>
    </row>
    <row r="421" spans="6:8">
      <c r="H421" t="s">
        <v>2568</v>
      </c>
    </row>
    <row r="422" spans="6:8">
      <c r="H422" t="s">
        <v>2569</v>
      </c>
    </row>
    <row r="423" spans="6:8">
      <c r="H423" t="s">
        <v>2570</v>
      </c>
    </row>
    <row r="424" spans="6:8">
      <c r="H424" t="s">
        <v>2571</v>
      </c>
    </row>
    <row r="425" spans="6:8">
      <c r="H425" t="s">
        <v>2572</v>
      </c>
    </row>
    <row r="426" spans="6:8">
      <c r="H426" t="s">
        <v>2573</v>
      </c>
    </row>
    <row r="427" spans="6:8">
      <c r="H427" t="s">
        <v>2574</v>
      </c>
    </row>
    <row r="428" spans="6:8">
      <c r="H428" t="s">
        <v>2575</v>
      </c>
    </row>
    <row r="429" spans="6:8">
      <c r="H429" t="s">
        <v>2576</v>
      </c>
    </row>
    <row r="430" spans="6:8">
      <c r="H430" t="s">
        <v>2577</v>
      </c>
    </row>
    <row r="431" spans="6:8">
      <c r="H431" t="s">
        <v>2578</v>
      </c>
    </row>
    <row r="432" spans="6:8">
      <c r="H432" t="s">
        <v>2579</v>
      </c>
    </row>
    <row r="433" spans="6:8">
      <c r="F433" t="s">
        <v>1060</v>
      </c>
      <c r="G433" t="s">
        <v>1824</v>
      </c>
      <c r="H433" t="s">
        <v>2323</v>
      </c>
    </row>
    <row r="434" spans="6:8">
      <c r="H434" t="s">
        <v>2310</v>
      </c>
    </row>
    <row r="435" spans="6:8">
      <c r="H435" t="s">
        <v>2311</v>
      </c>
    </row>
    <row r="436" spans="6:8">
      <c r="H436" t="s">
        <v>2312</v>
      </c>
    </row>
    <row r="437" spans="6:8">
      <c r="H437" t="s">
        <v>2324</v>
      </c>
    </row>
    <row r="438" spans="6:8">
      <c r="H438" t="s">
        <v>2580</v>
      </c>
    </row>
    <row r="439" spans="6:8">
      <c r="F439" t="s">
        <v>1061</v>
      </c>
      <c r="G439" t="s">
        <v>1825</v>
      </c>
      <c r="H439" t="s">
        <v>2325</v>
      </c>
    </row>
    <row r="440" spans="6:8">
      <c r="H440" t="s">
        <v>2310</v>
      </c>
    </row>
    <row r="441" spans="6:8">
      <c r="H441" t="s">
        <v>2311</v>
      </c>
    </row>
    <row r="442" spans="6:8">
      <c r="H442" t="s">
        <v>2326</v>
      </c>
    </row>
    <row r="443" spans="6:8">
      <c r="H443" t="s">
        <v>2327</v>
      </c>
    </row>
    <row r="444" spans="6:8">
      <c r="H444" t="s">
        <v>2328</v>
      </c>
    </row>
    <row r="445" spans="6:8">
      <c r="H445" t="s">
        <v>2329</v>
      </c>
    </row>
    <row r="446" spans="6:8">
      <c r="H446" t="s">
        <v>2581</v>
      </c>
    </row>
    <row r="447" spans="6:8">
      <c r="F447" t="s">
        <v>1032</v>
      </c>
      <c r="G447" t="s">
        <v>1831</v>
      </c>
      <c r="H447" t="s">
        <v>2582</v>
      </c>
    </row>
    <row r="448" spans="6:8">
      <c r="H448" t="s">
        <v>2310</v>
      </c>
    </row>
    <row r="449" spans="6:8">
      <c r="H449" t="s">
        <v>2311</v>
      </c>
    </row>
    <row r="450" spans="6:8">
      <c r="H450" t="s">
        <v>2357</v>
      </c>
    </row>
    <row r="451" spans="6:8">
      <c r="H451" t="s">
        <v>2583</v>
      </c>
    </row>
    <row r="452" spans="6:8">
      <c r="H452" t="s">
        <v>2584</v>
      </c>
    </row>
    <row r="453" spans="6:8">
      <c r="F453" t="s">
        <v>1062</v>
      </c>
      <c r="G453" t="s">
        <v>1837</v>
      </c>
      <c r="H453" t="s">
        <v>2585</v>
      </c>
    </row>
    <row r="454" spans="6:8">
      <c r="H454" t="s">
        <v>2310</v>
      </c>
    </row>
    <row r="455" spans="6:8">
      <c r="H455" t="s">
        <v>2311</v>
      </c>
    </row>
    <row r="456" spans="6:8">
      <c r="H456" t="s">
        <v>2368</v>
      </c>
    </row>
    <row r="457" spans="6:8">
      <c r="H457" t="s">
        <v>2369</v>
      </c>
    </row>
    <row r="458" spans="6:8">
      <c r="H458" t="s">
        <v>2586</v>
      </c>
    </row>
    <row r="459" spans="6:8">
      <c r="H459" t="s">
        <v>2587</v>
      </c>
    </row>
    <row r="460" spans="6:8">
      <c r="F460" t="s">
        <v>1063</v>
      </c>
      <c r="G460" t="s">
        <v>1826</v>
      </c>
      <c r="H460" t="s">
        <v>2330</v>
      </c>
    </row>
    <row r="461" spans="6:8">
      <c r="H461" t="s">
        <v>2310</v>
      </c>
    </row>
    <row r="462" spans="6:8">
      <c r="H462" t="s">
        <v>2311</v>
      </c>
    </row>
    <row r="463" spans="6:8">
      <c r="H463" t="s">
        <v>2312</v>
      </c>
    </row>
    <row r="464" spans="6:8">
      <c r="H464" t="s">
        <v>2331</v>
      </c>
    </row>
    <row r="465" spans="6:8">
      <c r="H465" t="s">
        <v>2332</v>
      </c>
    </row>
    <row r="466" spans="6:8">
      <c r="H466" t="s">
        <v>2333</v>
      </c>
    </row>
    <row r="467" spans="6:8">
      <c r="F467" t="s">
        <v>1064</v>
      </c>
      <c r="G467" t="s">
        <v>1856</v>
      </c>
      <c r="H467" t="s">
        <v>2588</v>
      </c>
    </row>
    <row r="468" spans="6:8">
      <c r="H468" t="s">
        <v>2310</v>
      </c>
    </row>
    <row r="469" spans="6:8">
      <c r="H469" t="s">
        <v>2311</v>
      </c>
    </row>
    <row r="470" spans="6:8">
      <c r="H470" t="s">
        <v>2312</v>
      </c>
    </row>
    <row r="471" spans="6:8">
      <c r="H471" t="s">
        <v>2331</v>
      </c>
    </row>
    <row r="472" spans="6:8">
      <c r="H472" t="s">
        <v>2332</v>
      </c>
    </row>
    <row r="473" spans="6:8">
      <c r="H473" t="s">
        <v>2333</v>
      </c>
    </row>
    <row r="474" spans="6:8">
      <c r="H474" t="s">
        <v>2589</v>
      </c>
    </row>
    <row r="475" spans="6:8">
      <c r="H475" t="s">
        <v>2590</v>
      </c>
    </row>
    <row r="476" spans="6:8">
      <c r="F476" t="s">
        <v>1065</v>
      </c>
      <c r="G476" t="s">
        <v>1857</v>
      </c>
      <c r="H476" t="s">
        <v>2591</v>
      </c>
    </row>
    <row r="477" spans="6:8">
      <c r="H477" t="s">
        <v>2310</v>
      </c>
    </row>
    <row r="478" spans="6:8">
      <c r="H478" t="s">
        <v>2311</v>
      </c>
    </row>
    <row r="479" spans="6:8">
      <c r="H479" t="s">
        <v>2312</v>
      </c>
    </row>
    <row r="480" spans="6:8">
      <c r="H480" t="s">
        <v>2331</v>
      </c>
    </row>
    <row r="481" spans="6:8">
      <c r="H481" t="s">
        <v>2332</v>
      </c>
    </row>
    <row r="482" spans="6:8">
      <c r="H482" t="s">
        <v>2333</v>
      </c>
    </row>
    <row r="483" spans="6:8">
      <c r="H483" t="s">
        <v>2592</v>
      </c>
    </row>
    <row r="484" spans="6:8">
      <c r="F484" t="s">
        <v>1066</v>
      </c>
      <c r="G484" t="s">
        <v>1827</v>
      </c>
      <c r="H484" t="s">
        <v>2334</v>
      </c>
    </row>
    <row r="485" spans="6:8">
      <c r="H485" t="s">
        <v>2310</v>
      </c>
    </row>
    <row r="486" spans="6:8">
      <c r="H486" t="s">
        <v>2311</v>
      </c>
    </row>
    <row r="487" spans="6:8">
      <c r="H487" t="s">
        <v>2312</v>
      </c>
    </row>
    <row r="488" spans="6:8">
      <c r="H488" t="s">
        <v>2331</v>
      </c>
    </row>
    <row r="489" spans="6:8">
      <c r="H489" t="s">
        <v>2332</v>
      </c>
    </row>
    <row r="490" spans="6:8">
      <c r="H490" t="s">
        <v>2333</v>
      </c>
    </row>
    <row r="491" spans="6:8">
      <c r="H491" t="s">
        <v>2593</v>
      </c>
    </row>
    <row r="492" spans="6:8">
      <c r="H492" t="s">
        <v>2594</v>
      </c>
    </row>
    <row r="493" spans="6:8">
      <c r="H493" t="s">
        <v>2595</v>
      </c>
    </row>
    <row r="494" spans="6:8">
      <c r="F494" t="s">
        <v>1067</v>
      </c>
      <c r="G494" t="s">
        <v>1835</v>
      </c>
      <c r="H494" t="s">
        <v>2361</v>
      </c>
    </row>
    <row r="495" spans="6:8">
      <c r="H495" t="s">
        <v>2310</v>
      </c>
    </row>
    <row r="496" spans="6:8">
      <c r="H496" t="s">
        <v>2311</v>
      </c>
    </row>
    <row r="497" spans="6:8">
      <c r="H497" t="s">
        <v>2362</v>
      </c>
    </row>
    <row r="498" spans="6:8">
      <c r="H498" t="s">
        <v>2363</v>
      </c>
    </row>
    <row r="499" spans="6:8">
      <c r="F499" t="s">
        <v>1068</v>
      </c>
      <c r="G499" t="s">
        <v>1820</v>
      </c>
      <c r="H499" t="s">
        <v>2335</v>
      </c>
    </row>
    <row r="500" spans="6:8">
      <c r="H500" t="s">
        <v>2310</v>
      </c>
    </row>
    <row r="501" spans="6:8">
      <c r="H501" t="s">
        <v>2311</v>
      </c>
    </row>
    <row r="502" spans="6:8">
      <c r="H502" t="s">
        <v>2312</v>
      </c>
    </row>
    <row r="503" spans="6:8">
      <c r="H503" t="s">
        <v>2331</v>
      </c>
    </row>
    <row r="504" spans="6:8">
      <c r="H504" t="s">
        <v>2333</v>
      </c>
    </row>
    <row r="505" spans="6:8">
      <c r="H505" t="s">
        <v>2336</v>
      </c>
    </row>
    <row r="506" spans="6:8">
      <c r="H506" t="s">
        <v>2337</v>
      </c>
    </row>
    <row r="507" spans="6:8">
      <c r="H507" t="s">
        <v>2332</v>
      </c>
    </row>
    <row r="508" spans="6:8">
      <c r="F508" t="s">
        <v>1069</v>
      </c>
      <c r="G508" t="s">
        <v>1858</v>
      </c>
      <c r="H508" t="s">
        <v>2596</v>
      </c>
    </row>
    <row r="509" spans="6:8">
      <c r="H509" t="s">
        <v>2597</v>
      </c>
    </row>
    <row r="510" spans="6:8">
      <c r="F510" t="s">
        <v>1070</v>
      </c>
      <c r="G510" t="s">
        <v>1859</v>
      </c>
      <c r="H510" t="s">
        <v>2598</v>
      </c>
    </row>
    <row r="511" spans="6:8">
      <c r="H511" t="s">
        <v>2599</v>
      </c>
    </row>
    <row r="512" spans="6:8">
      <c r="F512" t="s">
        <v>1071</v>
      </c>
      <c r="G512" t="s">
        <v>1860</v>
      </c>
      <c r="H512" t="s">
        <v>2600</v>
      </c>
    </row>
    <row r="513" spans="6:8">
      <c r="H513" t="s">
        <v>2601</v>
      </c>
    </row>
    <row r="514" spans="6:8">
      <c r="H514" t="s">
        <v>2602</v>
      </c>
    </row>
    <row r="515" spans="6:8">
      <c r="F515" t="s">
        <v>1072</v>
      </c>
      <c r="G515" t="s">
        <v>1861</v>
      </c>
      <c r="H515" t="s">
        <v>2603</v>
      </c>
    </row>
    <row r="516" spans="6:8">
      <c r="H516" t="s">
        <v>2311</v>
      </c>
    </row>
    <row r="517" spans="6:8">
      <c r="H517" t="s">
        <v>2604</v>
      </c>
    </row>
    <row r="518" spans="6:8">
      <c r="H518" t="s">
        <v>2605</v>
      </c>
    </row>
    <row r="519" spans="6:8">
      <c r="F519" t="s">
        <v>1073</v>
      </c>
      <c r="G519" t="s">
        <v>1862</v>
      </c>
      <c r="H519" t="s">
        <v>2606</v>
      </c>
    </row>
    <row r="520" spans="6:8">
      <c r="H520" t="s">
        <v>2311</v>
      </c>
    </row>
    <row r="521" spans="6:8">
      <c r="H521" t="s">
        <v>2604</v>
      </c>
    </row>
    <row r="522" spans="6:8">
      <c r="H522" t="s">
        <v>2605</v>
      </c>
    </row>
    <row r="523" spans="6:8">
      <c r="F523" t="s">
        <v>1074</v>
      </c>
      <c r="G523" t="s">
        <v>1863</v>
      </c>
      <c r="H523" t="s">
        <v>2607</v>
      </c>
    </row>
    <row r="524" spans="6:8">
      <c r="H524" t="s">
        <v>2311</v>
      </c>
    </row>
    <row r="525" spans="6:8">
      <c r="H525" t="s">
        <v>2604</v>
      </c>
    </row>
    <row r="526" spans="6:8">
      <c r="H526" t="s">
        <v>2605</v>
      </c>
    </row>
    <row r="527" spans="6:8">
      <c r="F527" t="s">
        <v>1075</v>
      </c>
      <c r="G527" t="s">
        <v>1864</v>
      </c>
      <c r="H527" t="s">
        <v>2608</v>
      </c>
    </row>
    <row r="528" spans="6:8">
      <c r="H528" t="s">
        <v>2604</v>
      </c>
    </row>
    <row r="529" spans="6:8">
      <c r="H529" t="s">
        <v>2311</v>
      </c>
    </row>
    <row r="530" spans="6:8">
      <c r="H530" t="s">
        <v>2605</v>
      </c>
    </row>
    <row r="531" spans="6:8">
      <c r="F531" t="s">
        <v>1076</v>
      </c>
      <c r="G531" t="s">
        <v>1865</v>
      </c>
      <c r="H531" t="s">
        <v>2609</v>
      </c>
    </row>
    <row r="532" spans="6:8">
      <c r="H532" t="s">
        <v>2604</v>
      </c>
    </row>
    <row r="533" spans="6:8">
      <c r="H533" t="s">
        <v>2311</v>
      </c>
    </row>
    <row r="534" spans="6:8">
      <c r="H534" t="s">
        <v>2605</v>
      </c>
    </row>
    <row r="535" spans="6:8">
      <c r="F535" t="s">
        <v>1077</v>
      </c>
      <c r="G535" t="s">
        <v>1866</v>
      </c>
      <c r="H535" t="s">
        <v>2610</v>
      </c>
    </row>
    <row r="536" spans="6:8">
      <c r="H536" t="s">
        <v>2604</v>
      </c>
    </row>
    <row r="537" spans="6:8">
      <c r="H537" t="s">
        <v>2311</v>
      </c>
    </row>
    <row r="538" spans="6:8">
      <c r="H538" t="s">
        <v>2605</v>
      </c>
    </row>
    <row r="539" spans="6:8">
      <c r="F539" t="s">
        <v>1078</v>
      </c>
      <c r="G539" t="s">
        <v>1867</v>
      </c>
      <c r="H539" t="s">
        <v>2611</v>
      </c>
    </row>
    <row r="540" spans="6:8">
      <c r="H540" t="s">
        <v>2311</v>
      </c>
    </row>
    <row r="541" spans="6:8">
      <c r="H541" t="s">
        <v>2604</v>
      </c>
    </row>
    <row r="542" spans="6:8">
      <c r="H542" t="s">
        <v>2605</v>
      </c>
    </row>
    <row r="543" spans="6:8">
      <c r="F543" t="s">
        <v>1079</v>
      </c>
      <c r="G543" t="s">
        <v>1868</v>
      </c>
      <c r="H543" t="s">
        <v>2612</v>
      </c>
    </row>
    <row r="544" spans="6:8">
      <c r="H544" t="s">
        <v>2311</v>
      </c>
    </row>
    <row r="545" spans="6:8">
      <c r="H545" t="s">
        <v>2604</v>
      </c>
    </row>
    <row r="546" spans="6:8">
      <c r="H546" t="s">
        <v>2605</v>
      </c>
    </row>
    <row r="547" spans="6:8">
      <c r="F547" t="s">
        <v>1080</v>
      </c>
      <c r="G547" t="s">
        <v>1869</v>
      </c>
      <c r="H547" t="s">
        <v>2613</v>
      </c>
    </row>
    <row r="548" spans="6:8">
      <c r="H548" t="s">
        <v>2311</v>
      </c>
    </row>
    <row r="549" spans="6:8">
      <c r="H549" t="s">
        <v>2604</v>
      </c>
    </row>
    <row r="550" spans="6:8">
      <c r="H550" t="s">
        <v>2605</v>
      </c>
    </row>
    <row r="551" spans="6:8">
      <c r="F551" t="s">
        <v>1081</v>
      </c>
      <c r="G551" t="s">
        <v>1870</v>
      </c>
      <c r="H551" t="s">
        <v>2614</v>
      </c>
    </row>
    <row r="552" spans="6:8">
      <c r="H552" t="s">
        <v>2311</v>
      </c>
    </row>
    <row r="553" spans="6:8">
      <c r="H553" t="s">
        <v>2604</v>
      </c>
    </row>
    <row r="554" spans="6:8">
      <c r="H554" t="s">
        <v>2605</v>
      </c>
    </row>
    <row r="555" spans="6:8">
      <c r="H555" t="s">
        <v>2615</v>
      </c>
    </row>
    <row r="556" spans="6:8">
      <c r="F556" t="s">
        <v>1082</v>
      </c>
      <c r="G556" t="s">
        <v>1871</v>
      </c>
      <c r="H556" t="s">
        <v>2616</v>
      </c>
    </row>
    <row r="557" spans="6:8">
      <c r="H557" t="s">
        <v>2311</v>
      </c>
    </row>
    <row r="558" spans="6:8">
      <c r="H558" t="s">
        <v>2604</v>
      </c>
    </row>
    <row r="559" spans="6:8">
      <c r="H559" t="s">
        <v>2605</v>
      </c>
    </row>
    <row r="560" spans="6:8">
      <c r="F560" t="s">
        <v>1083</v>
      </c>
      <c r="G560" t="s">
        <v>1872</v>
      </c>
      <c r="H560" t="s">
        <v>2617</v>
      </c>
    </row>
    <row r="561" spans="6:8">
      <c r="H561" t="s">
        <v>2311</v>
      </c>
    </row>
    <row r="562" spans="6:8">
      <c r="H562" t="s">
        <v>2604</v>
      </c>
    </row>
    <row r="563" spans="6:8">
      <c r="H563" t="s">
        <v>2605</v>
      </c>
    </row>
    <row r="564" spans="6:8">
      <c r="F564" t="s">
        <v>1084</v>
      </c>
      <c r="G564" t="s">
        <v>1873</v>
      </c>
      <c r="H564" t="s">
        <v>2618</v>
      </c>
    </row>
    <row r="565" spans="6:8">
      <c r="H565" t="s">
        <v>2311</v>
      </c>
    </row>
    <row r="566" spans="6:8">
      <c r="H566" t="s">
        <v>2604</v>
      </c>
    </row>
    <row r="567" spans="6:8">
      <c r="H567" t="s">
        <v>2605</v>
      </c>
    </row>
    <row r="568" spans="6:8">
      <c r="F568" t="s">
        <v>1085</v>
      </c>
      <c r="G568" t="s">
        <v>1874</v>
      </c>
      <c r="H568" t="s">
        <v>2619</v>
      </c>
    </row>
    <row r="569" spans="6:8">
      <c r="H569" t="s">
        <v>2311</v>
      </c>
    </row>
    <row r="570" spans="6:8">
      <c r="H570" t="s">
        <v>2604</v>
      </c>
    </row>
    <row r="571" spans="6:8">
      <c r="H571" t="s">
        <v>2605</v>
      </c>
    </row>
    <row r="572" spans="6:8">
      <c r="F572" t="s">
        <v>1086</v>
      </c>
      <c r="G572" t="s">
        <v>1875</v>
      </c>
      <c r="H572" t="s">
        <v>2377</v>
      </c>
    </row>
    <row r="573" spans="6:8">
      <c r="H573" t="s">
        <v>2620</v>
      </c>
    </row>
    <row r="574" spans="6:8">
      <c r="H574" t="s">
        <v>2580</v>
      </c>
    </row>
    <row r="575" spans="6:8">
      <c r="H575" t="s">
        <v>2621</v>
      </c>
    </row>
    <row r="576" spans="6:8">
      <c r="H576" t="s">
        <v>2622</v>
      </c>
    </row>
    <row r="577" spans="6:8">
      <c r="H577" t="s">
        <v>2623</v>
      </c>
    </row>
    <row r="578" spans="6:8">
      <c r="H578" t="s">
        <v>2624</v>
      </c>
    </row>
    <row r="579" spans="6:8">
      <c r="F579" t="s">
        <v>1087</v>
      </c>
      <c r="G579" t="s">
        <v>1876</v>
      </c>
      <c r="H579" t="s">
        <v>2625</v>
      </c>
    </row>
    <row r="580" spans="6:8">
      <c r="H580" t="s">
        <v>2626</v>
      </c>
    </row>
    <row r="581" spans="6:8">
      <c r="F581" t="s">
        <v>1088</v>
      </c>
      <c r="G581" t="s">
        <v>1822</v>
      </c>
      <c r="H581" t="s">
        <v>2627</v>
      </c>
    </row>
    <row r="582" spans="6:8">
      <c r="H582" t="s">
        <v>2310</v>
      </c>
    </row>
    <row r="583" spans="6:8">
      <c r="F583" t="s">
        <v>1089</v>
      </c>
      <c r="G583" t="s">
        <v>1877</v>
      </c>
      <c r="H583" t="s">
        <v>2628</v>
      </c>
    </row>
    <row r="584" spans="6:8">
      <c r="H584" t="s">
        <v>2629</v>
      </c>
    </row>
    <row r="585" spans="6:8">
      <c r="H585" t="s">
        <v>2630</v>
      </c>
    </row>
    <row r="586" spans="6:8">
      <c r="H586" t="s">
        <v>2631</v>
      </c>
    </row>
    <row r="587" spans="6:8">
      <c r="H587" t="s">
        <v>2632</v>
      </c>
    </row>
    <row r="588" spans="6:8">
      <c r="H588" t="s">
        <v>2633</v>
      </c>
    </row>
    <row r="589" spans="6:8">
      <c r="F589" t="s">
        <v>1090</v>
      </c>
      <c r="G589" t="s">
        <v>1823</v>
      </c>
      <c r="H589" t="s">
        <v>2634</v>
      </c>
    </row>
    <row r="590" spans="6:8">
      <c r="H590" t="s">
        <v>2318</v>
      </c>
    </row>
    <row r="591" spans="6:8">
      <c r="H591" t="s">
        <v>2314</v>
      </c>
    </row>
    <row r="592" spans="6:8">
      <c r="H592" t="s">
        <v>2320</v>
      </c>
    </row>
    <row r="593" spans="6:8">
      <c r="H593" t="s">
        <v>2635</v>
      </c>
    </row>
    <row r="594" spans="6:8">
      <c r="F594" t="s">
        <v>1091</v>
      </c>
      <c r="G594" t="s">
        <v>1821</v>
      </c>
      <c r="H594" t="s">
        <v>2636</v>
      </c>
    </row>
    <row r="595" spans="6:8">
      <c r="H595" t="s">
        <v>2310</v>
      </c>
    </row>
    <row r="596" spans="6:8">
      <c r="H596" t="s">
        <v>2339</v>
      </c>
    </row>
    <row r="597" spans="6:8">
      <c r="H597" t="s">
        <v>2319</v>
      </c>
    </row>
    <row r="598" spans="6:8">
      <c r="H598" t="s">
        <v>2318</v>
      </c>
    </row>
    <row r="599" spans="6:8">
      <c r="H599" t="s">
        <v>2320</v>
      </c>
    </row>
    <row r="600" spans="6:8">
      <c r="H600" t="s">
        <v>2315</v>
      </c>
    </row>
    <row r="601" spans="6:8">
      <c r="H601" t="s">
        <v>2637</v>
      </c>
    </row>
    <row r="602" spans="6:8">
      <c r="H602" t="s">
        <v>2638</v>
      </c>
    </row>
    <row r="603" spans="6:8">
      <c r="H603" t="s">
        <v>2639</v>
      </c>
    </row>
    <row r="604" spans="6:8">
      <c r="H604" t="s">
        <v>2321</v>
      </c>
    </row>
    <row r="605" spans="6:8">
      <c r="H605" t="s">
        <v>2322</v>
      </c>
    </row>
    <row r="606" spans="6:8">
      <c r="H606" t="s">
        <v>2317</v>
      </c>
    </row>
    <row r="607" spans="6:8">
      <c r="H607" t="s">
        <v>2316</v>
      </c>
    </row>
    <row r="608" spans="6:8">
      <c r="F608" t="s">
        <v>1039</v>
      </c>
      <c r="G608" t="s">
        <v>1838</v>
      </c>
      <c r="H608" t="s">
        <v>2640</v>
      </c>
    </row>
    <row r="609" spans="6:8">
      <c r="H609" t="s">
        <v>2310</v>
      </c>
    </row>
    <row r="610" spans="6:8">
      <c r="H610" t="s">
        <v>2339</v>
      </c>
    </row>
    <row r="611" spans="6:8">
      <c r="H611" t="s">
        <v>2320</v>
      </c>
    </row>
    <row r="612" spans="6:8">
      <c r="H612" t="s">
        <v>2641</v>
      </c>
    </row>
    <row r="613" spans="6:8">
      <c r="H613" t="s">
        <v>2642</v>
      </c>
    </row>
    <row r="614" spans="6:8">
      <c r="H614" t="s">
        <v>2643</v>
      </c>
    </row>
    <row r="615" spans="6:8">
      <c r="H615" t="s">
        <v>2644</v>
      </c>
    </row>
    <row r="616" spans="6:8">
      <c r="H616" t="s">
        <v>2329</v>
      </c>
    </row>
    <row r="617" spans="6:8">
      <c r="F617" t="s">
        <v>1092</v>
      </c>
      <c r="G617" t="s">
        <v>1878</v>
      </c>
      <c r="H617" t="s">
        <v>2645</v>
      </c>
    </row>
    <row r="618" spans="6:8">
      <c r="H618" t="s">
        <v>2310</v>
      </c>
    </row>
    <row r="619" spans="6:8">
      <c r="H619" t="s">
        <v>2311</v>
      </c>
    </row>
    <row r="620" spans="6:8">
      <c r="H620" t="s">
        <v>2646</v>
      </c>
    </row>
    <row r="621" spans="6:8">
      <c r="H621" t="s">
        <v>2647</v>
      </c>
    </row>
    <row r="622" spans="6:8">
      <c r="H622" t="s">
        <v>2648</v>
      </c>
    </row>
    <row r="623" spans="6:8">
      <c r="H623" t="s">
        <v>2649</v>
      </c>
    </row>
    <row r="624" spans="6:8">
      <c r="H624" t="s">
        <v>2650</v>
      </c>
    </row>
    <row r="625" spans="6:8">
      <c r="H625" t="s">
        <v>2651</v>
      </c>
    </row>
    <row r="626" spans="6:8">
      <c r="H626" t="s">
        <v>2652</v>
      </c>
    </row>
    <row r="627" spans="6:8">
      <c r="H627" t="s">
        <v>2653</v>
      </c>
    </row>
    <row r="628" spans="6:8">
      <c r="H628" t="s">
        <v>2654</v>
      </c>
    </row>
    <row r="629" spans="6:8">
      <c r="H629" t="s">
        <v>2655</v>
      </c>
    </row>
    <row r="630" spans="6:8">
      <c r="H630" t="s">
        <v>2656</v>
      </c>
    </row>
    <row r="631" spans="6:8">
      <c r="H631" t="s">
        <v>2657</v>
      </c>
    </row>
    <row r="632" spans="6:8">
      <c r="H632" t="s">
        <v>2658</v>
      </c>
    </row>
    <row r="633" spans="6:8">
      <c r="H633" t="s">
        <v>2659</v>
      </c>
    </row>
    <row r="634" spans="6:8">
      <c r="F634" t="s">
        <v>1093</v>
      </c>
      <c r="G634" t="s">
        <v>1879</v>
      </c>
      <c r="H634" t="s">
        <v>2660</v>
      </c>
    </row>
    <row r="635" spans="6:8">
      <c r="H635" t="s">
        <v>2661</v>
      </c>
    </row>
    <row r="636" spans="6:8">
      <c r="H636" t="s">
        <v>2662</v>
      </c>
    </row>
    <row r="637" spans="6:8">
      <c r="H637" t="s">
        <v>2663</v>
      </c>
    </row>
    <row r="638" spans="6:8">
      <c r="H638" t="s">
        <v>2664</v>
      </c>
    </row>
    <row r="639" spans="6:8">
      <c r="H639" t="s">
        <v>2665</v>
      </c>
    </row>
    <row r="640" spans="6:8">
      <c r="F640" t="s">
        <v>1094</v>
      </c>
      <c r="G640" t="s">
        <v>1880</v>
      </c>
      <c r="H640" t="s">
        <v>2666</v>
      </c>
    </row>
    <row r="641" spans="1:8">
      <c r="H641" t="s">
        <v>2667</v>
      </c>
    </row>
    <row r="642" spans="1:8">
      <c r="H642" t="s">
        <v>2668</v>
      </c>
    </row>
    <row r="643" spans="1:8">
      <c r="H643" t="s">
        <v>2669</v>
      </c>
    </row>
    <row r="644" spans="1:8">
      <c r="H644" t="s">
        <v>2329</v>
      </c>
    </row>
    <row r="645" spans="1:8">
      <c r="H645" t="s">
        <v>2670</v>
      </c>
    </row>
    <row r="646" spans="1:8">
      <c r="H646" t="s">
        <v>2671</v>
      </c>
    </row>
    <row r="647" spans="1:8">
      <c r="A647" t="s">
        <v>23</v>
      </c>
      <c r="B647">
        <f>HYPERLINK("https://github.com/apache/commons-math/commit/d0ac3d2a5f49e58d9bbcd0ba214a8b66cc81990c", "d0ac3d2a5f49e58d9bbcd0ba214a8b66cc81990c")</f>
        <v>0</v>
      </c>
      <c r="C647">
        <f>HYPERLINK("https://github.com/apache/commons-math/commit/e8098d425e627f81dd95dc36cb8734ee6ed9b0c8", "e8098d425e627f81dd95dc36cb8734ee6ed9b0c8")</f>
        <v>0</v>
      </c>
      <c r="D647" t="s">
        <v>511</v>
      </c>
      <c r="E647" t="s">
        <v>547</v>
      </c>
      <c r="F647" t="s">
        <v>1057</v>
      </c>
      <c r="G647" t="s">
        <v>1853</v>
      </c>
      <c r="H647" t="s">
        <v>2541</v>
      </c>
    </row>
    <row r="648" spans="1:8">
      <c r="A648" t="s">
        <v>24</v>
      </c>
      <c r="B648">
        <f>HYPERLINK("https://github.com/apache/commons-math/commit/1b96f28e41ecb466a42e5a86c6bcdd97c510e0bb", "1b96f28e41ecb466a42e5a86c6bcdd97c510e0bb")</f>
        <v>0</v>
      </c>
      <c r="C648">
        <f>HYPERLINK("https://github.com/apache/commons-math/commit/985aad0b1adff2212144d276022d39d082866aa1", "985aad0b1adff2212144d276022d39d082866aa1")</f>
        <v>0</v>
      </c>
      <c r="D648" t="s">
        <v>511</v>
      </c>
      <c r="E648" t="s">
        <v>548</v>
      </c>
      <c r="F648" t="s">
        <v>1095</v>
      </c>
      <c r="G648" t="s">
        <v>1820</v>
      </c>
      <c r="H648" t="s">
        <v>2336</v>
      </c>
    </row>
    <row r="649" spans="1:8">
      <c r="H649" t="s">
        <v>2332</v>
      </c>
    </row>
    <row r="650" spans="1:8">
      <c r="A650" t="s">
        <v>25</v>
      </c>
      <c r="B650">
        <f>HYPERLINK("https://github.com/apache/commons-math/commit/21ef26838dc27b12450eac55d12e0562f3e64721", "21ef26838dc27b12450eac55d12e0562f3e64721")</f>
        <v>0</v>
      </c>
      <c r="C650">
        <f>HYPERLINK("https://github.com/apache/commons-math/commit/f1e2670f72723678eb7cfdf913ef3c1a5b586b0d", "f1e2670f72723678eb7cfdf913ef3c1a5b586b0d")</f>
        <v>0</v>
      </c>
      <c r="D650" t="s">
        <v>511</v>
      </c>
      <c r="E650" t="s">
        <v>549</v>
      </c>
      <c r="F650" t="s">
        <v>1062</v>
      </c>
      <c r="G650" t="s">
        <v>1837</v>
      </c>
      <c r="H650" t="s">
        <v>2587</v>
      </c>
    </row>
    <row r="651" spans="1:8">
      <c r="A651" t="s">
        <v>26</v>
      </c>
      <c r="B651">
        <f>HYPERLINK("https://github.com/apache/commons-math/commit/9267ae3bb27364ebba95cc615c2bf0308e6cb32e", "9267ae3bb27364ebba95cc615c2bf0308e6cb32e")</f>
        <v>0</v>
      </c>
      <c r="C651">
        <f>HYPERLINK("https://github.com/apache/commons-math/commit/11da77c693a5d218be561275d922dfdcb46a6617", "11da77c693a5d218be561275d922dfdcb46a6617")</f>
        <v>0</v>
      </c>
      <c r="D651" t="s">
        <v>511</v>
      </c>
      <c r="E651" t="s">
        <v>550</v>
      </c>
      <c r="F651" t="s">
        <v>1086</v>
      </c>
      <c r="G651" t="s">
        <v>1875</v>
      </c>
      <c r="H651" t="s">
        <v>2623</v>
      </c>
    </row>
    <row r="652" spans="1:8">
      <c r="A652" t="s">
        <v>27</v>
      </c>
      <c r="B652">
        <f>HYPERLINK("https://github.com/apache/commons-math/commit/70106770ea61a5fe845653a0b793f4934cc00144", "70106770ea61a5fe845653a0b793f4934cc00144")</f>
        <v>0</v>
      </c>
      <c r="C652">
        <f>HYPERLINK("https://github.com/apache/commons-math/commit/a3c8daf76c2b6eb2e3ce83cffb58cde8fea93b57", "a3c8daf76c2b6eb2e3ce83cffb58cde8fea93b57")</f>
        <v>0</v>
      </c>
      <c r="D652" t="s">
        <v>512</v>
      </c>
      <c r="E652" t="s">
        <v>551</v>
      </c>
      <c r="F652" t="s">
        <v>1051</v>
      </c>
      <c r="G652" t="s">
        <v>1847</v>
      </c>
      <c r="H652" t="s">
        <v>2416</v>
      </c>
    </row>
    <row r="653" spans="1:8">
      <c r="H653" t="s">
        <v>2421</v>
      </c>
    </row>
    <row r="654" spans="1:8">
      <c r="H654" t="s">
        <v>2426</v>
      </c>
    </row>
    <row r="655" spans="1:8">
      <c r="H655" t="s">
        <v>2431</v>
      </c>
    </row>
    <row r="656" spans="1:8">
      <c r="F656" t="s">
        <v>1034</v>
      </c>
      <c r="G656" t="s">
        <v>1833</v>
      </c>
      <c r="H656" t="s">
        <v>2416</v>
      </c>
    </row>
    <row r="657" spans="8:8">
      <c r="H657" t="s">
        <v>2457</v>
      </c>
    </row>
    <row r="658" spans="8:8">
      <c r="H658" t="s">
        <v>2458</v>
      </c>
    </row>
    <row r="659" spans="8:8">
      <c r="H659" t="s">
        <v>2459</v>
      </c>
    </row>
    <row r="660" spans="8:8">
      <c r="H660" t="s">
        <v>2460</v>
      </c>
    </row>
    <row r="661" spans="8:8">
      <c r="H661" t="s">
        <v>2421</v>
      </c>
    </row>
    <row r="662" spans="8:8">
      <c r="H662" t="s">
        <v>2461</v>
      </c>
    </row>
    <row r="663" spans="8:8">
      <c r="H663" t="s">
        <v>2462</v>
      </c>
    </row>
    <row r="664" spans="8:8">
      <c r="H664" t="s">
        <v>2463</v>
      </c>
    </row>
    <row r="665" spans="8:8">
      <c r="H665" t="s">
        <v>2464</v>
      </c>
    </row>
    <row r="666" spans="8:8">
      <c r="H666" t="s">
        <v>2465</v>
      </c>
    </row>
    <row r="667" spans="8:8">
      <c r="H667" t="s">
        <v>2466</v>
      </c>
    </row>
    <row r="668" spans="8:8">
      <c r="H668" t="s">
        <v>2467</v>
      </c>
    </row>
    <row r="669" spans="8:8">
      <c r="H669" t="s">
        <v>2468</v>
      </c>
    </row>
    <row r="670" spans="8:8">
      <c r="H670" t="s">
        <v>2469</v>
      </c>
    </row>
    <row r="671" spans="8:8">
      <c r="H671" t="s">
        <v>2470</v>
      </c>
    </row>
    <row r="672" spans="8:8">
      <c r="H672" t="s">
        <v>2471</v>
      </c>
    </row>
    <row r="673" spans="6:8">
      <c r="H673" t="s">
        <v>2472</v>
      </c>
    </row>
    <row r="674" spans="6:8">
      <c r="H674" t="s">
        <v>2473</v>
      </c>
    </row>
    <row r="675" spans="6:8">
      <c r="H675" t="s">
        <v>2474</v>
      </c>
    </row>
    <row r="676" spans="6:8">
      <c r="H676" t="s">
        <v>2475</v>
      </c>
    </row>
    <row r="677" spans="6:8">
      <c r="H677" t="s">
        <v>2476</v>
      </c>
    </row>
    <row r="678" spans="6:8">
      <c r="H678" t="s">
        <v>2477</v>
      </c>
    </row>
    <row r="679" spans="6:8">
      <c r="H679" t="s">
        <v>2478</v>
      </c>
    </row>
    <row r="680" spans="6:8">
      <c r="H680" t="s">
        <v>2479</v>
      </c>
    </row>
    <row r="681" spans="6:8">
      <c r="H681" t="s">
        <v>2480</v>
      </c>
    </row>
    <row r="682" spans="6:8">
      <c r="H682" t="s">
        <v>2481</v>
      </c>
    </row>
    <row r="683" spans="6:8">
      <c r="F683" t="s">
        <v>1053</v>
      </c>
      <c r="G683" t="s">
        <v>1849</v>
      </c>
      <c r="H683" t="s">
        <v>2416</v>
      </c>
    </row>
    <row r="684" spans="6:8">
      <c r="H684" t="s">
        <v>2421</v>
      </c>
    </row>
    <row r="685" spans="6:8">
      <c r="H685" t="s">
        <v>2485</v>
      </c>
    </row>
    <row r="686" spans="6:8">
      <c r="H686" t="s">
        <v>2426</v>
      </c>
    </row>
    <row r="687" spans="6:8">
      <c r="F687" t="s">
        <v>1096</v>
      </c>
      <c r="G687" t="s">
        <v>1881</v>
      </c>
      <c r="H687" t="s">
        <v>2672</v>
      </c>
    </row>
    <row r="688" spans="6:8">
      <c r="H688" t="s">
        <v>2673</v>
      </c>
    </row>
    <row r="689" spans="1:8">
      <c r="H689" t="s">
        <v>2674</v>
      </c>
    </row>
    <row r="690" spans="1:8">
      <c r="H690" t="s">
        <v>2675</v>
      </c>
    </row>
    <row r="691" spans="1:8">
      <c r="H691" t="s">
        <v>2676</v>
      </c>
    </row>
    <row r="692" spans="1:8">
      <c r="H692" t="s">
        <v>2677</v>
      </c>
    </row>
    <row r="693" spans="1:8">
      <c r="H693" t="s">
        <v>2678</v>
      </c>
    </row>
    <row r="694" spans="1:8">
      <c r="H694" t="s">
        <v>2679</v>
      </c>
    </row>
    <row r="695" spans="1:8">
      <c r="H695" t="s">
        <v>2680</v>
      </c>
    </row>
    <row r="696" spans="1:8">
      <c r="H696" t="s">
        <v>2416</v>
      </c>
    </row>
    <row r="697" spans="1:8">
      <c r="H697" t="s">
        <v>2421</v>
      </c>
    </row>
    <row r="698" spans="1:8">
      <c r="H698" t="s">
        <v>2681</v>
      </c>
    </row>
    <row r="699" spans="1:8">
      <c r="F699" t="s">
        <v>1033</v>
      </c>
      <c r="G699" t="s">
        <v>1832</v>
      </c>
      <c r="H699" t="s">
        <v>2416</v>
      </c>
    </row>
    <row r="700" spans="1:8">
      <c r="H700" t="s">
        <v>2421</v>
      </c>
    </row>
    <row r="701" spans="1:8">
      <c r="H701" t="s">
        <v>2465</v>
      </c>
    </row>
    <row r="702" spans="1:8">
      <c r="H702" t="s">
        <v>2470</v>
      </c>
    </row>
    <row r="703" spans="1:8">
      <c r="A703" t="s">
        <v>28</v>
      </c>
      <c r="B703">
        <f>HYPERLINK("https://github.com/apache/commons-math/commit/f41527455cc9220383e7eb8eeca0caa369e1f104", "f41527455cc9220383e7eb8eeca0caa369e1f104")</f>
        <v>0</v>
      </c>
      <c r="C703">
        <f>HYPERLINK("https://github.com/apache/commons-math/commit/f6b9a428ca46da6aac7b5affeaa2cde451d0457e", "f6b9a428ca46da6aac7b5affeaa2cde451d0457e")</f>
        <v>0</v>
      </c>
      <c r="D703" t="s">
        <v>511</v>
      </c>
      <c r="E703" t="s">
        <v>552</v>
      </c>
      <c r="F703" t="s">
        <v>1097</v>
      </c>
      <c r="G703" t="s">
        <v>1882</v>
      </c>
      <c r="H703" t="s">
        <v>2682</v>
      </c>
    </row>
    <row r="704" spans="1:8">
      <c r="A704" t="s">
        <v>29</v>
      </c>
      <c r="B704">
        <f>HYPERLINK("https://github.com/apache/commons-math/commit/6f44b3961194851984aeb211dd16616bb97cfef5", "6f44b3961194851984aeb211dd16616bb97cfef5")</f>
        <v>0</v>
      </c>
      <c r="C704">
        <f>HYPERLINK("https://github.com/apache/commons-math/commit/5f543b9e930b56844f5a5627f9ed24242509d154", "5f543b9e930b56844f5a5627f9ed24242509d154")</f>
        <v>0</v>
      </c>
      <c r="D704" t="s">
        <v>511</v>
      </c>
      <c r="E704" t="s">
        <v>553</v>
      </c>
      <c r="F704" t="s">
        <v>1047</v>
      </c>
      <c r="G704" t="s">
        <v>1845</v>
      </c>
      <c r="H704" t="s">
        <v>2391</v>
      </c>
    </row>
    <row r="705" spans="1:8">
      <c r="H705" t="s">
        <v>2311</v>
      </c>
    </row>
    <row r="706" spans="1:8">
      <c r="H706" t="s">
        <v>2392</v>
      </c>
    </row>
    <row r="707" spans="1:8">
      <c r="H707" t="s">
        <v>2393</v>
      </c>
    </row>
    <row r="708" spans="1:8">
      <c r="H708" t="s">
        <v>2394</v>
      </c>
    </row>
    <row r="709" spans="1:8">
      <c r="H709" t="s">
        <v>2395</v>
      </c>
    </row>
    <row r="710" spans="1:8">
      <c r="H710" t="s">
        <v>2396</v>
      </c>
    </row>
    <row r="711" spans="1:8">
      <c r="A711" t="s">
        <v>30</v>
      </c>
      <c r="B711">
        <f>HYPERLINK("https://github.com/apache/commons-math/commit/c415dd79aeccea246fe39881cda0b1404d5c33c0", "c415dd79aeccea246fe39881cda0b1404d5c33c0")</f>
        <v>0</v>
      </c>
      <c r="C711">
        <f>HYPERLINK("https://github.com/apache/commons-math/commit/4952dd85d66701c5e079303f163baba5a2fe5ce0", "4952dd85d66701c5e079303f163baba5a2fe5ce0")</f>
        <v>0</v>
      </c>
      <c r="D711" t="s">
        <v>512</v>
      </c>
      <c r="E711" t="s">
        <v>554</v>
      </c>
      <c r="F711" t="s">
        <v>1098</v>
      </c>
      <c r="G711" t="s">
        <v>1836</v>
      </c>
      <c r="H711" t="s">
        <v>2364</v>
      </c>
    </row>
    <row r="712" spans="1:8">
      <c r="A712" t="s">
        <v>31</v>
      </c>
      <c r="B712">
        <f>HYPERLINK("https://github.com/apache/commons-math/commit/8490149ab0530679c059683f05452162422748ff", "8490149ab0530679c059683f05452162422748ff")</f>
        <v>0</v>
      </c>
      <c r="C712">
        <f>HYPERLINK("https://github.com/apache/commons-math/commit/063bb6b88052fce0a015ad7944b2e00038033205", "063bb6b88052fce0a015ad7944b2e00038033205")</f>
        <v>0</v>
      </c>
      <c r="D712" t="s">
        <v>511</v>
      </c>
      <c r="E712" t="s">
        <v>555</v>
      </c>
      <c r="F712" t="s">
        <v>1098</v>
      </c>
      <c r="G712" t="s">
        <v>1836</v>
      </c>
      <c r="H712" t="s">
        <v>2365</v>
      </c>
    </row>
    <row r="713" spans="1:8">
      <c r="H713" t="s">
        <v>2374</v>
      </c>
    </row>
    <row r="714" spans="1:8">
      <c r="H714" t="s">
        <v>2374</v>
      </c>
    </row>
    <row r="715" spans="1:8">
      <c r="H715" t="s">
        <v>2366</v>
      </c>
    </row>
    <row r="716" spans="1:8">
      <c r="H716" t="s">
        <v>2375</v>
      </c>
    </row>
    <row r="717" spans="1:8">
      <c r="H717" t="s">
        <v>2366</v>
      </c>
    </row>
    <row r="718" spans="1:8">
      <c r="H718" t="s">
        <v>2375</v>
      </c>
    </row>
    <row r="719" spans="1:8">
      <c r="H719" t="s">
        <v>2375</v>
      </c>
    </row>
    <row r="720" spans="1:8">
      <c r="H720" t="s">
        <v>2375</v>
      </c>
    </row>
    <row r="721" spans="1:8">
      <c r="H721" t="s">
        <v>2366</v>
      </c>
    </row>
    <row r="722" spans="1:8">
      <c r="H722" t="s">
        <v>2366</v>
      </c>
    </row>
    <row r="723" spans="1:8">
      <c r="H723" t="s">
        <v>2375</v>
      </c>
    </row>
    <row r="724" spans="1:8">
      <c r="H724" t="s">
        <v>2375</v>
      </c>
    </row>
    <row r="725" spans="1:8">
      <c r="H725" t="s">
        <v>2375</v>
      </c>
    </row>
    <row r="726" spans="1:8">
      <c r="H726" t="s">
        <v>2375</v>
      </c>
    </row>
    <row r="727" spans="1:8">
      <c r="H727" t="s">
        <v>2376</v>
      </c>
    </row>
    <row r="728" spans="1:8">
      <c r="H728" t="s">
        <v>2366</v>
      </c>
    </row>
    <row r="729" spans="1:8">
      <c r="H729" t="s">
        <v>2366</v>
      </c>
    </row>
    <row r="730" spans="1:8">
      <c r="H730" t="s">
        <v>2375</v>
      </c>
    </row>
    <row r="731" spans="1:8">
      <c r="H731" t="s">
        <v>2375</v>
      </c>
    </row>
    <row r="732" spans="1:8">
      <c r="A732" t="s">
        <v>32</v>
      </c>
      <c r="B732">
        <f>HYPERLINK("https://github.com/apache/commons-math/commit/3e97a3afbbb65d858babfe3bf905fc62665f98fe", "3e97a3afbbb65d858babfe3bf905fc62665f98fe")</f>
        <v>0</v>
      </c>
      <c r="C732">
        <f>HYPERLINK("https://github.com/apache/commons-math/commit/81da2fafa1b08a181fb32eee3643f3832b033595", "81da2fafa1b08a181fb32eee3643f3832b033595")</f>
        <v>0</v>
      </c>
      <c r="D732" t="s">
        <v>511</v>
      </c>
      <c r="E732" t="s">
        <v>556</v>
      </c>
      <c r="F732" t="s">
        <v>1099</v>
      </c>
      <c r="G732" t="s">
        <v>1835</v>
      </c>
      <c r="H732" t="s">
        <v>2361</v>
      </c>
    </row>
    <row r="733" spans="1:8">
      <c r="H733" t="s">
        <v>2310</v>
      </c>
    </row>
    <row r="734" spans="1:8">
      <c r="H734" t="s">
        <v>2311</v>
      </c>
    </row>
    <row r="735" spans="1:8">
      <c r="H735" t="s">
        <v>2362</v>
      </c>
    </row>
    <row r="736" spans="1:8">
      <c r="H736" t="s">
        <v>2363</v>
      </c>
    </row>
    <row r="737" spans="1:8">
      <c r="A737" t="s">
        <v>33</v>
      </c>
      <c r="B737">
        <f>HYPERLINK("https://github.com/apache/commons-math/commit/631377f86befb652e2927757de52944d3d2d6a61", "631377f86befb652e2927757de52944d3d2d6a61")</f>
        <v>0</v>
      </c>
      <c r="C737">
        <f>HYPERLINK("https://github.com/apache/commons-math/commit/d522e47b8e07862d3a01944ad26314fc7eae5d8a", "d522e47b8e07862d3a01944ad26314fc7eae5d8a")</f>
        <v>0</v>
      </c>
      <c r="D737" t="s">
        <v>512</v>
      </c>
      <c r="E737" t="s">
        <v>557</v>
      </c>
      <c r="F737" t="s">
        <v>1100</v>
      </c>
      <c r="G737" t="s">
        <v>1883</v>
      </c>
      <c r="H737" t="s">
        <v>2683</v>
      </c>
    </row>
    <row r="738" spans="1:8">
      <c r="A738" t="s">
        <v>34</v>
      </c>
      <c r="B738">
        <f>HYPERLINK("https://github.com/apache/commons-math/commit/80b101bea540755a6c37a1dc47c2ba0ff74aeb51", "80b101bea540755a6c37a1dc47c2ba0ff74aeb51")</f>
        <v>0</v>
      </c>
      <c r="C738">
        <f>HYPERLINK("https://github.com/apache/commons-math/commit/84839d3f059fd06da2cee514580a83bb7afdb0ce", "84839d3f059fd06da2cee514580a83bb7afdb0ce")</f>
        <v>0</v>
      </c>
      <c r="D738" t="s">
        <v>511</v>
      </c>
      <c r="E738" t="s">
        <v>558</v>
      </c>
      <c r="F738" t="s">
        <v>1096</v>
      </c>
      <c r="G738" t="s">
        <v>1881</v>
      </c>
      <c r="H738" t="s">
        <v>2684</v>
      </c>
    </row>
    <row r="739" spans="1:8">
      <c r="H739" t="s">
        <v>2685</v>
      </c>
    </row>
    <row r="740" spans="1:8">
      <c r="H740" t="s">
        <v>2310</v>
      </c>
    </row>
    <row r="741" spans="1:8">
      <c r="H741" t="s">
        <v>2339</v>
      </c>
    </row>
    <row r="742" spans="1:8">
      <c r="H742" t="s">
        <v>2686</v>
      </c>
    </row>
    <row r="743" spans="1:8">
      <c r="H743" t="s">
        <v>2687</v>
      </c>
    </row>
    <row r="744" spans="1:8">
      <c r="H744" t="s">
        <v>2688</v>
      </c>
    </row>
    <row r="745" spans="1:8">
      <c r="H745" t="s">
        <v>2689</v>
      </c>
    </row>
    <row r="746" spans="1:8">
      <c r="H746" t="s">
        <v>2690</v>
      </c>
    </row>
    <row r="747" spans="1:8">
      <c r="H747" t="s">
        <v>2691</v>
      </c>
    </row>
    <row r="748" spans="1:8">
      <c r="H748" t="s">
        <v>2692</v>
      </c>
    </row>
    <row r="749" spans="1:8">
      <c r="H749" t="s">
        <v>2693</v>
      </c>
    </row>
    <row r="750" spans="1:8">
      <c r="H750" t="s">
        <v>2694</v>
      </c>
    </row>
    <row r="751" spans="1:8">
      <c r="H751" t="s">
        <v>2695</v>
      </c>
    </row>
    <row r="752" spans="1:8">
      <c r="H752" t="s">
        <v>2417</v>
      </c>
    </row>
    <row r="753" spans="8:8">
      <c r="H753" t="s">
        <v>2418</v>
      </c>
    </row>
    <row r="754" spans="8:8">
      <c r="H754" t="s">
        <v>2419</v>
      </c>
    </row>
    <row r="755" spans="8:8">
      <c r="H755" t="s">
        <v>2420</v>
      </c>
    </row>
    <row r="756" spans="8:8">
      <c r="H756" t="s">
        <v>2425</v>
      </c>
    </row>
    <row r="757" spans="8:8">
      <c r="H757" t="s">
        <v>2424</v>
      </c>
    </row>
    <row r="758" spans="8:8">
      <c r="H758" t="s">
        <v>2423</v>
      </c>
    </row>
    <row r="759" spans="8:8">
      <c r="H759" t="s">
        <v>2422</v>
      </c>
    </row>
    <row r="760" spans="8:8">
      <c r="H760" t="s">
        <v>2696</v>
      </c>
    </row>
    <row r="761" spans="8:8">
      <c r="H761" t="s">
        <v>2697</v>
      </c>
    </row>
    <row r="762" spans="8:8">
      <c r="H762" t="s">
        <v>2698</v>
      </c>
    </row>
    <row r="763" spans="8:8">
      <c r="H763" t="s">
        <v>2699</v>
      </c>
    </row>
    <row r="764" spans="8:8">
      <c r="H764" t="s">
        <v>2700</v>
      </c>
    </row>
    <row r="765" spans="8:8">
      <c r="H765" t="s">
        <v>2701</v>
      </c>
    </row>
    <row r="766" spans="8:8">
      <c r="H766" t="s">
        <v>2702</v>
      </c>
    </row>
    <row r="767" spans="8:8">
      <c r="H767" t="s">
        <v>2703</v>
      </c>
    </row>
    <row r="768" spans="8:8">
      <c r="H768" t="s">
        <v>2344</v>
      </c>
    </row>
    <row r="769" spans="1:8">
      <c r="H769" t="s">
        <v>2345</v>
      </c>
    </row>
    <row r="770" spans="1:8">
      <c r="A770" t="s">
        <v>35</v>
      </c>
      <c r="B770">
        <f>HYPERLINK("https://github.com/apache/commons-math/commit/73812e41db0aa040b53c6ff3f35804c037aa2a9b", "73812e41db0aa040b53c6ff3f35804c037aa2a9b")</f>
        <v>0</v>
      </c>
      <c r="C770">
        <f>HYPERLINK("https://github.com/apache/commons-math/commit/cd6d71b967019626734e81103a897729e70cd64b", "cd6d71b967019626734e81103a897729e70cd64b")</f>
        <v>0</v>
      </c>
      <c r="D770" t="s">
        <v>511</v>
      </c>
      <c r="E770" t="s">
        <v>559</v>
      </c>
      <c r="F770" t="s">
        <v>1051</v>
      </c>
      <c r="G770" t="s">
        <v>1847</v>
      </c>
      <c r="H770" t="s">
        <v>2310</v>
      </c>
    </row>
    <row r="771" spans="1:8">
      <c r="H771" t="s">
        <v>2339</v>
      </c>
    </row>
    <row r="772" spans="1:8">
      <c r="H772" t="s">
        <v>2695</v>
      </c>
    </row>
    <row r="773" spans="1:8">
      <c r="H773" t="s">
        <v>2417</v>
      </c>
    </row>
    <row r="774" spans="1:8">
      <c r="H774" t="s">
        <v>2418</v>
      </c>
    </row>
    <row r="775" spans="1:8">
      <c r="H775" t="s">
        <v>2419</v>
      </c>
    </row>
    <row r="776" spans="1:8">
      <c r="H776" t="s">
        <v>2420</v>
      </c>
    </row>
    <row r="777" spans="1:8">
      <c r="H777" t="s">
        <v>2696</v>
      </c>
    </row>
    <row r="778" spans="1:8">
      <c r="H778" t="s">
        <v>2422</v>
      </c>
    </row>
    <row r="779" spans="1:8">
      <c r="H779" t="s">
        <v>2423</v>
      </c>
    </row>
    <row r="780" spans="1:8">
      <c r="H780" t="s">
        <v>2424</v>
      </c>
    </row>
    <row r="781" spans="1:8">
      <c r="H781" t="s">
        <v>2425</v>
      </c>
    </row>
    <row r="782" spans="1:8">
      <c r="H782" t="s">
        <v>2704</v>
      </c>
    </row>
    <row r="783" spans="1:8">
      <c r="H783" t="s">
        <v>2427</v>
      </c>
    </row>
    <row r="784" spans="1:8">
      <c r="H784" t="s">
        <v>2428</v>
      </c>
    </row>
    <row r="785" spans="6:8">
      <c r="H785" t="s">
        <v>2429</v>
      </c>
    </row>
    <row r="786" spans="6:8">
      <c r="H786" t="s">
        <v>2430</v>
      </c>
    </row>
    <row r="787" spans="6:8">
      <c r="H787" t="s">
        <v>2705</v>
      </c>
    </row>
    <row r="788" spans="6:8">
      <c r="H788" t="s">
        <v>2344</v>
      </c>
    </row>
    <row r="789" spans="6:8">
      <c r="H789" t="s">
        <v>2345</v>
      </c>
    </row>
    <row r="790" spans="6:8">
      <c r="F790" t="s">
        <v>1053</v>
      </c>
      <c r="G790" t="s">
        <v>1849</v>
      </c>
      <c r="H790" t="s">
        <v>2310</v>
      </c>
    </row>
    <row r="791" spans="6:8">
      <c r="H791" t="s">
        <v>2339</v>
      </c>
    </row>
    <row r="792" spans="6:8">
      <c r="H792" t="s">
        <v>2695</v>
      </c>
    </row>
    <row r="793" spans="6:8">
      <c r="H793" t="s">
        <v>2417</v>
      </c>
    </row>
    <row r="794" spans="6:8">
      <c r="H794" t="s">
        <v>2418</v>
      </c>
    </row>
    <row r="795" spans="6:8">
      <c r="H795" t="s">
        <v>2419</v>
      </c>
    </row>
    <row r="796" spans="6:8">
      <c r="H796" t="s">
        <v>2420</v>
      </c>
    </row>
    <row r="797" spans="6:8">
      <c r="H797" t="s">
        <v>2696</v>
      </c>
    </row>
    <row r="798" spans="6:8">
      <c r="H798" t="s">
        <v>2422</v>
      </c>
    </row>
    <row r="799" spans="6:8">
      <c r="H799" t="s">
        <v>2423</v>
      </c>
    </row>
    <row r="800" spans="6:8">
      <c r="H800" t="s">
        <v>2424</v>
      </c>
    </row>
    <row r="801" spans="1:8">
      <c r="H801" t="s">
        <v>2425</v>
      </c>
    </row>
    <row r="802" spans="1:8">
      <c r="H802" t="s">
        <v>2706</v>
      </c>
    </row>
    <row r="803" spans="1:8">
      <c r="H803" t="s">
        <v>2704</v>
      </c>
    </row>
    <row r="804" spans="1:8">
      <c r="H804" t="s">
        <v>2427</v>
      </c>
    </row>
    <row r="805" spans="1:8">
      <c r="H805" t="s">
        <v>2428</v>
      </c>
    </row>
    <row r="806" spans="1:8">
      <c r="H806" t="s">
        <v>2429</v>
      </c>
    </row>
    <row r="807" spans="1:8">
      <c r="H807" t="s">
        <v>2486</v>
      </c>
    </row>
    <row r="808" spans="1:8">
      <c r="H808" t="s">
        <v>2344</v>
      </c>
    </row>
    <row r="809" spans="1:8">
      <c r="H809" t="s">
        <v>2345</v>
      </c>
    </row>
    <row r="810" spans="1:8">
      <c r="A810" t="s">
        <v>36</v>
      </c>
      <c r="B810">
        <f>HYPERLINK("https://github.com/apache/commons-math/commit/e0452e4d79ade8380dafea2dd1b4cfd3b3fde9f0", "e0452e4d79ade8380dafea2dd1b4cfd3b3fde9f0")</f>
        <v>0</v>
      </c>
      <c r="C810">
        <f>HYPERLINK("https://github.com/apache/commons-math/commit/9459e748c874f7fd43c90ea6f90bce35d47ca778", "9459e748c874f7fd43c90ea6f90bce35d47ca778")</f>
        <v>0</v>
      </c>
      <c r="D810" t="s">
        <v>509</v>
      </c>
      <c r="E810" t="s">
        <v>560</v>
      </c>
      <c r="F810" t="s">
        <v>1100</v>
      </c>
      <c r="G810" t="s">
        <v>1883</v>
      </c>
      <c r="H810" t="s">
        <v>2707</v>
      </c>
    </row>
    <row r="811" spans="1:8">
      <c r="A811" t="s">
        <v>37</v>
      </c>
      <c r="B811">
        <f>HYPERLINK("https://github.com/apache/commons-math/commit/b31439f3ec9bb216465ae77de5f7cb8433dd3140", "b31439f3ec9bb216465ae77de5f7cb8433dd3140")</f>
        <v>0</v>
      </c>
      <c r="C811">
        <f>HYPERLINK("https://github.com/apache/commons-math/commit/8e995890ea35399b6da6bc86532f0694accd511b", "8e995890ea35399b6da6bc86532f0694accd511b")</f>
        <v>0</v>
      </c>
      <c r="D811" t="s">
        <v>511</v>
      </c>
      <c r="E811" t="s">
        <v>561</v>
      </c>
      <c r="F811" t="s">
        <v>1029</v>
      </c>
      <c r="G811" t="s">
        <v>1828</v>
      </c>
      <c r="H811" t="s">
        <v>2310</v>
      </c>
    </row>
    <row r="812" spans="1:8">
      <c r="H812" t="s">
        <v>2339</v>
      </c>
    </row>
    <row r="813" spans="1:8">
      <c r="H813" t="s">
        <v>2340</v>
      </c>
    </row>
    <row r="814" spans="1:8">
      <c r="H814" t="s">
        <v>2341</v>
      </c>
    </row>
    <row r="815" spans="1:8">
      <c r="H815" t="s">
        <v>2342</v>
      </c>
    </row>
    <row r="816" spans="1:8">
      <c r="H816" t="s">
        <v>2343</v>
      </c>
    </row>
    <row r="817" spans="1:8">
      <c r="H817" t="s">
        <v>2344</v>
      </c>
    </row>
    <row r="818" spans="1:8">
      <c r="H818" t="s">
        <v>2345</v>
      </c>
    </row>
    <row r="819" spans="1:8">
      <c r="A819" t="s">
        <v>38</v>
      </c>
      <c r="B819">
        <f>HYPERLINK("https://github.com/apache/commons-math/commit/1d5a4e2d3d0fbd894b4e344a3d6ea601c14ab80e", "1d5a4e2d3d0fbd894b4e344a3d6ea601c14ab80e")</f>
        <v>0</v>
      </c>
      <c r="C819">
        <f>HYPERLINK("https://github.com/apache/commons-math/commit/dc8569711fd1771539290d84bb69c33e5f2901fd", "dc8569711fd1771539290d84bb69c33e5f2901fd")</f>
        <v>0</v>
      </c>
      <c r="D819" t="s">
        <v>511</v>
      </c>
      <c r="E819" t="s">
        <v>562</v>
      </c>
      <c r="F819" t="s">
        <v>1052</v>
      </c>
      <c r="G819" t="s">
        <v>1848</v>
      </c>
      <c r="H819" t="s">
        <v>2310</v>
      </c>
    </row>
    <row r="820" spans="1:8">
      <c r="H820" t="s">
        <v>2339</v>
      </c>
    </row>
    <row r="821" spans="1:8">
      <c r="H821" t="s">
        <v>2340</v>
      </c>
    </row>
    <row r="822" spans="1:8">
      <c r="H822" t="s">
        <v>2341</v>
      </c>
    </row>
    <row r="823" spans="1:8">
      <c r="H823" t="s">
        <v>2342</v>
      </c>
    </row>
    <row r="824" spans="1:8">
      <c r="H824" t="s">
        <v>2343</v>
      </c>
    </row>
    <row r="825" spans="1:8">
      <c r="H825" t="s">
        <v>2344</v>
      </c>
    </row>
    <row r="826" spans="1:8">
      <c r="H826" t="s">
        <v>2345</v>
      </c>
    </row>
    <row r="827" spans="1:8">
      <c r="A827" t="s">
        <v>39</v>
      </c>
      <c r="B827">
        <f>HYPERLINK("https://github.com/apache/commons-math/commit/229c782087d2eaef17d23682fcd8b36a73bb756b", "229c782087d2eaef17d23682fcd8b36a73bb756b")</f>
        <v>0</v>
      </c>
      <c r="C827">
        <f>HYPERLINK("https://github.com/apache/commons-math/commit/df23d31d6fe1c8da7c02efd03a474f8cb050b21f", "df23d31d6fe1c8da7c02efd03a474f8cb050b21f")</f>
        <v>0</v>
      </c>
      <c r="D827" t="s">
        <v>511</v>
      </c>
      <c r="E827" t="s">
        <v>563</v>
      </c>
      <c r="F827" t="s">
        <v>1096</v>
      </c>
      <c r="G827" t="s">
        <v>1881</v>
      </c>
      <c r="H827" t="s">
        <v>2310</v>
      </c>
    </row>
    <row r="828" spans="1:8">
      <c r="H828" t="s">
        <v>2339</v>
      </c>
    </row>
    <row r="829" spans="1:8">
      <c r="H829" t="s">
        <v>2686</v>
      </c>
    </row>
    <row r="830" spans="1:8">
      <c r="H830" t="s">
        <v>2687</v>
      </c>
    </row>
    <row r="831" spans="1:8">
      <c r="H831" t="s">
        <v>2688</v>
      </c>
    </row>
    <row r="832" spans="1:8">
      <c r="H832" t="s">
        <v>2689</v>
      </c>
    </row>
    <row r="833" spans="8:8">
      <c r="H833" t="s">
        <v>2690</v>
      </c>
    </row>
    <row r="834" spans="8:8">
      <c r="H834" t="s">
        <v>2691</v>
      </c>
    </row>
    <row r="835" spans="8:8">
      <c r="H835" t="s">
        <v>2692</v>
      </c>
    </row>
    <row r="836" spans="8:8">
      <c r="H836" t="s">
        <v>2693</v>
      </c>
    </row>
    <row r="837" spans="8:8">
      <c r="H837" t="s">
        <v>2695</v>
      </c>
    </row>
    <row r="838" spans="8:8">
      <c r="H838" t="s">
        <v>2417</v>
      </c>
    </row>
    <row r="839" spans="8:8">
      <c r="H839" t="s">
        <v>2418</v>
      </c>
    </row>
    <row r="840" spans="8:8">
      <c r="H840" t="s">
        <v>2419</v>
      </c>
    </row>
    <row r="841" spans="8:8">
      <c r="H841" t="s">
        <v>2420</v>
      </c>
    </row>
    <row r="842" spans="8:8">
      <c r="H842" t="s">
        <v>2425</v>
      </c>
    </row>
    <row r="843" spans="8:8">
      <c r="H843" t="s">
        <v>2424</v>
      </c>
    </row>
    <row r="844" spans="8:8">
      <c r="H844" t="s">
        <v>2423</v>
      </c>
    </row>
    <row r="845" spans="8:8">
      <c r="H845" t="s">
        <v>2422</v>
      </c>
    </row>
    <row r="846" spans="8:8">
      <c r="H846" t="s">
        <v>2696</v>
      </c>
    </row>
    <row r="847" spans="8:8">
      <c r="H847" t="s">
        <v>2344</v>
      </c>
    </row>
    <row r="848" spans="8:8">
      <c r="H848" t="s">
        <v>2345</v>
      </c>
    </row>
    <row r="849" spans="1:8">
      <c r="A849" t="s">
        <v>40</v>
      </c>
      <c r="B849">
        <f>HYPERLINK("https://github.com/apache/commons-math/commit/5b9f353eeabc824146443b3c413be1f670985b4d", "5b9f353eeabc824146443b3c413be1f670985b4d")</f>
        <v>0</v>
      </c>
      <c r="C849">
        <f>HYPERLINK("https://github.com/apache/commons-math/commit/229c782087d2eaef17d23682fcd8b36a73bb756b", "229c782087d2eaef17d23682fcd8b36a73bb756b")</f>
        <v>0</v>
      </c>
      <c r="D849" t="s">
        <v>511</v>
      </c>
      <c r="E849" t="s">
        <v>564</v>
      </c>
      <c r="F849" t="s">
        <v>1033</v>
      </c>
      <c r="G849" t="s">
        <v>1832</v>
      </c>
      <c r="H849" t="s">
        <v>2310</v>
      </c>
    </row>
    <row r="850" spans="1:8">
      <c r="H850" t="s">
        <v>2339</v>
      </c>
    </row>
    <row r="851" spans="1:8">
      <c r="H851" t="s">
        <v>2695</v>
      </c>
    </row>
    <row r="852" spans="1:8">
      <c r="H852" t="s">
        <v>2417</v>
      </c>
    </row>
    <row r="853" spans="1:8">
      <c r="H853" t="s">
        <v>2418</v>
      </c>
    </row>
    <row r="854" spans="1:8">
      <c r="H854" t="s">
        <v>2419</v>
      </c>
    </row>
    <row r="855" spans="1:8">
      <c r="H855" t="s">
        <v>2420</v>
      </c>
    </row>
    <row r="856" spans="1:8">
      <c r="H856" t="s">
        <v>2696</v>
      </c>
    </row>
    <row r="857" spans="1:8">
      <c r="H857" t="s">
        <v>2422</v>
      </c>
    </row>
    <row r="858" spans="1:8">
      <c r="H858" t="s">
        <v>2423</v>
      </c>
    </row>
    <row r="859" spans="1:8">
      <c r="H859" t="s">
        <v>2424</v>
      </c>
    </row>
    <row r="860" spans="1:8">
      <c r="H860" t="s">
        <v>2425</v>
      </c>
    </row>
    <row r="861" spans="1:8">
      <c r="H861" t="s">
        <v>2708</v>
      </c>
    </row>
    <row r="862" spans="1:8">
      <c r="H862" t="s">
        <v>2488</v>
      </c>
    </row>
    <row r="863" spans="1:8">
      <c r="H863" t="s">
        <v>2489</v>
      </c>
    </row>
    <row r="864" spans="1:8">
      <c r="H864" t="s">
        <v>2490</v>
      </c>
    </row>
    <row r="865" spans="1:8">
      <c r="H865" t="s">
        <v>2491</v>
      </c>
    </row>
    <row r="866" spans="1:8">
      <c r="H866" t="s">
        <v>2709</v>
      </c>
    </row>
    <row r="867" spans="1:8">
      <c r="H867" t="s">
        <v>2492</v>
      </c>
    </row>
    <row r="868" spans="1:8">
      <c r="H868" t="s">
        <v>2493</v>
      </c>
    </row>
    <row r="869" spans="1:8">
      <c r="H869" t="s">
        <v>2494</v>
      </c>
    </row>
    <row r="870" spans="1:8">
      <c r="H870" t="s">
        <v>2495</v>
      </c>
    </row>
    <row r="871" spans="1:8">
      <c r="H871" t="s">
        <v>2344</v>
      </c>
    </row>
    <row r="872" spans="1:8">
      <c r="H872" t="s">
        <v>2345</v>
      </c>
    </row>
    <row r="873" spans="1:8">
      <c r="A873" t="s">
        <v>41</v>
      </c>
      <c r="B873">
        <f>HYPERLINK("https://github.com/apache/commons-math/commit/a40de0d92f8af0ce318904f75d85da4e1af34bfe", "a40de0d92f8af0ce318904f75d85da4e1af34bfe")</f>
        <v>0</v>
      </c>
      <c r="C873">
        <f>HYPERLINK("https://github.com/apache/commons-math/commit/7538855855007bc0e2077fcc1b2bfe51bff1dec7", "7538855855007bc0e2077fcc1b2bfe51bff1dec7")</f>
        <v>0</v>
      </c>
      <c r="D873" t="s">
        <v>510</v>
      </c>
      <c r="E873" t="s">
        <v>565</v>
      </c>
      <c r="F873" t="s">
        <v>1101</v>
      </c>
      <c r="G873" t="s">
        <v>1875</v>
      </c>
      <c r="H873" t="s">
        <v>2377</v>
      </c>
    </row>
    <row r="874" spans="1:8">
      <c r="H874" t="s">
        <v>2620</v>
      </c>
    </row>
    <row r="875" spans="1:8">
      <c r="H875" t="s">
        <v>2580</v>
      </c>
    </row>
    <row r="876" spans="1:8">
      <c r="H876" t="s">
        <v>2621</v>
      </c>
    </row>
    <row r="877" spans="1:8">
      <c r="H877" t="s">
        <v>2622</v>
      </c>
    </row>
    <row r="878" spans="1:8">
      <c r="H878" t="s">
        <v>2624</v>
      </c>
    </row>
    <row r="879" spans="1:8">
      <c r="A879" t="s">
        <v>42</v>
      </c>
      <c r="B879">
        <f>HYPERLINK("https://github.com/apache/commons-math/commit/73d8935012ba2726fba44b4458f469584c2c889b", "73d8935012ba2726fba44b4458f469584c2c889b")</f>
        <v>0</v>
      </c>
      <c r="C879">
        <f>HYPERLINK("https://github.com/apache/commons-math/commit/7f04479e5c653b7e7e7a2dd3ead56d370f914213", "7f04479e5c653b7e7e7a2dd3ead56d370f914213")</f>
        <v>0</v>
      </c>
      <c r="D879" t="s">
        <v>511</v>
      </c>
      <c r="E879" t="s">
        <v>566</v>
      </c>
      <c r="F879" t="s">
        <v>1102</v>
      </c>
      <c r="G879" t="s">
        <v>1884</v>
      </c>
      <c r="H879" t="s">
        <v>2363</v>
      </c>
    </row>
    <row r="880" spans="1:8">
      <c r="A880" t="s">
        <v>43</v>
      </c>
      <c r="B880">
        <f>HYPERLINK("https://github.com/apache/commons-math/commit/e571567af922731d3c01fe62c266c71994ee931b", "e571567af922731d3c01fe62c266c71994ee931b")</f>
        <v>0</v>
      </c>
      <c r="C880">
        <f>HYPERLINK("https://github.com/apache/commons-math/commit/c9f353cee21a636b8d32ab35319105b061cefcaf", "c9f353cee21a636b8d32ab35319105b061cefcaf")</f>
        <v>0</v>
      </c>
      <c r="D880" t="s">
        <v>511</v>
      </c>
      <c r="E880" t="s">
        <v>567</v>
      </c>
      <c r="F880" t="s">
        <v>1034</v>
      </c>
      <c r="G880" t="s">
        <v>1833</v>
      </c>
      <c r="H880" t="s">
        <v>2310</v>
      </c>
    </row>
    <row r="881" spans="8:8">
      <c r="H881" t="s">
        <v>2339</v>
      </c>
    </row>
    <row r="882" spans="8:8">
      <c r="H882" t="s">
        <v>2695</v>
      </c>
    </row>
    <row r="883" spans="8:8">
      <c r="H883" t="s">
        <v>2417</v>
      </c>
    </row>
    <row r="884" spans="8:8">
      <c r="H884" t="s">
        <v>2418</v>
      </c>
    </row>
    <row r="885" spans="8:8">
      <c r="H885" t="s">
        <v>2419</v>
      </c>
    </row>
    <row r="886" spans="8:8">
      <c r="H886" t="s">
        <v>2420</v>
      </c>
    </row>
    <row r="887" spans="8:8">
      <c r="H887" t="s">
        <v>2696</v>
      </c>
    </row>
    <row r="888" spans="8:8">
      <c r="H888" t="s">
        <v>2422</v>
      </c>
    </row>
    <row r="889" spans="8:8">
      <c r="H889" t="s">
        <v>2423</v>
      </c>
    </row>
    <row r="890" spans="8:8">
      <c r="H890" t="s">
        <v>2424</v>
      </c>
    </row>
    <row r="891" spans="8:8">
      <c r="H891" t="s">
        <v>2425</v>
      </c>
    </row>
    <row r="892" spans="8:8">
      <c r="H892" t="s">
        <v>2708</v>
      </c>
    </row>
    <row r="893" spans="8:8">
      <c r="H893" t="s">
        <v>2488</v>
      </c>
    </row>
    <row r="894" spans="8:8">
      <c r="H894" t="s">
        <v>2489</v>
      </c>
    </row>
    <row r="895" spans="8:8">
      <c r="H895" t="s">
        <v>2490</v>
      </c>
    </row>
    <row r="896" spans="8:8">
      <c r="H896" t="s">
        <v>2491</v>
      </c>
    </row>
    <row r="897" spans="1:8">
      <c r="H897" t="s">
        <v>2709</v>
      </c>
    </row>
    <row r="898" spans="1:8">
      <c r="H898" t="s">
        <v>2492</v>
      </c>
    </row>
    <row r="899" spans="1:8">
      <c r="H899" t="s">
        <v>2493</v>
      </c>
    </row>
    <row r="900" spans="1:8">
      <c r="H900" t="s">
        <v>2494</v>
      </c>
    </row>
    <row r="901" spans="1:8">
      <c r="H901" t="s">
        <v>2495</v>
      </c>
    </row>
    <row r="902" spans="1:8">
      <c r="H902" t="s">
        <v>2710</v>
      </c>
    </row>
    <row r="903" spans="1:8">
      <c r="H903" t="s">
        <v>2711</v>
      </c>
    </row>
    <row r="904" spans="1:8">
      <c r="H904" t="s">
        <v>2712</v>
      </c>
    </row>
    <row r="905" spans="1:8">
      <c r="H905" t="s">
        <v>2713</v>
      </c>
    </row>
    <row r="906" spans="1:8">
      <c r="H906" t="s">
        <v>2714</v>
      </c>
    </row>
    <row r="907" spans="1:8">
      <c r="H907" t="s">
        <v>2715</v>
      </c>
    </row>
    <row r="908" spans="1:8">
      <c r="H908" t="s">
        <v>2344</v>
      </c>
    </row>
    <row r="909" spans="1:8">
      <c r="H909" t="s">
        <v>2345</v>
      </c>
    </row>
    <row r="910" spans="1:8">
      <c r="A910" t="s">
        <v>44</v>
      </c>
      <c r="B910">
        <f>HYPERLINK("https://github.com/apache/commons-math/commit/45224a8ead4295f0941720322a744b5f5318506a", "45224a8ead4295f0941720322a744b5f5318506a")</f>
        <v>0</v>
      </c>
      <c r="C910">
        <f>HYPERLINK("https://github.com/apache/commons-math/commit/15aac108f19c9a81edaaea3a08b370f4df0012fc", "15aac108f19c9a81edaaea3a08b370f4df0012fc")</f>
        <v>0</v>
      </c>
      <c r="D910" t="s">
        <v>511</v>
      </c>
      <c r="E910" t="s">
        <v>568</v>
      </c>
      <c r="F910" t="s">
        <v>1088</v>
      </c>
      <c r="G910" t="s">
        <v>1822</v>
      </c>
      <c r="H910" t="s">
        <v>2627</v>
      </c>
    </row>
    <row r="911" spans="1:8">
      <c r="H911" t="s">
        <v>2310</v>
      </c>
    </row>
    <row r="912" spans="1:8">
      <c r="H912" t="s">
        <v>2716</v>
      </c>
    </row>
    <row r="913" spans="6:8">
      <c r="H913" t="s">
        <v>2716</v>
      </c>
    </row>
    <row r="914" spans="6:8">
      <c r="H914" t="s">
        <v>2716</v>
      </c>
    </row>
    <row r="915" spans="6:8">
      <c r="H915" t="s">
        <v>2716</v>
      </c>
    </row>
    <row r="916" spans="6:8">
      <c r="F916" t="s">
        <v>1091</v>
      </c>
      <c r="G916" t="s">
        <v>1821</v>
      </c>
      <c r="H916" t="s">
        <v>2636</v>
      </c>
    </row>
    <row r="917" spans="6:8">
      <c r="H917" t="s">
        <v>2310</v>
      </c>
    </row>
    <row r="918" spans="6:8">
      <c r="H918" t="s">
        <v>2339</v>
      </c>
    </row>
    <row r="919" spans="6:8">
      <c r="H919" t="s">
        <v>2319</v>
      </c>
    </row>
    <row r="920" spans="6:8">
      <c r="H920" t="s">
        <v>2318</v>
      </c>
    </row>
    <row r="921" spans="6:8">
      <c r="H921" t="s">
        <v>2320</v>
      </c>
    </row>
    <row r="922" spans="6:8">
      <c r="H922" t="s">
        <v>2315</v>
      </c>
    </row>
    <row r="923" spans="6:8">
      <c r="H923" t="s">
        <v>2637</v>
      </c>
    </row>
    <row r="924" spans="6:8">
      <c r="H924" t="s">
        <v>2638</v>
      </c>
    </row>
    <row r="925" spans="6:8">
      <c r="H925" t="s">
        <v>2639</v>
      </c>
    </row>
    <row r="926" spans="6:8">
      <c r="H926" t="s">
        <v>2321</v>
      </c>
    </row>
    <row r="927" spans="6:8">
      <c r="H927" t="s">
        <v>2322</v>
      </c>
    </row>
    <row r="928" spans="6:8">
      <c r="H928" t="s">
        <v>2317</v>
      </c>
    </row>
    <row r="929" spans="1:8">
      <c r="H929" t="s">
        <v>2316</v>
      </c>
    </row>
    <row r="930" spans="1:8">
      <c r="H930" t="s">
        <v>2716</v>
      </c>
    </row>
    <row r="931" spans="1:8">
      <c r="H931" t="s">
        <v>2716</v>
      </c>
    </row>
    <row r="932" spans="1:8">
      <c r="H932" t="s">
        <v>2716</v>
      </c>
    </row>
    <row r="933" spans="1:8">
      <c r="F933" t="s">
        <v>1039</v>
      </c>
      <c r="G933" t="s">
        <v>1838</v>
      </c>
      <c r="H933" t="s">
        <v>2640</v>
      </c>
    </row>
    <row r="934" spans="1:8">
      <c r="H934" t="s">
        <v>2310</v>
      </c>
    </row>
    <row r="935" spans="1:8">
      <c r="H935" t="s">
        <v>2339</v>
      </c>
    </row>
    <row r="936" spans="1:8">
      <c r="H936" t="s">
        <v>2320</v>
      </c>
    </row>
    <row r="937" spans="1:8">
      <c r="H937" t="s">
        <v>2641</v>
      </c>
    </row>
    <row r="938" spans="1:8">
      <c r="H938" t="s">
        <v>2642</v>
      </c>
    </row>
    <row r="939" spans="1:8">
      <c r="H939" t="s">
        <v>2643</v>
      </c>
    </row>
    <row r="940" spans="1:8">
      <c r="H940" t="s">
        <v>2644</v>
      </c>
    </row>
    <row r="941" spans="1:8">
      <c r="H941" t="s">
        <v>2329</v>
      </c>
    </row>
    <row r="942" spans="1:8">
      <c r="A942" t="s">
        <v>45</v>
      </c>
      <c r="B942">
        <f>HYPERLINK("https://github.com/apache/commons-math/commit/1363c7d014dabcebd664a10ac253190b252d81fa", "1363c7d014dabcebd664a10ac253190b252d81fa")</f>
        <v>0</v>
      </c>
      <c r="C942">
        <f>HYPERLINK("https://github.com/apache/commons-math/commit/49a083af125f5ebc748cafa014437a056229bed4", "49a083af125f5ebc748cafa014437a056229bed4")</f>
        <v>0</v>
      </c>
      <c r="D942" t="s">
        <v>511</v>
      </c>
      <c r="E942" t="s">
        <v>569</v>
      </c>
      <c r="F942" t="s">
        <v>1103</v>
      </c>
      <c r="G942" t="s">
        <v>1885</v>
      </c>
      <c r="H942" t="s">
        <v>2334</v>
      </c>
    </row>
    <row r="943" spans="1:8">
      <c r="H943" t="s">
        <v>2310</v>
      </c>
    </row>
    <row r="944" spans="1:8">
      <c r="H944" t="s">
        <v>2311</v>
      </c>
    </row>
    <row r="945" spans="6:8">
      <c r="H945" t="s">
        <v>2312</v>
      </c>
    </row>
    <row r="946" spans="6:8">
      <c r="H946" t="s">
        <v>2331</v>
      </c>
    </row>
    <row r="947" spans="6:8">
      <c r="H947" t="s">
        <v>2332</v>
      </c>
    </row>
    <row r="948" spans="6:8">
      <c r="H948" t="s">
        <v>2333</v>
      </c>
    </row>
    <row r="949" spans="6:8">
      <c r="H949" t="s">
        <v>2593</v>
      </c>
    </row>
    <row r="950" spans="6:8">
      <c r="H950" t="s">
        <v>2594</v>
      </c>
    </row>
    <row r="951" spans="6:8">
      <c r="H951" t="s">
        <v>2595</v>
      </c>
    </row>
    <row r="952" spans="6:8">
      <c r="F952" t="s">
        <v>1095</v>
      </c>
      <c r="G952" t="s">
        <v>1886</v>
      </c>
      <c r="H952" t="s">
        <v>2335</v>
      </c>
    </row>
    <row r="953" spans="6:8">
      <c r="H953" t="s">
        <v>2310</v>
      </c>
    </row>
    <row r="954" spans="6:8">
      <c r="H954" t="s">
        <v>2311</v>
      </c>
    </row>
    <row r="955" spans="6:8">
      <c r="H955" t="s">
        <v>2312</v>
      </c>
    </row>
    <row r="956" spans="6:8">
      <c r="H956" t="s">
        <v>2331</v>
      </c>
    </row>
    <row r="957" spans="6:8">
      <c r="H957" t="s">
        <v>2333</v>
      </c>
    </row>
    <row r="958" spans="6:8">
      <c r="H958" t="s">
        <v>2337</v>
      </c>
    </row>
    <row r="959" spans="6:8">
      <c r="H959" t="s">
        <v>2717</v>
      </c>
    </row>
    <row r="960" spans="6:8">
      <c r="H960" t="s">
        <v>2718</v>
      </c>
    </row>
    <row r="961" spans="1:8">
      <c r="A961" t="s">
        <v>46</v>
      </c>
      <c r="B961">
        <f>HYPERLINK("https://github.com/apache/commons-math/commit/65b57b6018eda2b0f5a6eb7e7833bd96eb20e4b6", "65b57b6018eda2b0f5a6eb7e7833bd96eb20e4b6")</f>
        <v>0</v>
      </c>
      <c r="C961">
        <f>HYPERLINK("https://github.com/apache/commons-math/commit/27cbce332c2f3b17b8146295e53e87f773ddbd18", "27cbce332c2f3b17b8146295e53e87f773ddbd18")</f>
        <v>0</v>
      </c>
      <c r="D961" t="s">
        <v>511</v>
      </c>
      <c r="E961" t="s">
        <v>570</v>
      </c>
      <c r="F961" t="s">
        <v>1100</v>
      </c>
      <c r="G961" t="s">
        <v>1883</v>
      </c>
      <c r="H961" t="s">
        <v>2719</v>
      </c>
    </row>
    <row r="962" spans="1:8">
      <c r="H962" t="s">
        <v>2720</v>
      </c>
    </row>
    <row r="963" spans="1:8">
      <c r="A963" t="s">
        <v>47</v>
      </c>
      <c r="B963">
        <f>HYPERLINK("https://github.com/apache/commons-math/commit/75dc4f119ab82b07ab1d73a2321fba7d1ce4630d", "75dc4f119ab82b07ab1d73a2321fba7d1ce4630d")</f>
        <v>0</v>
      </c>
      <c r="C963">
        <f>HYPERLINK("https://github.com/apache/commons-math/commit/fbae62101e5d0a04cfec3a6161652ee7ab05aa03", "fbae62101e5d0a04cfec3a6161652ee7ab05aa03")</f>
        <v>0</v>
      </c>
      <c r="D963" t="s">
        <v>511</v>
      </c>
      <c r="E963" t="s">
        <v>571</v>
      </c>
      <c r="F963" t="s">
        <v>1065</v>
      </c>
      <c r="G963" t="s">
        <v>1857</v>
      </c>
      <c r="H963" t="s">
        <v>2332</v>
      </c>
    </row>
    <row r="964" spans="1:8">
      <c r="H964" t="s">
        <v>2333</v>
      </c>
    </row>
    <row r="965" spans="1:8">
      <c r="A965" t="s">
        <v>48</v>
      </c>
      <c r="B965">
        <f>HYPERLINK("https://github.com/apache/commons-math/commit/f2a78ef3b18a3abacc2e0a7498732955dd554bd7", "f2a78ef3b18a3abacc2e0a7498732955dd554bd7")</f>
        <v>0</v>
      </c>
      <c r="C965">
        <f>HYPERLINK("https://github.com/apache/commons-math/commit/d6b8609c9873c2ab5f39b2a93acb56d8d6a66bbf", "d6b8609c9873c2ab5f39b2a93acb56d8d6a66bbf")</f>
        <v>0</v>
      </c>
      <c r="D965" t="s">
        <v>511</v>
      </c>
      <c r="E965" t="s">
        <v>572</v>
      </c>
      <c r="F965" t="s">
        <v>1104</v>
      </c>
      <c r="G965" t="s">
        <v>1887</v>
      </c>
      <c r="H965" t="s">
        <v>2721</v>
      </c>
    </row>
    <row r="966" spans="1:8">
      <c r="H966" t="s">
        <v>2722</v>
      </c>
    </row>
    <row r="967" spans="1:8">
      <c r="H967" t="s">
        <v>2723</v>
      </c>
    </row>
    <row r="968" spans="1:8">
      <c r="H968" t="s">
        <v>2724</v>
      </c>
    </row>
    <row r="969" spans="1:8">
      <c r="H969" t="s">
        <v>2725</v>
      </c>
    </row>
    <row r="970" spans="1:8">
      <c r="H970" t="s">
        <v>2726</v>
      </c>
    </row>
    <row r="971" spans="1:8">
      <c r="H971" t="s">
        <v>2727</v>
      </c>
    </row>
    <row r="972" spans="1:8">
      <c r="H972" t="s">
        <v>2728</v>
      </c>
    </row>
    <row r="973" spans="1:8">
      <c r="H973" t="s">
        <v>2729</v>
      </c>
    </row>
    <row r="974" spans="1:8">
      <c r="H974" t="s">
        <v>2730</v>
      </c>
    </row>
    <row r="975" spans="1:8">
      <c r="H975" t="s">
        <v>2731</v>
      </c>
    </row>
    <row r="976" spans="1:8">
      <c r="H976" t="s">
        <v>2732</v>
      </c>
    </row>
    <row r="977" spans="8:8">
      <c r="H977" t="s">
        <v>2733</v>
      </c>
    </row>
    <row r="978" spans="8:8">
      <c r="H978" t="s">
        <v>2734</v>
      </c>
    </row>
    <row r="979" spans="8:8">
      <c r="H979" t="s">
        <v>2735</v>
      </c>
    </row>
    <row r="980" spans="8:8">
      <c r="H980" t="s">
        <v>2736</v>
      </c>
    </row>
    <row r="981" spans="8:8">
      <c r="H981" t="s">
        <v>2737</v>
      </c>
    </row>
    <row r="982" spans="8:8">
      <c r="H982" t="s">
        <v>2738</v>
      </c>
    </row>
    <row r="983" spans="8:8">
      <c r="H983" t="s">
        <v>2739</v>
      </c>
    </row>
    <row r="984" spans="8:8">
      <c r="H984" t="s">
        <v>2740</v>
      </c>
    </row>
    <row r="985" spans="8:8">
      <c r="H985" t="s">
        <v>2741</v>
      </c>
    </row>
    <row r="986" spans="8:8">
      <c r="H986" t="s">
        <v>2742</v>
      </c>
    </row>
    <row r="987" spans="8:8">
      <c r="H987" t="s">
        <v>2743</v>
      </c>
    </row>
    <row r="988" spans="8:8">
      <c r="H988" t="s">
        <v>2744</v>
      </c>
    </row>
    <row r="989" spans="8:8">
      <c r="H989" t="s">
        <v>2745</v>
      </c>
    </row>
    <row r="990" spans="8:8">
      <c r="H990" t="s">
        <v>2746</v>
      </c>
    </row>
    <row r="991" spans="8:8">
      <c r="H991" t="s">
        <v>2747</v>
      </c>
    </row>
    <row r="992" spans="8:8">
      <c r="H992" t="s">
        <v>2748</v>
      </c>
    </row>
    <row r="993" spans="1:8">
      <c r="H993" t="s">
        <v>2749</v>
      </c>
    </row>
    <row r="994" spans="1:8">
      <c r="H994" t="s">
        <v>2750</v>
      </c>
    </row>
    <row r="995" spans="1:8">
      <c r="H995" t="s">
        <v>2751</v>
      </c>
    </row>
    <row r="996" spans="1:8">
      <c r="H996" t="s">
        <v>2752</v>
      </c>
    </row>
    <row r="997" spans="1:8">
      <c r="H997" t="s">
        <v>2753</v>
      </c>
    </row>
    <row r="998" spans="1:8">
      <c r="A998" t="s">
        <v>49</v>
      </c>
      <c r="B998">
        <f>HYPERLINK("https://github.com/apache/commons-math/commit/c267aedbf0066c83abf2f0992d1440b55831b418", "c267aedbf0066c83abf2f0992d1440b55831b418")</f>
        <v>0</v>
      </c>
      <c r="C998">
        <f>HYPERLINK("https://github.com/apache/commons-math/commit/24a29e0177553d069643e1c8618f20eef399e19e", "24a29e0177553d069643e1c8618f20eef399e19e")</f>
        <v>0</v>
      </c>
      <c r="D998" t="s">
        <v>511</v>
      </c>
      <c r="E998" t="s">
        <v>573</v>
      </c>
      <c r="F998" t="s">
        <v>1048</v>
      </c>
      <c r="G998" t="s">
        <v>1888</v>
      </c>
      <c r="H998" t="s">
        <v>2358</v>
      </c>
    </row>
    <row r="999" spans="1:8">
      <c r="H999" t="s">
        <v>2311</v>
      </c>
    </row>
    <row r="1000" spans="1:8">
      <c r="H1000" t="s">
        <v>2359</v>
      </c>
    </row>
    <row r="1001" spans="1:8">
      <c r="H1001" t="s">
        <v>2360</v>
      </c>
    </row>
    <row r="1002" spans="1:8">
      <c r="A1002" t="s">
        <v>50</v>
      </c>
      <c r="B1002">
        <f>HYPERLINK("https://github.com/apache/commons-math/commit/68695e53fe02327161dd2bfbb8318c45e6f00f06", "68695e53fe02327161dd2bfbb8318c45e6f00f06")</f>
        <v>0</v>
      </c>
      <c r="C1002">
        <f>HYPERLINK("https://github.com/apache/commons-math/commit/20ea8a0154c6830466336671b60f9be0b8d53781", "20ea8a0154c6830466336671b60f9be0b8d53781")</f>
        <v>0</v>
      </c>
      <c r="D1002" t="s">
        <v>511</v>
      </c>
      <c r="E1002" t="s">
        <v>574</v>
      </c>
      <c r="F1002" t="s">
        <v>1105</v>
      </c>
      <c r="G1002" t="s">
        <v>1889</v>
      </c>
      <c r="H1002" t="s">
        <v>2325</v>
      </c>
    </row>
    <row r="1003" spans="1:8">
      <c r="H1003" t="s">
        <v>2310</v>
      </c>
    </row>
    <row r="1004" spans="1:8">
      <c r="H1004" t="s">
        <v>2311</v>
      </c>
    </row>
    <row r="1005" spans="1:8">
      <c r="H1005" t="s">
        <v>2326</v>
      </c>
    </row>
    <row r="1006" spans="1:8">
      <c r="H1006" t="s">
        <v>2327</v>
      </c>
    </row>
    <row r="1007" spans="1:8">
      <c r="H1007" t="s">
        <v>2328</v>
      </c>
    </row>
    <row r="1008" spans="1:8">
      <c r="H1008" t="s">
        <v>2329</v>
      </c>
    </row>
    <row r="1009" spans="1:8">
      <c r="H1009" t="s">
        <v>2581</v>
      </c>
    </row>
    <row r="1010" spans="1:8">
      <c r="H1010" t="s">
        <v>2754</v>
      </c>
    </row>
    <row r="1011" spans="1:8">
      <c r="H1011" t="s">
        <v>2755</v>
      </c>
    </row>
    <row r="1012" spans="1:8">
      <c r="H1012" t="s">
        <v>2756</v>
      </c>
    </row>
    <row r="1013" spans="1:8">
      <c r="A1013" t="s">
        <v>51</v>
      </c>
      <c r="B1013">
        <f>HYPERLINK("https://github.com/apache/commons-math/commit/c528c90ae914cd30734fb0c7c5254fcd4174a00d", "c528c90ae914cd30734fb0c7c5254fcd4174a00d")</f>
        <v>0</v>
      </c>
      <c r="C1013">
        <f>HYPERLINK("https://github.com/apache/commons-math/commit/7ae35df8c0671774622e0fe7efacbe81086fa83e", "7ae35df8c0671774622e0fe7efacbe81086fa83e")</f>
        <v>0</v>
      </c>
      <c r="D1013" t="s">
        <v>512</v>
      </c>
      <c r="E1013" t="s">
        <v>575</v>
      </c>
      <c r="F1013" t="s">
        <v>1106</v>
      </c>
      <c r="G1013" t="s">
        <v>1890</v>
      </c>
      <c r="H1013" t="s">
        <v>2310</v>
      </c>
    </row>
    <row r="1014" spans="1:8">
      <c r="H1014" t="s">
        <v>2757</v>
      </c>
    </row>
    <row r="1015" spans="1:8">
      <c r="H1015" t="s">
        <v>2758</v>
      </c>
    </row>
    <row r="1016" spans="1:8">
      <c r="H1016" t="s">
        <v>2759</v>
      </c>
    </row>
    <row r="1017" spans="1:8">
      <c r="H1017" t="s">
        <v>2760</v>
      </c>
    </row>
    <row r="1018" spans="1:8">
      <c r="H1018" t="s">
        <v>2761</v>
      </c>
    </row>
    <row r="1019" spans="1:8">
      <c r="H1019" t="s">
        <v>2762</v>
      </c>
    </row>
    <row r="1020" spans="1:8">
      <c r="H1020" t="s">
        <v>2763</v>
      </c>
    </row>
    <row r="1021" spans="1:8">
      <c r="H1021" t="s">
        <v>2764</v>
      </c>
    </row>
    <row r="1022" spans="1:8">
      <c r="H1022" t="s">
        <v>2765</v>
      </c>
    </row>
    <row r="1023" spans="1:8">
      <c r="H1023" t="s">
        <v>2766</v>
      </c>
    </row>
    <row r="1024" spans="1:8">
      <c r="H1024" t="s">
        <v>2767</v>
      </c>
    </row>
    <row r="1025" spans="8:8">
      <c r="H1025" t="s">
        <v>2768</v>
      </c>
    </row>
    <row r="1026" spans="8:8">
      <c r="H1026" t="s">
        <v>2769</v>
      </c>
    </row>
    <row r="1027" spans="8:8">
      <c r="H1027" t="s">
        <v>2770</v>
      </c>
    </row>
    <row r="1028" spans="8:8">
      <c r="H1028" t="s">
        <v>2771</v>
      </c>
    </row>
    <row r="1029" spans="8:8">
      <c r="H1029" t="s">
        <v>2772</v>
      </c>
    </row>
    <row r="1030" spans="8:8">
      <c r="H1030" t="s">
        <v>2773</v>
      </c>
    </row>
    <row r="1031" spans="8:8">
      <c r="H1031" t="s">
        <v>2774</v>
      </c>
    </row>
    <row r="1032" spans="8:8">
      <c r="H1032" t="s">
        <v>2775</v>
      </c>
    </row>
    <row r="1033" spans="8:8">
      <c r="H1033" t="s">
        <v>2776</v>
      </c>
    </row>
    <row r="1034" spans="8:8">
      <c r="H1034" t="s">
        <v>2777</v>
      </c>
    </row>
    <row r="1035" spans="8:8">
      <c r="H1035" t="s">
        <v>2778</v>
      </c>
    </row>
    <row r="1036" spans="8:8">
      <c r="H1036" t="s">
        <v>2779</v>
      </c>
    </row>
    <row r="1037" spans="8:8">
      <c r="H1037" t="s">
        <v>2780</v>
      </c>
    </row>
    <row r="1038" spans="8:8">
      <c r="H1038" t="s">
        <v>2781</v>
      </c>
    </row>
    <row r="1039" spans="8:8">
      <c r="H1039" t="s">
        <v>2782</v>
      </c>
    </row>
    <row r="1040" spans="8:8">
      <c r="H1040" t="s">
        <v>2783</v>
      </c>
    </row>
    <row r="1041" spans="6:8">
      <c r="H1041" t="s">
        <v>2784</v>
      </c>
    </row>
    <row r="1042" spans="6:8">
      <c r="H1042" t="s">
        <v>2785</v>
      </c>
    </row>
    <row r="1043" spans="6:8">
      <c r="H1043" t="s">
        <v>2786</v>
      </c>
    </row>
    <row r="1044" spans="6:8">
      <c r="H1044" t="s">
        <v>2787</v>
      </c>
    </row>
    <row r="1045" spans="6:8">
      <c r="H1045" t="s">
        <v>2788</v>
      </c>
    </row>
    <row r="1046" spans="6:8">
      <c r="H1046" t="s">
        <v>2789</v>
      </c>
    </row>
    <row r="1047" spans="6:8">
      <c r="H1047" t="s">
        <v>2790</v>
      </c>
    </row>
    <row r="1048" spans="6:8">
      <c r="F1048" t="s">
        <v>1107</v>
      </c>
      <c r="G1048" t="s">
        <v>1891</v>
      </c>
      <c r="H1048" t="s">
        <v>2791</v>
      </c>
    </row>
    <row r="1049" spans="6:8">
      <c r="H1049" t="s">
        <v>2310</v>
      </c>
    </row>
    <row r="1050" spans="6:8">
      <c r="H1050" t="s">
        <v>2757</v>
      </c>
    </row>
    <row r="1051" spans="6:8">
      <c r="H1051" t="s">
        <v>2758</v>
      </c>
    </row>
    <row r="1052" spans="6:8">
      <c r="H1052" t="s">
        <v>2759</v>
      </c>
    </row>
    <row r="1053" spans="6:8">
      <c r="H1053" t="s">
        <v>2760</v>
      </c>
    </row>
    <row r="1054" spans="6:8">
      <c r="H1054" t="s">
        <v>2761</v>
      </c>
    </row>
    <row r="1055" spans="6:8">
      <c r="H1055" t="s">
        <v>2762</v>
      </c>
    </row>
    <row r="1056" spans="6:8">
      <c r="H1056" t="s">
        <v>2763</v>
      </c>
    </row>
    <row r="1057" spans="8:8">
      <c r="H1057" t="s">
        <v>2764</v>
      </c>
    </row>
    <row r="1058" spans="8:8">
      <c r="H1058" t="s">
        <v>2765</v>
      </c>
    </row>
    <row r="1059" spans="8:8">
      <c r="H1059" t="s">
        <v>2766</v>
      </c>
    </row>
    <row r="1060" spans="8:8">
      <c r="H1060" t="s">
        <v>2767</v>
      </c>
    </row>
    <row r="1061" spans="8:8">
      <c r="H1061" t="s">
        <v>2768</v>
      </c>
    </row>
    <row r="1062" spans="8:8">
      <c r="H1062" t="s">
        <v>2769</v>
      </c>
    </row>
    <row r="1063" spans="8:8">
      <c r="H1063" t="s">
        <v>2770</v>
      </c>
    </row>
    <row r="1064" spans="8:8">
      <c r="H1064" t="s">
        <v>2771</v>
      </c>
    </row>
    <row r="1065" spans="8:8">
      <c r="H1065" t="s">
        <v>2772</v>
      </c>
    </row>
    <row r="1066" spans="8:8">
      <c r="H1066" t="s">
        <v>2773</v>
      </c>
    </row>
    <row r="1067" spans="8:8">
      <c r="H1067" t="s">
        <v>2774</v>
      </c>
    </row>
    <row r="1068" spans="8:8">
      <c r="H1068" t="s">
        <v>2775</v>
      </c>
    </row>
    <row r="1069" spans="8:8">
      <c r="H1069" t="s">
        <v>2776</v>
      </c>
    </row>
    <row r="1070" spans="8:8">
      <c r="H1070" t="s">
        <v>2777</v>
      </c>
    </row>
    <row r="1071" spans="8:8">
      <c r="H1071" t="s">
        <v>2778</v>
      </c>
    </row>
    <row r="1072" spans="8:8">
      <c r="H1072" t="s">
        <v>2779</v>
      </c>
    </row>
    <row r="1073" spans="1:8">
      <c r="H1073" t="s">
        <v>2780</v>
      </c>
    </row>
    <row r="1074" spans="1:8">
      <c r="H1074" t="s">
        <v>2781</v>
      </c>
    </row>
    <row r="1075" spans="1:8">
      <c r="H1075" t="s">
        <v>2782</v>
      </c>
    </row>
    <row r="1076" spans="1:8">
      <c r="H1076" t="s">
        <v>2783</v>
      </c>
    </row>
    <row r="1077" spans="1:8">
      <c r="H1077" t="s">
        <v>2784</v>
      </c>
    </row>
    <row r="1078" spans="1:8">
      <c r="H1078" t="s">
        <v>2785</v>
      </c>
    </row>
    <row r="1079" spans="1:8">
      <c r="H1079" t="s">
        <v>2786</v>
      </c>
    </row>
    <row r="1080" spans="1:8">
      <c r="H1080" t="s">
        <v>2787</v>
      </c>
    </row>
    <row r="1081" spans="1:8">
      <c r="H1081" t="s">
        <v>2788</v>
      </c>
    </row>
    <row r="1082" spans="1:8">
      <c r="H1082" t="s">
        <v>2789</v>
      </c>
    </row>
    <row r="1083" spans="1:8">
      <c r="H1083" t="s">
        <v>2790</v>
      </c>
    </row>
    <row r="1084" spans="1:8">
      <c r="A1084" t="s">
        <v>52</v>
      </c>
      <c r="B1084">
        <f>HYPERLINK("https://github.com/apache/commons-math/commit/488ed27c25ef5c2900001021cab50636ebc65c28", "488ed27c25ef5c2900001021cab50636ebc65c28")</f>
        <v>0</v>
      </c>
      <c r="C1084">
        <f>HYPERLINK("https://github.com/apache/commons-math/commit/0d564ce2f102e5bf453b2b242bc0137a89068987", "0d564ce2f102e5bf453b2b242bc0137a89068987")</f>
        <v>0</v>
      </c>
      <c r="D1084" t="s">
        <v>511</v>
      </c>
      <c r="E1084" t="s">
        <v>576</v>
      </c>
      <c r="F1084" t="s">
        <v>1054</v>
      </c>
      <c r="G1084" t="s">
        <v>1850</v>
      </c>
      <c r="H1084" t="s">
        <v>2512</v>
      </c>
    </row>
    <row r="1085" spans="1:8">
      <c r="A1085" t="s">
        <v>53</v>
      </c>
      <c r="B1085">
        <f>HYPERLINK("https://github.com/apache/commons-math/commit/20a6b4de56fa812cae5753d3e2595b3882d2df17", "20a6b4de56fa812cae5753d3e2595b3882d2df17")</f>
        <v>0</v>
      </c>
      <c r="C1085">
        <f>HYPERLINK("https://github.com/apache/commons-math/commit/4bd409554cff04b6957170437b2c060b7d48b9e9", "4bd409554cff04b6957170437b2c060b7d48b9e9")</f>
        <v>0</v>
      </c>
      <c r="D1085" t="s">
        <v>511</v>
      </c>
      <c r="E1085" t="s">
        <v>577</v>
      </c>
      <c r="F1085" t="s">
        <v>1108</v>
      </c>
      <c r="G1085" t="s">
        <v>1892</v>
      </c>
      <c r="H1085" t="s">
        <v>2512</v>
      </c>
    </row>
    <row r="1086" spans="1:8">
      <c r="A1086" t="s">
        <v>54</v>
      </c>
      <c r="B1086">
        <f>HYPERLINK("https://github.com/apache/commons-math/commit/6182573f54f7024ee033e32a1c4007461fd4b55f", "6182573f54f7024ee033e32a1c4007461fd4b55f")</f>
        <v>0</v>
      </c>
      <c r="C1086">
        <f>HYPERLINK("https://github.com/apache/commons-math/commit/73c2e79c8d1e439f9db73f206d0b70ef57071641", "73c2e79c8d1e439f9db73f206d0b70ef57071641")</f>
        <v>0</v>
      </c>
      <c r="D1086" t="s">
        <v>511</v>
      </c>
      <c r="E1086" t="s">
        <v>578</v>
      </c>
      <c r="F1086" t="s">
        <v>1051</v>
      </c>
      <c r="G1086" t="s">
        <v>1847</v>
      </c>
      <c r="H1086" t="s">
        <v>2792</v>
      </c>
    </row>
    <row r="1087" spans="1:8">
      <c r="F1087" t="s">
        <v>1109</v>
      </c>
      <c r="G1087" t="s">
        <v>1893</v>
      </c>
      <c r="H1087" t="s">
        <v>2793</v>
      </c>
    </row>
    <row r="1088" spans="1:8">
      <c r="H1088" t="s">
        <v>2310</v>
      </c>
    </row>
    <row r="1089" spans="8:8">
      <c r="H1089" t="s">
        <v>2339</v>
      </c>
    </row>
    <row r="1090" spans="8:8">
      <c r="H1090" t="s">
        <v>2794</v>
      </c>
    </row>
    <row r="1091" spans="8:8">
      <c r="H1091" t="s">
        <v>2795</v>
      </c>
    </row>
    <row r="1092" spans="8:8">
      <c r="H1092" t="s">
        <v>2796</v>
      </c>
    </row>
    <row r="1093" spans="8:8">
      <c r="H1093" t="s">
        <v>2797</v>
      </c>
    </row>
    <row r="1094" spans="8:8">
      <c r="H1094" t="s">
        <v>2798</v>
      </c>
    </row>
    <row r="1095" spans="8:8">
      <c r="H1095" t="s">
        <v>2799</v>
      </c>
    </row>
    <row r="1096" spans="8:8">
      <c r="H1096" t="s">
        <v>2396</v>
      </c>
    </row>
    <row r="1097" spans="8:8">
      <c r="H1097" t="s">
        <v>2800</v>
      </c>
    </row>
    <row r="1098" spans="8:8">
      <c r="H1098" t="s">
        <v>2801</v>
      </c>
    </row>
    <row r="1099" spans="8:8">
      <c r="H1099" t="s">
        <v>2802</v>
      </c>
    </row>
    <row r="1100" spans="8:8">
      <c r="H1100" t="s">
        <v>2803</v>
      </c>
    </row>
    <row r="1101" spans="8:8">
      <c r="H1101" t="s">
        <v>2804</v>
      </c>
    </row>
    <row r="1102" spans="8:8">
      <c r="H1102" t="s">
        <v>2805</v>
      </c>
    </row>
    <row r="1103" spans="8:8">
      <c r="H1103" t="s">
        <v>2806</v>
      </c>
    </row>
    <row r="1104" spans="8:8">
      <c r="H1104" t="s">
        <v>2807</v>
      </c>
    </row>
    <row r="1105" spans="1:8">
      <c r="H1105" t="s">
        <v>2808</v>
      </c>
    </row>
    <row r="1106" spans="1:8">
      <c r="H1106" t="s">
        <v>2809</v>
      </c>
    </row>
    <row r="1107" spans="1:8">
      <c r="H1107" t="s">
        <v>2810</v>
      </c>
    </row>
    <row r="1108" spans="1:8">
      <c r="H1108" t="s">
        <v>2811</v>
      </c>
    </row>
    <row r="1109" spans="1:8">
      <c r="H1109" t="s">
        <v>2812</v>
      </c>
    </row>
    <row r="1110" spans="1:8">
      <c r="H1110" t="s">
        <v>2813</v>
      </c>
    </row>
    <row r="1111" spans="1:8">
      <c r="H1111" t="s">
        <v>2601</v>
      </c>
    </row>
    <row r="1112" spans="1:8">
      <c r="H1112" t="s">
        <v>2814</v>
      </c>
    </row>
    <row r="1113" spans="1:8">
      <c r="A1113" t="s">
        <v>55</v>
      </c>
      <c r="B1113">
        <f>HYPERLINK("https://github.com/apache/commons-math/commit/6e57f9a1bada3577e81997a209304db0911e12c4", "6e57f9a1bada3577e81997a209304db0911e12c4")</f>
        <v>0</v>
      </c>
      <c r="C1113">
        <f>HYPERLINK("https://github.com/apache/commons-math/commit/ab2028cdfca40fcb8b2d69663ecac0bb98d1f30b", "ab2028cdfca40fcb8b2d69663ecac0bb98d1f30b")</f>
        <v>0</v>
      </c>
      <c r="D1113" t="s">
        <v>511</v>
      </c>
      <c r="E1113" t="s">
        <v>579</v>
      </c>
      <c r="F1113" t="s">
        <v>1110</v>
      </c>
      <c r="G1113" t="s">
        <v>1894</v>
      </c>
      <c r="H1113" t="s">
        <v>2379</v>
      </c>
    </row>
    <row r="1114" spans="1:8">
      <c r="H1114" t="s">
        <v>2380</v>
      </c>
    </row>
    <row r="1115" spans="1:8">
      <c r="F1115" t="s">
        <v>1111</v>
      </c>
      <c r="G1115" t="s">
        <v>1895</v>
      </c>
      <c r="H1115" t="s">
        <v>2379</v>
      </c>
    </row>
    <row r="1116" spans="1:8">
      <c r="H1116" t="s">
        <v>2380</v>
      </c>
    </row>
    <row r="1117" spans="1:8">
      <c r="A1117" t="s">
        <v>56</v>
      </c>
      <c r="B1117">
        <f>HYPERLINK("https://github.com/apache/commons-math/commit/4eb8044ae73cacd278330b07795bdd649a82fc30", "4eb8044ae73cacd278330b07795bdd649a82fc30")</f>
        <v>0</v>
      </c>
      <c r="C1117">
        <f>HYPERLINK("https://github.com/apache/commons-math/commit/d2d2035be5340e64304bd438a939750a6aa5a9cb", "d2d2035be5340e64304bd438a939750a6aa5a9cb")</f>
        <v>0</v>
      </c>
      <c r="D1117" t="s">
        <v>512</v>
      </c>
      <c r="E1117" t="s">
        <v>580</v>
      </c>
      <c r="F1117" t="s">
        <v>1092</v>
      </c>
      <c r="G1117" t="s">
        <v>1878</v>
      </c>
      <c r="H1117" t="s">
        <v>2310</v>
      </c>
    </row>
    <row r="1118" spans="1:8">
      <c r="A1118" t="s">
        <v>57</v>
      </c>
      <c r="B1118">
        <f>HYPERLINK("https://github.com/apache/commons-math/commit/4b3c30188e18b465cea9865e0c42173857982ba7", "4b3c30188e18b465cea9865e0c42173857982ba7")</f>
        <v>0</v>
      </c>
      <c r="C1118">
        <f>HYPERLINK("https://github.com/apache/commons-math/commit/55472ca4f5a91ecb934cf050de02e645d6945d7c", "55472ca4f5a91ecb934cf050de02e645d6945d7c")</f>
        <v>0</v>
      </c>
      <c r="D1118" t="s">
        <v>511</v>
      </c>
      <c r="E1118" t="s">
        <v>581</v>
      </c>
      <c r="F1118" t="s">
        <v>1096</v>
      </c>
      <c r="G1118" t="s">
        <v>1881</v>
      </c>
      <c r="H1118" t="s">
        <v>2685</v>
      </c>
    </row>
    <row r="1119" spans="1:8">
      <c r="A1119" t="s">
        <v>58</v>
      </c>
      <c r="B1119">
        <f>HYPERLINK("https://github.com/apache/commons-math/commit/1d1e19921ccc1ec10ba3a20212efc1f5c1d0f155", "1d1e19921ccc1ec10ba3a20212efc1f5c1d0f155")</f>
        <v>0</v>
      </c>
      <c r="C1119">
        <f>HYPERLINK("https://github.com/apache/commons-math/commit/05195b77ca8d86fbb4fdd9216f436d8b7f3a57de", "05195b77ca8d86fbb4fdd9216f436d8b7f3a57de")</f>
        <v>0</v>
      </c>
      <c r="D1119" t="s">
        <v>511</v>
      </c>
      <c r="E1119" t="s">
        <v>582</v>
      </c>
      <c r="F1119" t="s">
        <v>1112</v>
      </c>
      <c r="G1119" t="s">
        <v>1896</v>
      </c>
      <c r="H1119" t="s">
        <v>2815</v>
      </c>
    </row>
    <row r="1120" spans="1:8">
      <c r="H1120" t="s">
        <v>2816</v>
      </c>
    </row>
    <row r="1121" spans="1:8">
      <c r="H1121" t="s">
        <v>2311</v>
      </c>
    </row>
    <row r="1122" spans="1:8">
      <c r="A1122" t="s">
        <v>59</v>
      </c>
      <c r="B1122">
        <f>HYPERLINK("https://github.com/apache/commons-math/commit/cc73bfb42fa86c01e37a1b7021b1ab41e0f0cb63", "cc73bfb42fa86c01e37a1b7021b1ab41e0f0cb63")</f>
        <v>0</v>
      </c>
      <c r="C1122">
        <f>HYPERLINK("https://github.com/apache/commons-math/commit/8242bc26448f3d92ecc0e16fbc8b57dda9295e41", "8242bc26448f3d92ecc0e16fbc8b57dda9295e41")</f>
        <v>0</v>
      </c>
      <c r="D1122" t="s">
        <v>511</v>
      </c>
      <c r="E1122" t="s">
        <v>583</v>
      </c>
      <c r="F1122" t="s">
        <v>1113</v>
      </c>
      <c r="G1122" t="s">
        <v>1897</v>
      </c>
      <c r="H1122" t="s">
        <v>2817</v>
      </c>
    </row>
    <row r="1123" spans="1:8">
      <c r="H1123" t="s">
        <v>2818</v>
      </c>
    </row>
    <row r="1124" spans="1:8">
      <c r="H1124" t="s">
        <v>2819</v>
      </c>
    </row>
    <row r="1125" spans="1:8">
      <c r="F1125" t="s">
        <v>1114</v>
      </c>
      <c r="G1125" t="s">
        <v>1898</v>
      </c>
      <c r="H1125" t="s">
        <v>2820</v>
      </c>
    </row>
    <row r="1126" spans="1:8">
      <c r="H1126" t="s">
        <v>2821</v>
      </c>
    </row>
    <row r="1127" spans="1:8">
      <c r="H1127" t="s">
        <v>2822</v>
      </c>
    </row>
    <row r="1128" spans="1:8">
      <c r="H1128" t="s">
        <v>2823</v>
      </c>
    </row>
    <row r="1129" spans="1:8">
      <c r="H1129" t="s">
        <v>2824</v>
      </c>
    </row>
    <row r="1130" spans="1:8">
      <c r="H1130" t="s">
        <v>2825</v>
      </c>
    </row>
    <row r="1131" spans="1:8">
      <c r="H1131" t="s">
        <v>2826</v>
      </c>
    </row>
    <row r="1132" spans="1:8">
      <c r="H1132" t="s">
        <v>2827</v>
      </c>
    </row>
    <row r="1133" spans="1:8">
      <c r="H1133" t="s">
        <v>2828</v>
      </c>
    </row>
    <row r="1134" spans="1:8">
      <c r="H1134" t="s">
        <v>2829</v>
      </c>
    </row>
    <row r="1135" spans="1:8">
      <c r="H1135" t="s">
        <v>2830</v>
      </c>
    </row>
    <row r="1136" spans="1:8">
      <c r="H1136" t="s">
        <v>2831</v>
      </c>
    </row>
    <row r="1137" spans="8:8">
      <c r="H1137" t="s">
        <v>2832</v>
      </c>
    </row>
    <row r="1138" spans="8:8">
      <c r="H1138" t="s">
        <v>2833</v>
      </c>
    </row>
    <row r="1139" spans="8:8">
      <c r="H1139" t="s">
        <v>2834</v>
      </c>
    </row>
    <row r="1140" spans="8:8">
      <c r="H1140" t="s">
        <v>2835</v>
      </c>
    </row>
    <row r="1141" spans="8:8">
      <c r="H1141" t="s">
        <v>2836</v>
      </c>
    </row>
    <row r="1142" spans="8:8">
      <c r="H1142" t="s">
        <v>2837</v>
      </c>
    </row>
    <row r="1143" spans="8:8">
      <c r="H1143" t="s">
        <v>2838</v>
      </c>
    </row>
    <row r="1144" spans="8:8">
      <c r="H1144" t="s">
        <v>2839</v>
      </c>
    </row>
    <row r="1145" spans="8:8">
      <c r="H1145" t="s">
        <v>2840</v>
      </c>
    </row>
    <row r="1146" spans="8:8">
      <c r="H1146" t="s">
        <v>2841</v>
      </c>
    </row>
    <row r="1147" spans="8:8">
      <c r="H1147" t="s">
        <v>2842</v>
      </c>
    </row>
    <row r="1148" spans="8:8">
      <c r="H1148" t="s">
        <v>2843</v>
      </c>
    </row>
    <row r="1149" spans="8:8">
      <c r="H1149" t="s">
        <v>2844</v>
      </c>
    </row>
    <row r="1150" spans="8:8">
      <c r="H1150" t="s">
        <v>2845</v>
      </c>
    </row>
    <row r="1151" spans="8:8">
      <c r="H1151" t="s">
        <v>2846</v>
      </c>
    </row>
    <row r="1152" spans="8:8">
      <c r="H1152" t="s">
        <v>2847</v>
      </c>
    </row>
    <row r="1153" spans="8:8">
      <c r="H1153" t="s">
        <v>2848</v>
      </c>
    </row>
    <row r="1154" spans="8:8">
      <c r="H1154" t="s">
        <v>2849</v>
      </c>
    </row>
    <row r="1155" spans="8:8">
      <c r="H1155" t="s">
        <v>2850</v>
      </c>
    </row>
    <row r="1156" spans="8:8">
      <c r="H1156" t="s">
        <v>2851</v>
      </c>
    </row>
    <row r="1157" spans="8:8">
      <c r="H1157" t="s">
        <v>2852</v>
      </c>
    </row>
    <row r="1158" spans="8:8">
      <c r="H1158" t="s">
        <v>2853</v>
      </c>
    </row>
    <row r="1159" spans="8:8">
      <c r="H1159" t="s">
        <v>2854</v>
      </c>
    </row>
    <row r="1160" spans="8:8">
      <c r="H1160" t="s">
        <v>2855</v>
      </c>
    </row>
    <row r="1161" spans="8:8">
      <c r="H1161" t="s">
        <v>2856</v>
      </c>
    </row>
    <row r="1162" spans="8:8">
      <c r="H1162" t="s">
        <v>2854</v>
      </c>
    </row>
    <row r="1163" spans="8:8">
      <c r="H1163" t="s">
        <v>2855</v>
      </c>
    </row>
    <row r="1164" spans="8:8">
      <c r="H1164" t="s">
        <v>2857</v>
      </c>
    </row>
    <row r="1165" spans="8:8">
      <c r="H1165" t="s">
        <v>2854</v>
      </c>
    </row>
    <row r="1166" spans="8:8">
      <c r="H1166" t="s">
        <v>2855</v>
      </c>
    </row>
    <row r="1167" spans="8:8">
      <c r="H1167" t="s">
        <v>2858</v>
      </c>
    </row>
    <row r="1168" spans="8:8">
      <c r="H1168" t="s">
        <v>2854</v>
      </c>
    </row>
    <row r="1169" spans="8:8">
      <c r="H1169" t="s">
        <v>2855</v>
      </c>
    </row>
    <row r="1170" spans="8:8">
      <c r="H1170" t="s">
        <v>2859</v>
      </c>
    </row>
    <row r="1171" spans="8:8">
      <c r="H1171" t="s">
        <v>2854</v>
      </c>
    </row>
    <row r="1172" spans="8:8">
      <c r="H1172" t="s">
        <v>2855</v>
      </c>
    </row>
    <row r="1173" spans="8:8">
      <c r="H1173" t="s">
        <v>2860</v>
      </c>
    </row>
    <row r="1174" spans="8:8">
      <c r="H1174" t="s">
        <v>2854</v>
      </c>
    </row>
    <row r="1175" spans="8:8">
      <c r="H1175" t="s">
        <v>2855</v>
      </c>
    </row>
    <row r="1176" spans="8:8">
      <c r="H1176" t="s">
        <v>2861</v>
      </c>
    </row>
    <row r="1177" spans="8:8">
      <c r="H1177" t="s">
        <v>2854</v>
      </c>
    </row>
    <row r="1178" spans="8:8">
      <c r="H1178" t="s">
        <v>2855</v>
      </c>
    </row>
    <row r="1179" spans="8:8">
      <c r="H1179" t="s">
        <v>2862</v>
      </c>
    </row>
    <row r="1180" spans="8:8">
      <c r="H1180" t="s">
        <v>2854</v>
      </c>
    </row>
    <row r="1181" spans="8:8">
      <c r="H1181" t="s">
        <v>2855</v>
      </c>
    </row>
    <row r="1182" spans="8:8">
      <c r="H1182" t="s">
        <v>2863</v>
      </c>
    </row>
    <row r="1183" spans="8:8">
      <c r="H1183" t="s">
        <v>2854</v>
      </c>
    </row>
    <row r="1184" spans="8:8">
      <c r="H1184" t="s">
        <v>2855</v>
      </c>
    </row>
    <row r="1185" spans="8:8">
      <c r="H1185" t="s">
        <v>2864</v>
      </c>
    </row>
    <row r="1186" spans="8:8">
      <c r="H1186" t="s">
        <v>2854</v>
      </c>
    </row>
    <row r="1187" spans="8:8">
      <c r="H1187" t="s">
        <v>2855</v>
      </c>
    </row>
    <row r="1188" spans="8:8">
      <c r="H1188" t="s">
        <v>2865</v>
      </c>
    </row>
    <row r="1189" spans="8:8">
      <c r="H1189" t="s">
        <v>2854</v>
      </c>
    </row>
    <row r="1190" spans="8:8">
      <c r="H1190" t="s">
        <v>2855</v>
      </c>
    </row>
    <row r="1191" spans="8:8">
      <c r="H1191" t="s">
        <v>2866</v>
      </c>
    </row>
    <row r="1192" spans="8:8">
      <c r="H1192" t="s">
        <v>2854</v>
      </c>
    </row>
    <row r="1193" spans="8:8">
      <c r="H1193" t="s">
        <v>2855</v>
      </c>
    </row>
    <row r="1194" spans="8:8">
      <c r="H1194" t="s">
        <v>2867</v>
      </c>
    </row>
    <row r="1195" spans="8:8">
      <c r="H1195" t="s">
        <v>2854</v>
      </c>
    </row>
    <row r="1196" spans="8:8">
      <c r="H1196" t="s">
        <v>2855</v>
      </c>
    </row>
    <row r="1197" spans="8:8">
      <c r="H1197" t="s">
        <v>2868</v>
      </c>
    </row>
    <row r="1198" spans="8:8">
      <c r="H1198" t="s">
        <v>2854</v>
      </c>
    </row>
    <row r="1199" spans="8:8">
      <c r="H1199" t="s">
        <v>2855</v>
      </c>
    </row>
    <row r="1200" spans="8:8">
      <c r="H1200" t="s">
        <v>2869</v>
      </c>
    </row>
    <row r="1201" spans="6:8">
      <c r="H1201" t="s">
        <v>2870</v>
      </c>
    </row>
    <row r="1202" spans="6:8">
      <c r="H1202" t="s">
        <v>2854</v>
      </c>
    </row>
    <row r="1203" spans="6:8">
      <c r="H1203" t="s">
        <v>2855</v>
      </c>
    </row>
    <row r="1204" spans="6:8">
      <c r="H1204" t="s">
        <v>2871</v>
      </c>
    </row>
    <row r="1205" spans="6:8">
      <c r="H1205" t="s">
        <v>2854</v>
      </c>
    </row>
    <row r="1206" spans="6:8">
      <c r="H1206" t="s">
        <v>2855</v>
      </c>
    </row>
    <row r="1207" spans="6:8">
      <c r="H1207" t="s">
        <v>2872</v>
      </c>
    </row>
    <row r="1208" spans="6:8">
      <c r="H1208" t="s">
        <v>2854</v>
      </c>
    </row>
    <row r="1209" spans="6:8">
      <c r="H1209" t="s">
        <v>2855</v>
      </c>
    </row>
    <row r="1210" spans="6:8">
      <c r="H1210" t="s">
        <v>2873</v>
      </c>
    </row>
    <row r="1211" spans="6:8">
      <c r="H1211" t="s">
        <v>2854</v>
      </c>
    </row>
    <row r="1212" spans="6:8">
      <c r="H1212" t="s">
        <v>2855</v>
      </c>
    </row>
    <row r="1213" spans="6:8">
      <c r="F1213" t="s">
        <v>1115</v>
      </c>
      <c r="G1213" t="s">
        <v>1899</v>
      </c>
      <c r="H1213" t="s">
        <v>2874</v>
      </c>
    </row>
    <row r="1214" spans="6:8">
      <c r="F1214" t="s">
        <v>1116</v>
      </c>
      <c r="G1214" t="s">
        <v>1900</v>
      </c>
      <c r="H1214" t="s">
        <v>2875</v>
      </c>
    </row>
    <row r="1215" spans="6:8">
      <c r="F1215" t="s">
        <v>1117</v>
      </c>
      <c r="G1215" t="s">
        <v>1901</v>
      </c>
      <c r="H1215" t="s">
        <v>2876</v>
      </c>
    </row>
    <row r="1216" spans="6:8">
      <c r="H1216" t="s">
        <v>2877</v>
      </c>
    </row>
    <row r="1217" spans="1:8">
      <c r="A1217" t="s">
        <v>60</v>
      </c>
      <c r="B1217">
        <f>HYPERLINK("https://github.com/apache/commons-math/commit/32ea2a389ab8f2f8c5620498be82f1ae174e1b38", "32ea2a389ab8f2f8c5620498be82f1ae174e1b38")</f>
        <v>0</v>
      </c>
      <c r="C1217">
        <f>HYPERLINK("https://github.com/apache/commons-math/commit/f55f1566f0368842718c69de5c951d1642d2cb13", "f55f1566f0368842718c69de5c951d1642d2cb13")</f>
        <v>0</v>
      </c>
      <c r="D1217" t="s">
        <v>513</v>
      </c>
      <c r="E1217" t="s">
        <v>584</v>
      </c>
      <c r="F1217" t="s">
        <v>1118</v>
      </c>
      <c r="G1217" t="s">
        <v>1902</v>
      </c>
      <c r="H1217" t="s">
        <v>2378</v>
      </c>
    </row>
    <row r="1218" spans="1:8">
      <c r="H1218" t="s">
        <v>2379</v>
      </c>
    </row>
    <row r="1219" spans="1:8">
      <c r="F1219" t="s">
        <v>1043</v>
      </c>
      <c r="G1219" t="s">
        <v>1841</v>
      </c>
      <c r="H1219" t="s">
        <v>2378</v>
      </c>
    </row>
    <row r="1220" spans="1:8">
      <c r="H1220" t="s">
        <v>2379</v>
      </c>
    </row>
    <row r="1221" spans="1:8">
      <c r="F1221" t="s">
        <v>1044</v>
      </c>
      <c r="G1221" t="s">
        <v>1842</v>
      </c>
      <c r="H1221" t="s">
        <v>2378</v>
      </c>
    </row>
    <row r="1222" spans="1:8">
      <c r="H1222" t="s">
        <v>2379</v>
      </c>
    </row>
    <row r="1223" spans="1:8">
      <c r="F1223" t="s">
        <v>1046</v>
      </c>
      <c r="G1223" t="s">
        <v>1844</v>
      </c>
      <c r="H1223" t="s">
        <v>2377</v>
      </c>
    </row>
    <row r="1224" spans="1:8">
      <c r="H1224" t="s">
        <v>2378</v>
      </c>
    </row>
    <row r="1225" spans="1:8">
      <c r="H1225" t="s">
        <v>2379</v>
      </c>
    </row>
    <row r="1226" spans="1:8">
      <c r="H1226" t="s">
        <v>2380</v>
      </c>
    </row>
    <row r="1227" spans="1:8">
      <c r="A1227" t="s">
        <v>61</v>
      </c>
      <c r="B1227">
        <f>HYPERLINK("https://github.com/apache/commons-math/commit/15d96cbafda499c3a41203c695bfe314d1db9b74", "15d96cbafda499c3a41203c695bfe314d1db9b74")</f>
        <v>0</v>
      </c>
      <c r="C1227">
        <f>HYPERLINK("https://github.com/apache/commons-math/commit/2a4219105eb7abc98bc393ebae4422cbcad11b1e", "2a4219105eb7abc98bc393ebae4422cbcad11b1e")</f>
        <v>0</v>
      </c>
      <c r="D1227" t="s">
        <v>513</v>
      </c>
      <c r="E1227" t="s">
        <v>585</v>
      </c>
      <c r="F1227" t="s">
        <v>1119</v>
      </c>
      <c r="G1227" t="s">
        <v>1903</v>
      </c>
      <c r="H1227" t="s">
        <v>2878</v>
      </c>
    </row>
    <row r="1228" spans="1:8">
      <c r="H1228" t="s">
        <v>2879</v>
      </c>
    </row>
    <row r="1229" spans="1:8">
      <c r="H1229" t="s">
        <v>2880</v>
      </c>
    </row>
    <row r="1230" spans="1:8">
      <c r="H1230" t="s">
        <v>2881</v>
      </c>
    </row>
    <row r="1231" spans="1:8">
      <c r="H1231" t="s">
        <v>2310</v>
      </c>
    </row>
    <row r="1232" spans="1:8">
      <c r="H1232" t="s">
        <v>2339</v>
      </c>
    </row>
    <row r="1233" spans="6:8">
      <c r="H1233" t="s">
        <v>2311</v>
      </c>
    </row>
    <row r="1234" spans="6:8">
      <c r="F1234" t="s">
        <v>1120</v>
      </c>
      <c r="G1234" t="s">
        <v>1904</v>
      </c>
      <c r="H1234" t="s">
        <v>2882</v>
      </c>
    </row>
    <row r="1235" spans="6:8">
      <c r="H1235" t="s">
        <v>2883</v>
      </c>
    </row>
    <row r="1236" spans="6:8">
      <c r="H1236" t="s">
        <v>2311</v>
      </c>
    </row>
    <row r="1237" spans="6:8">
      <c r="F1237" t="s">
        <v>1121</v>
      </c>
      <c r="G1237" t="s">
        <v>1905</v>
      </c>
      <c r="H1237" t="s">
        <v>2884</v>
      </c>
    </row>
    <row r="1238" spans="6:8">
      <c r="H1238" t="s">
        <v>2885</v>
      </c>
    </row>
    <row r="1239" spans="6:8">
      <c r="H1239" t="s">
        <v>2310</v>
      </c>
    </row>
    <row r="1240" spans="6:8">
      <c r="H1240" t="s">
        <v>2339</v>
      </c>
    </row>
    <row r="1241" spans="6:8">
      <c r="H1241" t="s">
        <v>2311</v>
      </c>
    </row>
    <row r="1242" spans="6:8">
      <c r="F1242" t="s">
        <v>1122</v>
      </c>
      <c r="G1242" t="s">
        <v>1906</v>
      </c>
      <c r="H1242" t="s">
        <v>2886</v>
      </c>
    </row>
    <row r="1243" spans="6:8">
      <c r="H1243" t="s">
        <v>2887</v>
      </c>
    </row>
    <row r="1244" spans="6:8">
      <c r="H1244" t="s">
        <v>2888</v>
      </c>
    </row>
    <row r="1245" spans="6:8">
      <c r="H1245" t="s">
        <v>2889</v>
      </c>
    </row>
    <row r="1246" spans="6:8">
      <c r="H1246" t="s">
        <v>2890</v>
      </c>
    </row>
    <row r="1247" spans="6:8">
      <c r="H1247" t="s">
        <v>2310</v>
      </c>
    </row>
    <row r="1248" spans="6:8">
      <c r="H1248" t="s">
        <v>2339</v>
      </c>
    </row>
    <row r="1249" spans="1:8">
      <c r="H1249" t="s">
        <v>2311</v>
      </c>
    </row>
    <row r="1250" spans="1:8">
      <c r="A1250" t="s">
        <v>62</v>
      </c>
      <c r="B1250">
        <f>HYPERLINK("https://github.com/apache/commons-math/commit/7f8c5e256211085edcb5180310e7b6ec6a63b588", "7f8c5e256211085edcb5180310e7b6ec6a63b588")</f>
        <v>0</v>
      </c>
      <c r="C1250">
        <f>HYPERLINK("https://github.com/apache/commons-math/commit/b4bbd4672eb805abd027ba13fb00d6231a9322ff", "b4bbd4672eb805abd027ba13fb00d6231a9322ff")</f>
        <v>0</v>
      </c>
      <c r="D1250" t="s">
        <v>513</v>
      </c>
      <c r="E1250" t="s">
        <v>586</v>
      </c>
      <c r="F1250" t="s">
        <v>1111</v>
      </c>
      <c r="G1250" t="s">
        <v>1895</v>
      </c>
      <c r="H1250" t="s">
        <v>2377</v>
      </c>
    </row>
    <row r="1251" spans="1:8">
      <c r="A1251" t="s">
        <v>63</v>
      </c>
      <c r="B1251">
        <f>HYPERLINK("https://github.com/apache/commons-math/commit/f3b02ccea3be696a8fc0d3f6d0cabcc7b718eb97", "f3b02ccea3be696a8fc0d3f6d0cabcc7b718eb97")</f>
        <v>0</v>
      </c>
      <c r="C1251">
        <f>HYPERLINK("https://github.com/apache/commons-math/commit/7f8c5e256211085edcb5180310e7b6ec6a63b588", "7f8c5e256211085edcb5180310e7b6ec6a63b588")</f>
        <v>0</v>
      </c>
      <c r="D1251" t="s">
        <v>513</v>
      </c>
      <c r="E1251" t="s">
        <v>587</v>
      </c>
      <c r="F1251" t="s">
        <v>1123</v>
      </c>
      <c r="G1251" t="s">
        <v>1907</v>
      </c>
      <c r="H1251" t="s">
        <v>2891</v>
      </c>
    </row>
    <row r="1252" spans="1:8">
      <c r="H1252" t="s">
        <v>2892</v>
      </c>
    </row>
    <row r="1253" spans="1:8">
      <c r="H1253" t="s">
        <v>2893</v>
      </c>
    </row>
    <row r="1254" spans="1:8">
      <c r="H1254" t="s">
        <v>2894</v>
      </c>
    </row>
    <row r="1255" spans="1:8">
      <c r="H1255" t="s">
        <v>2875</v>
      </c>
    </row>
    <row r="1256" spans="1:8">
      <c r="H1256" t="s">
        <v>2311</v>
      </c>
    </row>
    <row r="1257" spans="1:8">
      <c r="H1257" t="s">
        <v>2310</v>
      </c>
    </row>
    <row r="1258" spans="1:8">
      <c r="H1258" t="s">
        <v>2339</v>
      </c>
    </row>
    <row r="1259" spans="1:8">
      <c r="H1259" t="s">
        <v>2895</v>
      </c>
    </row>
    <row r="1260" spans="1:8">
      <c r="H1260" t="s">
        <v>2896</v>
      </c>
    </row>
    <row r="1261" spans="1:8">
      <c r="H1261" t="s">
        <v>2897</v>
      </c>
    </row>
    <row r="1262" spans="1:8">
      <c r="H1262" t="s">
        <v>2898</v>
      </c>
    </row>
    <row r="1263" spans="1:8">
      <c r="H1263" t="s">
        <v>2899</v>
      </c>
    </row>
    <row r="1264" spans="1:8">
      <c r="H1264" t="s">
        <v>2851</v>
      </c>
    </row>
    <row r="1265" spans="1:8">
      <c r="H1265" t="s">
        <v>2852</v>
      </c>
    </row>
    <row r="1266" spans="1:8">
      <c r="H1266" t="s">
        <v>2847</v>
      </c>
    </row>
    <row r="1267" spans="1:8">
      <c r="H1267" t="s">
        <v>2848</v>
      </c>
    </row>
    <row r="1268" spans="1:8">
      <c r="H1268" t="s">
        <v>2849</v>
      </c>
    </row>
    <row r="1269" spans="1:8">
      <c r="A1269" t="s">
        <v>64</v>
      </c>
      <c r="B1269">
        <f>HYPERLINK("https://github.com/apache/commons-math/commit/e2ffb905724787ed87bbc64ce56673391a00279e", "e2ffb905724787ed87bbc64ce56673391a00279e")</f>
        <v>0</v>
      </c>
      <c r="C1269">
        <f>HYPERLINK("https://github.com/apache/commons-math/commit/4b1994a2ff9ee572271d0ed4fe54943330e23c1f", "4b1994a2ff9ee572271d0ed4fe54943330e23c1f")</f>
        <v>0</v>
      </c>
      <c r="D1269" t="s">
        <v>513</v>
      </c>
      <c r="E1269" t="s">
        <v>588</v>
      </c>
      <c r="F1269" t="s">
        <v>1124</v>
      </c>
      <c r="G1269" t="s">
        <v>1908</v>
      </c>
      <c r="H1269" t="s">
        <v>2900</v>
      </c>
    </row>
    <row r="1270" spans="1:8">
      <c r="F1270" t="s">
        <v>1125</v>
      </c>
      <c r="G1270" t="s">
        <v>1909</v>
      </c>
      <c r="H1270" t="s">
        <v>2900</v>
      </c>
    </row>
    <row r="1271" spans="1:8">
      <c r="F1271" t="s">
        <v>1126</v>
      </c>
      <c r="G1271" t="s">
        <v>1910</v>
      </c>
      <c r="H1271" t="s">
        <v>2900</v>
      </c>
    </row>
    <row r="1272" spans="1:8">
      <c r="F1272" t="s">
        <v>1127</v>
      </c>
      <c r="G1272" t="s">
        <v>1911</v>
      </c>
      <c r="H1272" t="s">
        <v>2900</v>
      </c>
    </row>
    <row r="1273" spans="1:8">
      <c r="F1273" t="s">
        <v>1128</v>
      </c>
      <c r="G1273" t="s">
        <v>1912</v>
      </c>
      <c r="H1273" t="s">
        <v>2900</v>
      </c>
    </row>
    <row r="1274" spans="1:8">
      <c r="A1274" t="s">
        <v>65</v>
      </c>
      <c r="B1274">
        <f>HYPERLINK("https://github.com/apache/commons-math/commit/a012ec83ecd0d13fd7ba250da322a6183adb45aa", "a012ec83ecd0d13fd7ba250da322a6183adb45aa")</f>
        <v>0</v>
      </c>
      <c r="C1274">
        <f>HYPERLINK("https://github.com/apache/commons-math/commit/b345aa99c18edbdb2d338f325389b771913a64d6", "b345aa99c18edbdb2d338f325389b771913a64d6")</f>
        <v>0</v>
      </c>
      <c r="D1274" t="s">
        <v>512</v>
      </c>
      <c r="E1274" t="s">
        <v>589</v>
      </c>
      <c r="F1274" t="s">
        <v>1030</v>
      </c>
      <c r="G1274" t="s">
        <v>1829</v>
      </c>
      <c r="H1274" t="s">
        <v>2346</v>
      </c>
    </row>
    <row r="1275" spans="1:8">
      <c r="H1275" t="s">
        <v>2310</v>
      </c>
    </row>
    <row r="1276" spans="1:8">
      <c r="H1276" t="s">
        <v>2339</v>
      </c>
    </row>
    <row r="1277" spans="1:8">
      <c r="H1277" t="s">
        <v>2347</v>
      </c>
    </row>
    <row r="1278" spans="1:8">
      <c r="H1278" t="s">
        <v>2348</v>
      </c>
    </row>
    <row r="1279" spans="1:8">
      <c r="H1279" t="s">
        <v>2349</v>
      </c>
    </row>
    <row r="1280" spans="1:8">
      <c r="H1280" t="s">
        <v>2432</v>
      </c>
    </row>
    <row r="1281" spans="8:8">
      <c r="H1281" t="s">
        <v>2433</v>
      </c>
    </row>
    <row r="1282" spans="8:8">
      <c r="H1282" t="s">
        <v>2434</v>
      </c>
    </row>
    <row r="1283" spans="8:8">
      <c r="H1283" t="s">
        <v>2435</v>
      </c>
    </row>
    <row r="1284" spans="8:8">
      <c r="H1284" t="s">
        <v>2436</v>
      </c>
    </row>
    <row r="1285" spans="8:8">
      <c r="H1285" t="s">
        <v>2437</v>
      </c>
    </row>
    <row r="1286" spans="8:8">
      <c r="H1286" t="s">
        <v>2438</v>
      </c>
    </row>
    <row r="1287" spans="8:8">
      <c r="H1287" t="s">
        <v>2439</v>
      </c>
    </row>
    <row r="1288" spans="8:8">
      <c r="H1288" t="s">
        <v>2350</v>
      </c>
    </row>
    <row r="1289" spans="8:8">
      <c r="H1289" t="s">
        <v>2351</v>
      </c>
    </row>
    <row r="1290" spans="8:8">
      <c r="H1290" t="s">
        <v>2352</v>
      </c>
    </row>
    <row r="1291" spans="8:8">
      <c r="H1291" t="s">
        <v>2353</v>
      </c>
    </row>
    <row r="1292" spans="8:8">
      <c r="H1292" t="s">
        <v>2354</v>
      </c>
    </row>
    <row r="1293" spans="8:8">
      <c r="H1293" t="s">
        <v>2440</v>
      </c>
    </row>
    <row r="1294" spans="8:8">
      <c r="H1294" t="s">
        <v>2441</v>
      </c>
    </row>
    <row r="1295" spans="8:8">
      <c r="H1295" t="s">
        <v>2442</v>
      </c>
    </row>
    <row r="1296" spans="8:8">
      <c r="H1296" t="s">
        <v>2443</v>
      </c>
    </row>
    <row r="1297" spans="8:8">
      <c r="H1297" t="s">
        <v>2444</v>
      </c>
    </row>
    <row r="1298" spans="8:8">
      <c r="H1298" t="s">
        <v>2445</v>
      </c>
    </row>
    <row r="1299" spans="8:8">
      <c r="H1299" t="s">
        <v>2446</v>
      </c>
    </row>
    <row r="1300" spans="8:8">
      <c r="H1300" t="s">
        <v>2447</v>
      </c>
    </row>
    <row r="1301" spans="8:8">
      <c r="H1301" t="s">
        <v>2448</v>
      </c>
    </row>
    <row r="1302" spans="8:8">
      <c r="H1302" t="s">
        <v>2449</v>
      </c>
    </row>
    <row r="1303" spans="8:8">
      <c r="H1303" t="s">
        <v>2450</v>
      </c>
    </row>
    <row r="1304" spans="8:8">
      <c r="H1304" t="s">
        <v>2451</v>
      </c>
    </row>
    <row r="1305" spans="8:8">
      <c r="H1305" t="s">
        <v>2452</v>
      </c>
    </row>
    <row r="1306" spans="8:8">
      <c r="H1306" t="s">
        <v>2453</v>
      </c>
    </row>
    <row r="1307" spans="8:8">
      <c r="H1307" t="s">
        <v>2454</v>
      </c>
    </row>
    <row r="1308" spans="8:8">
      <c r="H1308" t="s">
        <v>2455</v>
      </c>
    </row>
    <row r="1309" spans="8:8">
      <c r="H1309" t="s">
        <v>2901</v>
      </c>
    </row>
    <row r="1310" spans="8:8">
      <c r="H1310" t="s">
        <v>2902</v>
      </c>
    </row>
    <row r="1311" spans="8:8">
      <c r="H1311" t="s">
        <v>2903</v>
      </c>
    </row>
    <row r="1312" spans="8:8">
      <c r="H1312" t="s">
        <v>2904</v>
      </c>
    </row>
    <row r="1313" spans="1:8">
      <c r="H1313" t="s">
        <v>2905</v>
      </c>
    </row>
    <row r="1314" spans="1:8">
      <c r="H1314" t="s">
        <v>2906</v>
      </c>
    </row>
    <row r="1315" spans="1:8">
      <c r="H1315" t="s">
        <v>2907</v>
      </c>
    </row>
    <row r="1316" spans="1:8">
      <c r="A1316" t="s">
        <v>66</v>
      </c>
      <c r="B1316">
        <f>HYPERLINK("https://github.com/apache/commons-math/commit/1340aa1c11a1f748e103f777fe3f2e1b2dbd7e39", "1340aa1c11a1f748e103f777fe3f2e1b2dbd7e39")</f>
        <v>0</v>
      </c>
      <c r="C1316">
        <f>HYPERLINK("https://github.com/apache/commons-math/commit/980c3ae6f1b952d07f8b9d38dada1e2c54f9dd26", "980c3ae6f1b952d07f8b9d38dada1e2c54f9dd26")</f>
        <v>0</v>
      </c>
      <c r="D1316" t="s">
        <v>513</v>
      </c>
      <c r="E1316" t="s">
        <v>590</v>
      </c>
      <c r="F1316" t="s">
        <v>1029</v>
      </c>
      <c r="G1316" t="s">
        <v>1828</v>
      </c>
      <c r="H1316" t="s">
        <v>2908</v>
      </c>
    </row>
    <row r="1317" spans="1:8">
      <c r="F1317" t="s">
        <v>1052</v>
      </c>
      <c r="G1317" t="s">
        <v>1848</v>
      </c>
      <c r="H1317" t="s">
        <v>2908</v>
      </c>
    </row>
    <row r="1318" spans="1:8">
      <c r="F1318" t="s">
        <v>1031</v>
      </c>
      <c r="G1318" t="s">
        <v>1830</v>
      </c>
      <c r="H1318" t="s">
        <v>2908</v>
      </c>
    </row>
    <row r="1319" spans="1:8">
      <c r="F1319" t="s">
        <v>1096</v>
      </c>
      <c r="G1319" t="s">
        <v>1881</v>
      </c>
      <c r="H1319" t="s">
        <v>2908</v>
      </c>
    </row>
    <row r="1320" spans="1:8">
      <c r="F1320" t="s">
        <v>1033</v>
      </c>
      <c r="G1320" t="s">
        <v>1832</v>
      </c>
      <c r="H1320" t="s">
        <v>2908</v>
      </c>
    </row>
    <row r="1321" spans="1:8">
      <c r="A1321" t="s">
        <v>67</v>
      </c>
      <c r="B1321">
        <f>HYPERLINK("https://github.com/apache/commons-math/commit/ea14dd91da80af2c40adea9ac2a35969732c3d09", "ea14dd91da80af2c40adea9ac2a35969732c3d09")</f>
        <v>0</v>
      </c>
      <c r="C1321">
        <f>HYPERLINK("https://github.com/apache/commons-math/commit/52b98250c2a78a71b1e7698fe44fd3d53a2219c3", "52b98250c2a78a71b1e7698fe44fd3d53a2219c3")</f>
        <v>0</v>
      </c>
      <c r="D1321" t="s">
        <v>513</v>
      </c>
      <c r="E1321" t="s">
        <v>591</v>
      </c>
      <c r="F1321" t="s">
        <v>1097</v>
      </c>
      <c r="G1321" t="s">
        <v>1882</v>
      </c>
      <c r="H1321" t="s">
        <v>2909</v>
      </c>
    </row>
    <row r="1322" spans="1:8">
      <c r="A1322" t="s">
        <v>68</v>
      </c>
      <c r="B1322">
        <f>HYPERLINK("https://github.com/apache/commons-math/commit/399b104b96d9d2cd6c386b12aa7eed978d803a44", "399b104b96d9d2cd6c386b12aa7eed978d803a44")</f>
        <v>0</v>
      </c>
      <c r="C1322">
        <f>HYPERLINK("https://github.com/apache/commons-math/commit/282cd1de7d51db4b1cea2684ee4b17d9e27e7853", "282cd1de7d51db4b1cea2684ee4b17d9e27e7853")</f>
        <v>0</v>
      </c>
      <c r="D1322" t="s">
        <v>513</v>
      </c>
      <c r="E1322" t="s">
        <v>592</v>
      </c>
      <c r="F1322" t="s">
        <v>1087</v>
      </c>
      <c r="G1322" t="s">
        <v>1876</v>
      </c>
      <c r="H1322" t="s">
        <v>2626</v>
      </c>
    </row>
    <row r="1323" spans="1:8">
      <c r="A1323" t="s">
        <v>69</v>
      </c>
      <c r="B1323">
        <f>HYPERLINK("https://github.com/apache/commons-math/commit/62c72ca66d16eeda12c79dc56460b772e541dbf3", "62c72ca66d16eeda12c79dc56460b772e541dbf3")</f>
        <v>0</v>
      </c>
      <c r="C1323">
        <f>HYPERLINK("https://github.com/apache/commons-math/commit/0b61d3963c802ff6c1648cdf626a5e8b86c76ecb", "0b61d3963c802ff6c1648cdf626a5e8b86c76ecb")</f>
        <v>0</v>
      </c>
      <c r="D1323" t="s">
        <v>513</v>
      </c>
      <c r="E1323" t="s">
        <v>593</v>
      </c>
      <c r="F1323" t="s">
        <v>1129</v>
      </c>
      <c r="G1323" t="s">
        <v>1908</v>
      </c>
      <c r="H1323" t="s">
        <v>2910</v>
      </c>
    </row>
    <row r="1324" spans="1:8">
      <c r="H1324" t="s">
        <v>2911</v>
      </c>
    </row>
    <row r="1325" spans="1:8">
      <c r="F1325" t="s">
        <v>1130</v>
      </c>
      <c r="G1325" t="s">
        <v>1913</v>
      </c>
      <c r="H1325" t="s">
        <v>2910</v>
      </c>
    </row>
    <row r="1326" spans="1:8">
      <c r="A1326" t="s">
        <v>70</v>
      </c>
      <c r="B1326">
        <f>HYPERLINK("https://github.com/apache/commons-math/commit/6afeedf16113b2836a1d88d97e677f1db8ed41b7", "6afeedf16113b2836a1d88d97e677f1db8ed41b7")</f>
        <v>0</v>
      </c>
      <c r="C1326">
        <f>HYPERLINK("https://github.com/apache/commons-math/commit/2e8332522efa2d6886a8d7d5ea213cedcfb03d9e", "2e8332522efa2d6886a8d7d5ea213cedcfb03d9e")</f>
        <v>0</v>
      </c>
      <c r="D1326" t="s">
        <v>512</v>
      </c>
      <c r="E1326" t="s">
        <v>594</v>
      </c>
      <c r="F1326" t="s">
        <v>1131</v>
      </c>
      <c r="G1326" t="s">
        <v>1885</v>
      </c>
      <c r="H1326" t="s">
        <v>2310</v>
      </c>
    </row>
    <row r="1327" spans="1:8">
      <c r="H1327" t="s">
        <v>2312</v>
      </c>
    </row>
    <row r="1328" spans="1:8">
      <c r="H1328" t="s">
        <v>2331</v>
      </c>
    </row>
    <row r="1329" spans="1:8">
      <c r="H1329" t="s">
        <v>2332</v>
      </c>
    </row>
    <row r="1330" spans="1:8">
      <c r="H1330" t="s">
        <v>2333</v>
      </c>
    </row>
    <row r="1331" spans="1:8">
      <c r="H1331" t="s">
        <v>2593</v>
      </c>
    </row>
    <row r="1332" spans="1:8">
      <c r="H1332" t="s">
        <v>2594</v>
      </c>
    </row>
    <row r="1333" spans="1:8">
      <c r="H1333" t="s">
        <v>2595</v>
      </c>
    </row>
    <row r="1334" spans="1:8">
      <c r="A1334" t="s">
        <v>71</v>
      </c>
      <c r="B1334">
        <f>HYPERLINK("https://github.com/apache/commons-math/commit/06da34fabc5263ef3a323605bd47b2cb3e9b7071", "06da34fabc5263ef3a323605bd47b2cb3e9b7071")</f>
        <v>0</v>
      </c>
      <c r="C1334">
        <f>HYPERLINK("https://github.com/apache/commons-math/commit/828b70de30276bf8ac9f3da29ada41c764119c47", "828b70de30276bf8ac9f3da29ada41c764119c47")</f>
        <v>0</v>
      </c>
      <c r="D1334" t="s">
        <v>512</v>
      </c>
      <c r="E1334" t="s">
        <v>595</v>
      </c>
      <c r="F1334" t="s">
        <v>1092</v>
      </c>
      <c r="G1334" t="s">
        <v>1878</v>
      </c>
      <c r="H1334" t="s">
        <v>2651</v>
      </c>
    </row>
    <row r="1335" spans="1:8">
      <c r="H1335" t="s">
        <v>2652</v>
      </c>
    </row>
    <row r="1336" spans="1:8">
      <c r="A1336" t="s">
        <v>72</v>
      </c>
      <c r="B1336">
        <f>HYPERLINK("https://github.com/apache/commons-math/commit/c8910463e750bbb43c6ab45176df96313e4a3dd1", "c8910463e750bbb43c6ab45176df96313e4a3dd1")</f>
        <v>0</v>
      </c>
      <c r="C1336">
        <f>HYPERLINK("https://github.com/apache/commons-math/commit/c84d037e93b52fbf873eedc4e3ead7a94c75845c", "c84d037e93b52fbf873eedc4e3ead7a94c75845c")</f>
        <v>0</v>
      </c>
      <c r="D1336" t="s">
        <v>513</v>
      </c>
      <c r="E1336" t="s">
        <v>596</v>
      </c>
      <c r="F1336" t="s">
        <v>1132</v>
      </c>
      <c r="G1336" t="s">
        <v>1883</v>
      </c>
      <c r="H1336" t="s">
        <v>2311</v>
      </c>
    </row>
    <row r="1337" spans="1:8">
      <c r="A1337" t="s">
        <v>73</v>
      </c>
      <c r="B1337">
        <f>HYPERLINK("https://github.com/apache/commons-math/commit/af62f7927fa28d27448b149767ce5480e4fb8a08", "af62f7927fa28d27448b149767ce5480e4fb8a08")</f>
        <v>0</v>
      </c>
      <c r="C1337">
        <f>HYPERLINK("https://github.com/apache/commons-math/commit/2071918a7a81a29e67ad531bfb5919906a670e0d", "2071918a7a81a29e67ad531bfb5919906a670e0d")</f>
        <v>0</v>
      </c>
      <c r="D1337" t="s">
        <v>513</v>
      </c>
      <c r="E1337" t="s">
        <v>597</v>
      </c>
      <c r="F1337" t="s">
        <v>1133</v>
      </c>
      <c r="G1337" t="s">
        <v>1914</v>
      </c>
      <c r="H1337" t="s">
        <v>2912</v>
      </c>
    </row>
    <row r="1338" spans="1:8">
      <c r="A1338" t="s">
        <v>74</v>
      </c>
      <c r="B1338">
        <f>HYPERLINK("https://github.com/apache/commons-math/commit/48d35f0b787d943f0f51a234a713a63bdffd6051", "48d35f0b787d943f0f51a234a713a63bdffd6051")</f>
        <v>0</v>
      </c>
      <c r="C1338">
        <f>HYPERLINK("https://github.com/apache/commons-math/commit/e21865e8066874cf6bc43898e5ade28b893d5f4e", "e21865e8066874cf6bc43898e5ade28b893d5f4e")</f>
        <v>0</v>
      </c>
      <c r="D1338" t="s">
        <v>513</v>
      </c>
      <c r="E1338" t="s">
        <v>598</v>
      </c>
      <c r="F1338" t="s">
        <v>1132</v>
      </c>
      <c r="G1338" t="s">
        <v>1915</v>
      </c>
      <c r="H1338" t="s">
        <v>2913</v>
      </c>
    </row>
    <row r="1339" spans="1:8">
      <c r="H1339" t="s">
        <v>2310</v>
      </c>
    </row>
    <row r="1340" spans="1:8">
      <c r="H1340" t="s">
        <v>2914</v>
      </c>
    </row>
    <row r="1341" spans="1:8">
      <c r="H1341" t="s">
        <v>2593</v>
      </c>
    </row>
    <row r="1342" spans="1:8">
      <c r="H1342" t="s">
        <v>2331</v>
      </c>
    </row>
    <row r="1343" spans="1:8">
      <c r="H1343" t="s">
        <v>2915</v>
      </c>
    </row>
    <row r="1344" spans="1:8">
      <c r="H1344" t="s">
        <v>2916</v>
      </c>
    </row>
    <row r="1345" spans="1:8">
      <c r="H1345" t="s">
        <v>2595</v>
      </c>
    </row>
    <row r="1346" spans="1:8">
      <c r="H1346" t="s">
        <v>2333</v>
      </c>
    </row>
    <row r="1347" spans="1:8">
      <c r="H1347" t="s">
        <v>2917</v>
      </c>
    </row>
    <row r="1348" spans="1:8">
      <c r="H1348" t="s">
        <v>2332</v>
      </c>
    </row>
    <row r="1349" spans="1:8">
      <c r="H1349" t="s">
        <v>2312</v>
      </c>
    </row>
    <row r="1350" spans="1:8">
      <c r="H1350" t="s">
        <v>2586</v>
      </c>
    </row>
    <row r="1351" spans="1:8">
      <c r="H1351" t="s">
        <v>2918</v>
      </c>
    </row>
    <row r="1352" spans="1:8">
      <c r="H1352" t="s">
        <v>2919</v>
      </c>
    </row>
    <row r="1353" spans="1:8">
      <c r="H1353" t="s">
        <v>2594</v>
      </c>
    </row>
    <row r="1354" spans="1:8">
      <c r="A1354" t="s">
        <v>75</v>
      </c>
      <c r="B1354">
        <f>HYPERLINK("https://github.com/apache/commons-math/commit/79897391b4cdf62236f8ccd8513cbd60b4a96e73", "79897391b4cdf62236f8ccd8513cbd60b4a96e73")</f>
        <v>0</v>
      </c>
      <c r="C1354">
        <f>HYPERLINK("https://github.com/apache/commons-math/commit/a2e16279dadaaf568902cff566dc5f997fa73cc2", "a2e16279dadaaf568902cff566dc5f997fa73cc2")</f>
        <v>0</v>
      </c>
      <c r="D1354" t="s">
        <v>513</v>
      </c>
      <c r="E1354" t="s">
        <v>599</v>
      </c>
      <c r="F1354" t="s">
        <v>1134</v>
      </c>
      <c r="G1354" t="s">
        <v>1916</v>
      </c>
      <c r="H1354" t="s">
        <v>2377</v>
      </c>
    </row>
    <row r="1355" spans="1:8">
      <c r="A1355" t="s">
        <v>76</v>
      </c>
      <c r="B1355">
        <f>HYPERLINK("https://github.com/apache/commons-math/commit/458abe99c2c1cc8879ba48c900698c365213cdb2", "458abe99c2c1cc8879ba48c900698c365213cdb2")</f>
        <v>0</v>
      </c>
      <c r="C1355">
        <f>HYPERLINK("https://github.com/apache/commons-math/commit/8583cdfe79bd32b8183233d51da3df680c2caf04", "8583cdfe79bd32b8183233d51da3df680c2caf04")</f>
        <v>0</v>
      </c>
      <c r="D1355" t="s">
        <v>511</v>
      </c>
      <c r="E1355" t="s">
        <v>600</v>
      </c>
      <c r="F1355" t="s">
        <v>1032</v>
      </c>
      <c r="G1355" t="s">
        <v>1831</v>
      </c>
      <c r="H1355" t="s">
        <v>2357</v>
      </c>
    </row>
    <row r="1356" spans="1:8">
      <c r="H1356" t="s">
        <v>2583</v>
      </c>
    </row>
    <row r="1357" spans="1:8">
      <c r="A1357" t="s">
        <v>77</v>
      </c>
      <c r="B1357">
        <f>HYPERLINK("https://github.com/apache/commons-math/commit/dc2a102e3c9126f5d4f616a41572e2c62281bf24", "dc2a102e3c9126f5d4f616a41572e2c62281bf24")</f>
        <v>0</v>
      </c>
      <c r="C1357">
        <f>HYPERLINK("https://github.com/apache/commons-math/commit/91f0d2a12c1c07ef4e958d18bd03f8a49ead4076", "91f0d2a12c1c07ef4e958d18bd03f8a49ead4076")</f>
        <v>0</v>
      </c>
      <c r="D1357" t="s">
        <v>513</v>
      </c>
      <c r="E1357" t="s">
        <v>601</v>
      </c>
      <c r="F1357" t="s">
        <v>1135</v>
      </c>
      <c r="G1357" t="s">
        <v>1886</v>
      </c>
      <c r="H1357" t="s">
        <v>2310</v>
      </c>
    </row>
    <row r="1358" spans="1:8">
      <c r="H1358" t="s">
        <v>2312</v>
      </c>
    </row>
    <row r="1359" spans="1:8">
      <c r="H1359" t="s">
        <v>2331</v>
      </c>
    </row>
    <row r="1360" spans="1:8">
      <c r="H1360" t="s">
        <v>2333</v>
      </c>
    </row>
    <row r="1361" spans="1:8">
      <c r="H1361" t="s">
        <v>2337</v>
      </c>
    </row>
    <row r="1362" spans="1:8">
      <c r="H1362" t="s">
        <v>2717</v>
      </c>
    </row>
    <row r="1363" spans="1:8">
      <c r="H1363" t="s">
        <v>2917</v>
      </c>
    </row>
    <row r="1364" spans="1:8">
      <c r="H1364" t="s">
        <v>2920</v>
      </c>
    </row>
    <row r="1365" spans="1:8">
      <c r="H1365" t="s">
        <v>2718</v>
      </c>
    </row>
    <row r="1366" spans="1:8">
      <c r="F1366" t="s">
        <v>1136</v>
      </c>
      <c r="G1366" t="s">
        <v>1917</v>
      </c>
      <c r="H1366" t="s">
        <v>2310</v>
      </c>
    </row>
    <row r="1367" spans="1:8">
      <c r="A1367" t="s">
        <v>78</v>
      </c>
      <c r="B1367">
        <f>HYPERLINK("https://github.com/apache/commons-math/commit/43d20a8873d4a23850009b96eb8e2e42c9508502", "43d20a8873d4a23850009b96eb8e2e42c9508502")</f>
        <v>0</v>
      </c>
      <c r="C1367">
        <f>HYPERLINK("https://github.com/apache/commons-math/commit/bdc78217fd7407c678cf0e91f140ae5f853b90bf", "bdc78217fd7407c678cf0e91f140ae5f853b90bf")</f>
        <v>0</v>
      </c>
      <c r="D1367" t="s">
        <v>513</v>
      </c>
      <c r="E1367" t="s">
        <v>602</v>
      </c>
      <c r="F1367" t="s">
        <v>1137</v>
      </c>
      <c r="G1367" t="s">
        <v>1918</v>
      </c>
      <c r="H1367" t="s">
        <v>2310</v>
      </c>
    </row>
    <row r="1368" spans="1:8">
      <c r="A1368" t="s">
        <v>79</v>
      </c>
      <c r="B1368">
        <f>HYPERLINK("https://github.com/apache/commons-math/commit/870f35621239067960709f36320bf8a891ebc151", "870f35621239067960709f36320bf8a891ebc151")</f>
        <v>0</v>
      </c>
      <c r="C1368">
        <f>HYPERLINK("https://github.com/apache/commons-math/commit/953f48ea2739f2efe7c1eb6d335552fa815e8a1f", "953f48ea2739f2efe7c1eb6d335552fa815e8a1f")</f>
        <v>0</v>
      </c>
      <c r="D1368" t="s">
        <v>513</v>
      </c>
      <c r="E1368" t="s">
        <v>603</v>
      </c>
      <c r="F1368" t="s">
        <v>1108</v>
      </c>
      <c r="G1368" t="s">
        <v>1892</v>
      </c>
      <c r="H1368" t="s">
        <v>2514</v>
      </c>
    </row>
    <row r="1369" spans="1:8">
      <c r="F1369" t="s">
        <v>1054</v>
      </c>
      <c r="G1369" t="s">
        <v>1850</v>
      </c>
      <c r="H1369" t="s">
        <v>2514</v>
      </c>
    </row>
    <row r="1370" spans="1:8">
      <c r="A1370" t="s">
        <v>80</v>
      </c>
      <c r="B1370">
        <f>HYPERLINK("https://github.com/apache/commons-math/commit/f18c6b1affed026d32bd380526526e4b411f265b", "f18c6b1affed026d32bd380526526e4b411f265b")</f>
        <v>0</v>
      </c>
      <c r="C1370">
        <f>HYPERLINK("https://github.com/apache/commons-math/commit/8f10ef7c0e92f4326e8007be5b852b969ad5519a", "8f10ef7c0e92f4326e8007be5b852b969ad5519a")</f>
        <v>0</v>
      </c>
      <c r="D1370" t="s">
        <v>511</v>
      </c>
      <c r="E1370" t="s">
        <v>604</v>
      </c>
      <c r="F1370" t="s">
        <v>1136</v>
      </c>
      <c r="G1370" t="s">
        <v>1917</v>
      </c>
      <c r="H1370" t="s">
        <v>2921</v>
      </c>
    </row>
    <row r="1371" spans="1:8">
      <c r="H1371" t="s">
        <v>2921</v>
      </c>
    </row>
    <row r="1372" spans="1:8">
      <c r="H1372" t="s">
        <v>2922</v>
      </c>
    </row>
    <row r="1373" spans="1:8">
      <c r="H1373" t="s">
        <v>2843</v>
      </c>
    </row>
    <row r="1374" spans="1:8">
      <c r="H1374" t="s">
        <v>2923</v>
      </c>
    </row>
    <row r="1375" spans="1:8">
      <c r="H1375" t="s">
        <v>2924</v>
      </c>
    </row>
    <row r="1376" spans="1:8">
      <c r="H1376" t="s">
        <v>2925</v>
      </c>
    </row>
    <row r="1377" spans="1:8">
      <c r="H1377" t="s">
        <v>2925</v>
      </c>
    </row>
    <row r="1378" spans="1:8">
      <c r="A1378" t="s">
        <v>81</v>
      </c>
      <c r="B1378">
        <f>HYPERLINK("https://github.com/apache/commons-math/commit/7953b0007a47fe25a463d5e27b50e3c50981f2e2", "7953b0007a47fe25a463d5e27b50e3c50981f2e2")</f>
        <v>0</v>
      </c>
      <c r="C1378">
        <f>HYPERLINK("https://github.com/apache/commons-math/commit/513804d9d426730bf71623b8189654b65340ce67", "513804d9d426730bf71623b8189654b65340ce67")</f>
        <v>0</v>
      </c>
      <c r="D1378" t="s">
        <v>513</v>
      </c>
      <c r="E1378" t="s">
        <v>605</v>
      </c>
      <c r="F1378" t="s">
        <v>1138</v>
      </c>
      <c r="G1378" t="s">
        <v>1919</v>
      </c>
      <c r="H1378" t="s">
        <v>2717</v>
      </c>
    </row>
    <row r="1379" spans="1:8">
      <c r="H1379" t="s">
        <v>2718</v>
      </c>
    </row>
    <row r="1380" spans="1:8">
      <c r="H1380" t="s">
        <v>2926</v>
      </c>
    </row>
    <row r="1381" spans="1:8">
      <c r="A1381" t="s">
        <v>82</v>
      </c>
      <c r="B1381">
        <f>HYPERLINK("https://github.com/apache/commons-math/commit/cffe7c6cc6757f634d90b6fd009ce02737fdd3ce", "cffe7c6cc6757f634d90b6fd009ce02737fdd3ce")</f>
        <v>0</v>
      </c>
      <c r="C1381">
        <f>HYPERLINK("https://github.com/apache/commons-math/commit/5ae0852fe0ca0f0b9590ee7f86994ff00ed1124a", "5ae0852fe0ca0f0b9590ee7f86994ff00ed1124a")</f>
        <v>0</v>
      </c>
      <c r="D1381" t="s">
        <v>513</v>
      </c>
      <c r="E1381" t="s">
        <v>606</v>
      </c>
      <c r="F1381" t="s">
        <v>1139</v>
      </c>
      <c r="G1381" t="s">
        <v>1920</v>
      </c>
      <c r="H1381" t="s">
        <v>2927</v>
      </c>
    </row>
    <row r="1382" spans="1:8">
      <c r="H1382" t="s">
        <v>2716</v>
      </c>
    </row>
    <row r="1383" spans="1:8">
      <c r="F1383" t="s">
        <v>1140</v>
      </c>
      <c r="G1383" t="s">
        <v>1921</v>
      </c>
      <c r="H1383" t="s">
        <v>2928</v>
      </c>
    </row>
    <row r="1384" spans="1:8">
      <c r="H1384" t="s">
        <v>2929</v>
      </c>
    </row>
    <row r="1385" spans="1:8">
      <c r="H1385" t="s">
        <v>2930</v>
      </c>
    </row>
    <row r="1386" spans="1:8">
      <c r="F1386" t="s">
        <v>1141</v>
      </c>
      <c r="G1386" t="s">
        <v>1915</v>
      </c>
      <c r="H1386" t="s">
        <v>2931</v>
      </c>
    </row>
    <row r="1387" spans="1:8">
      <c r="H1387" t="s">
        <v>2310</v>
      </c>
    </row>
    <row r="1388" spans="1:8">
      <c r="H1388" t="s">
        <v>2914</v>
      </c>
    </row>
    <row r="1389" spans="1:8">
      <c r="H1389" t="s">
        <v>2593</v>
      </c>
    </row>
    <row r="1390" spans="1:8">
      <c r="H1390" t="s">
        <v>2331</v>
      </c>
    </row>
    <row r="1391" spans="1:8">
      <c r="H1391" t="s">
        <v>2915</v>
      </c>
    </row>
    <row r="1392" spans="1:8">
      <c r="H1392" t="s">
        <v>2916</v>
      </c>
    </row>
    <row r="1393" spans="6:8">
      <c r="H1393" t="s">
        <v>2595</v>
      </c>
    </row>
    <row r="1394" spans="6:8">
      <c r="H1394" t="s">
        <v>2333</v>
      </c>
    </row>
    <row r="1395" spans="6:8">
      <c r="H1395" t="s">
        <v>2917</v>
      </c>
    </row>
    <row r="1396" spans="6:8">
      <c r="H1396" t="s">
        <v>2332</v>
      </c>
    </row>
    <row r="1397" spans="6:8">
      <c r="H1397" t="s">
        <v>2312</v>
      </c>
    </row>
    <row r="1398" spans="6:8">
      <c r="H1398" t="s">
        <v>2586</v>
      </c>
    </row>
    <row r="1399" spans="6:8">
      <c r="H1399" t="s">
        <v>2918</v>
      </c>
    </row>
    <row r="1400" spans="6:8">
      <c r="H1400" t="s">
        <v>2919</v>
      </c>
    </row>
    <row r="1401" spans="6:8">
      <c r="H1401" t="s">
        <v>2594</v>
      </c>
    </row>
    <row r="1402" spans="6:8">
      <c r="F1402" t="s">
        <v>1131</v>
      </c>
      <c r="G1402" t="s">
        <v>1885</v>
      </c>
      <c r="H1402" t="s">
        <v>2932</v>
      </c>
    </row>
    <row r="1403" spans="6:8">
      <c r="H1403" t="s">
        <v>2311</v>
      </c>
    </row>
    <row r="1404" spans="6:8">
      <c r="H1404" t="s">
        <v>2933</v>
      </c>
    </row>
    <row r="1405" spans="6:8">
      <c r="F1405" t="s">
        <v>1137</v>
      </c>
      <c r="G1405" t="s">
        <v>1918</v>
      </c>
      <c r="H1405" t="s">
        <v>2934</v>
      </c>
    </row>
    <row r="1406" spans="6:8">
      <c r="H1406" t="s">
        <v>2312</v>
      </c>
    </row>
    <row r="1407" spans="6:8">
      <c r="H1407" t="s">
        <v>2331</v>
      </c>
    </row>
    <row r="1408" spans="6:8">
      <c r="H1408" t="s">
        <v>2333</v>
      </c>
    </row>
    <row r="1409" spans="1:8">
      <c r="H1409" t="s">
        <v>2337</v>
      </c>
    </row>
    <row r="1410" spans="1:8">
      <c r="H1410" t="s">
        <v>2717</v>
      </c>
    </row>
    <row r="1411" spans="1:8">
      <c r="H1411" t="s">
        <v>2917</v>
      </c>
    </row>
    <row r="1412" spans="1:8">
      <c r="H1412" t="s">
        <v>2920</v>
      </c>
    </row>
    <row r="1413" spans="1:8">
      <c r="H1413" t="s">
        <v>2718</v>
      </c>
    </row>
    <row r="1414" spans="1:8">
      <c r="A1414" t="s">
        <v>83</v>
      </c>
      <c r="B1414">
        <f>HYPERLINK("https://github.com/apache/commons-math/commit/6c76ad2d0754c11539b4b178017db672c8e135a4", "6c76ad2d0754c11539b4b178017db672c8e135a4")</f>
        <v>0</v>
      </c>
      <c r="C1414">
        <f>HYPERLINK("https://github.com/apache/commons-math/commit/5c6f299aec234cd83113b1fe8f3b1f625adac245", "5c6f299aec234cd83113b1fe8f3b1f625adac245")</f>
        <v>0</v>
      </c>
      <c r="D1414" t="s">
        <v>513</v>
      </c>
      <c r="E1414" t="s">
        <v>607</v>
      </c>
      <c r="F1414" t="s">
        <v>1142</v>
      </c>
      <c r="G1414" t="s">
        <v>1887</v>
      </c>
      <c r="H1414" t="s">
        <v>2721</v>
      </c>
    </row>
    <row r="1415" spans="1:8">
      <c r="H1415" t="s">
        <v>2935</v>
      </c>
    </row>
    <row r="1416" spans="1:8">
      <c r="H1416" t="s">
        <v>2722</v>
      </c>
    </row>
    <row r="1417" spans="1:8">
      <c r="H1417" t="s">
        <v>2936</v>
      </c>
    </row>
    <row r="1418" spans="1:8">
      <c r="H1418" t="s">
        <v>2723</v>
      </c>
    </row>
    <row r="1419" spans="1:8">
      <c r="H1419" t="s">
        <v>2724</v>
      </c>
    </row>
    <row r="1420" spans="1:8">
      <c r="H1420" t="s">
        <v>2937</v>
      </c>
    </row>
    <row r="1421" spans="1:8">
      <c r="H1421" t="s">
        <v>2938</v>
      </c>
    </row>
    <row r="1422" spans="1:8">
      <c r="H1422" t="s">
        <v>2725</v>
      </c>
    </row>
    <row r="1423" spans="1:8">
      <c r="H1423" t="s">
        <v>2939</v>
      </c>
    </row>
    <row r="1424" spans="1:8">
      <c r="H1424" t="s">
        <v>2726</v>
      </c>
    </row>
    <row r="1425" spans="8:8">
      <c r="H1425" t="s">
        <v>2940</v>
      </c>
    </row>
    <row r="1426" spans="8:8">
      <c r="H1426" t="s">
        <v>2727</v>
      </c>
    </row>
    <row r="1427" spans="8:8">
      <c r="H1427" t="s">
        <v>2730</v>
      </c>
    </row>
    <row r="1428" spans="8:8">
      <c r="H1428" t="s">
        <v>2941</v>
      </c>
    </row>
    <row r="1429" spans="8:8">
      <c r="H1429" t="s">
        <v>2942</v>
      </c>
    </row>
    <row r="1430" spans="8:8">
      <c r="H1430" t="s">
        <v>2728</v>
      </c>
    </row>
    <row r="1431" spans="8:8">
      <c r="H1431" t="s">
        <v>2729</v>
      </c>
    </row>
    <row r="1432" spans="8:8">
      <c r="H1432" t="s">
        <v>2943</v>
      </c>
    </row>
    <row r="1433" spans="8:8">
      <c r="H1433" t="s">
        <v>2944</v>
      </c>
    </row>
    <row r="1434" spans="8:8">
      <c r="H1434" t="s">
        <v>2731</v>
      </c>
    </row>
    <row r="1435" spans="8:8">
      <c r="H1435" t="s">
        <v>2732</v>
      </c>
    </row>
    <row r="1436" spans="8:8">
      <c r="H1436" t="s">
        <v>2945</v>
      </c>
    </row>
    <row r="1437" spans="8:8">
      <c r="H1437" t="s">
        <v>2946</v>
      </c>
    </row>
    <row r="1438" spans="8:8">
      <c r="H1438" t="s">
        <v>2733</v>
      </c>
    </row>
    <row r="1439" spans="8:8">
      <c r="H1439" t="s">
        <v>2734</v>
      </c>
    </row>
    <row r="1440" spans="8:8">
      <c r="H1440" t="s">
        <v>2947</v>
      </c>
    </row>
    <row r="1441" spans="8:8">
      <c r="H1441" t="s">
        <v>2948</v>
      </c>
    </row>
    <row r="1442" spans="8:8">
      <c r="H1442" t="s">
        <v>2949</v>
      </c>
    </row>
    <row r="1443" spans="8:8">
      <c r="H1443" t="s">
        <v>2735</v>
      </c>
    </row>
    <row r="1444" spans="8:8">
      <c r="H1444" t="s">
        <v>2736</v>
      </c>
    </row>
    <row r="1445" spans="8:8">
      <c r="H1445" t="s">
        <v>2737</v>
      </c>
    </row>
    <row r="1446" spans="8:8">
      <c r="H1446" t="s">
        <v>2950</v>
      </c>
    </row>
    <row r="1447" spans="8:8">
      <c r="H1447" t="s">
        <v>2951</v>
      </c>
    </row>
    <row r="1448" spans="8:8">
      <c r="H1448" t="s">
        <v>2952</v>
      </c>
    </row>
    <row r="1449" spans="8:8">
      <c r="H1449" t="s">
        <v>2738</v>
      </c>
    </row>
    <row r="1450" spans="8:8">
      <c r="H1450" t="s">
        <v>2953</v>
      </c>
    </row>
    <row r="1451" spans="8:8">
      <c r="H1451" t="s">
        <v>2741</v>
      </c>
    </row>
    <row r="1452" spans="8:8">
      <c r="H1452" t="s">
        <v>2954</v>
      </c>
    </row>
    <row r="1453" spans="8:8">
      <c r="H1453" t="s">
        <v>2739</v>
      </c>
    </row>
    <row r="1454" spans="8:8">
      <c r="H1454" t="s">
        <v>2740</v>
      </c>
    </row>
    <row r="1455" spans="8:8">
      <c r="H1455" t="s">
        <v>2955</v>
      </c>
    </row>
    <row r="1456" spans="8:8">
      <c r="H1456" t="s">
        <v>2956</v>
      </c>
    </row>
    <row r="1457" spans="8:8">
      <c r="H1457" t="s">
        <v>2742</v>
      </c>
    </row>
    <row r="1458" spans="8:8">
      <c r="H1458" t="s">
        <v>2743</v>
      </c>
    </row>
    <row r="1459" spans="8:8">
      <c r="H1459" t="s">
        <v>2744</v>
      </c>
    </row>
    <row r="1460" spans="8:8">
      <c r="H1460" t="s">
        <v>2745</v>
      </c>
    </row>
    <row r="1461" spans="8:8">
      <c r="H1461" t="s">
        <v>2746</v>
      </c>
    </row>
    <row r="1462" spans="8:8">
      <c r="H1462" t="s">
        <v>2957</v>
      </c>
    </row>
    <row r="1463" spans="8:8">
      <c r="H1463" t="s">
        <v>2749</v>
      </c>
    </row>
    <row r="1464" spans="8:8">
      <c r="H1464" t="s">
        <v>2958</v>
      </c>
    </row>
    <row r="1465" spans="8:8">
      <c r="H1465" t="s">
        <v>2959</v>
      </c>
    </row>
    <row r="1466" spans="8:8">
      <c r="H1466" t="s">
        <v>2747</v>
      </c>
    </row>
    <row r="1467" spans="8:8">
      <c r="H1467" t="s">
        <v>2748</v>
      </c>
    </row>
    <row r="1468" spans="8:8">
      <c r="H1468" t="s">
        <v>2960</v>
      </c>
    </row>
    <row r="1469" spans="8:8">
      <c r="H1469" t="s">
        <v>2750</v>
      </c>
    </row>
    <row r="1470" spans="8:8">
      <c r="H1470" t="s">
        <v>2753</v>
      </c>
    </row>
    <row r="1471" spans="8:8">
      <c r="H1471" t="s">
        <v>2961</v>
      </c>
    </row>
    <row r="1472" spans="8:8">
      <c r="H1472" t="s">
        <v>2962</v>
      </c>
    </row>
    <row r="1473" spans="1:8">
      <c r="H1473" t="s">
        <v>2963</v>
      </c>
    </row>
    <row r="1474" spans="1:8">
      <c r="H1474" t="s">
        <v>2751</v>
      </c>
    </row>
    <row r="1475" spans="1:8">
      <c r="H1475" t="s">
        <v>2752</v>
      </c>
    </row>
    <row r="1476" spans="1:8">
      <c r="H1476" t="s">
        <v>2964</v>
      </c>
    </row>
    <row r="1477" spans="1:8">
      <c r="H1477" t="s">
        <v>2965</v>
      </c>
    </row>
    <row r="1478" spans="1:8">
      <c r="H1478" t="s">
        <v>2966</v>
      </c>
    </row>
    <row r="1479" spans="1:8">
      <c r="A1479" t="s">
        <v>84</v>
      </c>
      <c r="B1479">
        <f>HYPERLINK("https://github.com/apache/commons-math/commit/ef5946618cc849226d5e041721171d2a77854a37", "ef5946618cc849226d5e041721171d2a77854a37")</f>
        <v>0</v>
      </c>
      <c r="C1479">
        <f>HYPERLINK("https://github.com/apache/commons-math/commit/93c0636cb68e9e5ffe4b4b7fba213eebbbf235ad", "93c0636cb68e9e5ffe4b4b7fba213eebbbf235ad")</f>
        <v>0</v>
      </c>
      <c r="D1479" t="s">
        <v>513</v>
      </c>
      <c r="E1479" t="s">
        <v>608</v>
      </c>
      <c r="F1479" t="s">
        <v>1135</v>
      </c>
      <c r="G1479" t="s">
        <v>1886</v>
      </c>
      <c r="H1479" t="s">
        <v>2967</v>
      </c>
    </row>
    <row r="1480" spans="1:8">
      <c r="H1480" t="s">
        <v>2311</v>
      </c>
    </row>
    <row r="1481" spans="1:8">
      <c r="H1481" t="s">
        <v>2968</v>
      </c>
    </row>
    <row r="1482" spans="1:8">
      <c r="A1482" t="s">
        <v>85</v>
      </c>
      <c r="B1482">
        <f>HYPERLINK("https://github.com/apache/commons-math/commit/0010754c0b2eb5a5dc490acdf4f4948330363e23", "0010754c0b2eb5a5dc490acdf4f4948330363e23")</f>
        <v>0</v>
      </c>
      <c r="C1482">
        <f>HYPERLINK("https://github.com/apache/commons-math/commit/60042cfcd27e86d8a81e6b76204a0ae22647ad8a", "60042cfcd27e86d8a81e6b76204a0ae22647ad8a")</f>
        <v>0</v>
      </c>
      <c r="D1482" t="s">
        <v>513</v>
      </c>
      <c r="E1482" t="s">
        <v>609</v>
      </c>
      <c r="F1482" t="s">
        <v>1143</v>
      </c>
      <c r="G1482" t="s">
        <v>1922</v>
      </c>
      <c r="H1482" t="s">
        <v>2969</v>
      </c>
    </row>
    <row r="1483" spans="1:8">
      <c r="F1483" t="s">
        <v>1144</v>
      </c>
      <c r="G1483" t="s">
        <v>1923</v>
      </c>
      <c r="H1483" t="s">
        <v>2969</v>
      </c>
    </row>
    <row r="1484" spans="1:8">
      <c r="F1484" t="s">
        <v>1145</v>
      </c>
      <c r="G1484" t="s">
        <v>1924</v>
      </c>
      <c r="H1484" t="s">
        <v>2969</v>
      </c>
    </row>
    <row r="1485" spans="1:8">
      <c r="F1485" t="s">
        <v>1130</v>
      </c>
      <c r="G1485" t="s">
        <v>1913</v>
      </c>
      <c r="H1485" t="s">
        <v>2969</v>
      </c>
    </row>
    <row r="1486" spans="1:8">
      <c r="H1486" t="s">
        <v>2970</v>
      </c>
    </row>
    <row r="1487" spans="1:8">
      <c r="H1487" t="s">
        <v>2971</v>
      </c>
    </row>
    <row r="1488" spans="1:8">
      <c r="F1488" t="s">
        <v>1146</v>
      </c>
      <c r="G1488" t="s">
        <v>1925</v>
      </c>
      <c r="H1488" t="s">
        <v>2972</v>
      </c>
    </row>
    <row r="1489" spans="1:8">
      <c r="F1489" t="s">
        <v>1147</v>
      </c>
      <c r="G1489" t="s">
        <v>1926</v>
      </c>
      <c r="H1489" t="s">
        <v>2972</v>
      </c>
    </row>
    <row r="1490" spans="1:8">
      <c r="A1490" t="s">
        <v>86</v>
      </c>
      <c r="B1490">
        <f>HYPERLINK("https://github.com/apache/commons-math/commit/31b3876063204292f554334f9aab4808eee47adc", "31b3876063204292f554334f9aab4808eee47adc")</f>
        <v>0</v>
      </c>
      <c r="C1490">
        <f>HYPERLINK("https://github.com/apache/commons-math/commit/8c3ae1b97a1015ebacf35b6713c0011d130d7a55", "8c3ae1b97a1015ebacf35b6713c0011d130d7a55")</f>
        <v>0</v>
      </c>
      <c r="D1490" t="s">
        <v>513</v>
      </c>
      <c r="E1490" t="s">
        <v>610</v>
      </c>
      <c r="F1490" t="s">
        <v>1148</v>
      </c>
      <c r="G1490" t="s">
        <v>1927</v>
      </c>
      <c r="H1490" t="s">
        <v>2973</v>
      </c>
    </row>
    <row r="1491" spans="1:8">
      <c r="H1491" t="s">
        <v>2974</v>
      </c>
    </row>
    <row r="1492" spans="1:8">
      <c r="A1492" t="s">
        <v>87</v>
      </c>
      <c r="B1492">
        <f>HYPERLINK("https://github.com/apache/commons-math/commit/22d13e12320f2d878880eba50a5bcdc48aa63cc3", "22d13e12320f2d878880eba50a5bcdc48aa63cc3")</f>
        <v>0</v>
      </c>
      <c r="C1492">
        <f>HYPERLINK("https://github.com/apache/commons-math/commit/b51a782d1bc3088d71eb2dfeabc1885b259c74d3", "b51a782d1bc3088d71eb2dfeabc1885b259c74d3")</f>
        <v>0</v>
      </c>
      <c r="D1492" t="s">
        <v>511</v>
      </c>
      <c r="E1492" t="s">
        <v>611</v>
      </c>
      <c r="F1492" t="s">
        <v>1149</v>
      </c>
      <c r="G1492" t="s">
        <v>1928</v>
      </c>
      <c r="H1492" t="s">
        <v>2975</v>
      </c>
    </row>
    <row r="1493" spans="1:8">
      <c r="H1493" t="s">
        <v>2976</v>
      </c>
    </row>
    <row r="1494" spans="1:8">
      <c r="H1494" t="s">
        <v>2977</v>
      </c>
    </row>
    <row r="1495" spans="1:8">
      <c r="H1495" t="s">
        <v>2978</v>
      </c>
    </row>
    <row r="1496" spans="1:8">
      <c r="A1496" t="s">
        <v>88</v>
      </c>
      <c r="B1496">
        <f>HYPERLINK("https://github.com/apache/commons-math/commit/670ebf6f931bb80bcad63a07ab950afed5a262c5", "670ebf6f931bb80bcad63a07ab950afed5a262c5")</f>
        <v>0</v>
      </c>
      <c r="C1496">
        <f>HYPERLINK("https://github.com/apache/commons-math/commit/d3f7151590189213b544c9736c0611332dc022c1", "d3f7151590189213b544c9736c0611332dc022c1")</f>
        <v>0</v>
      </c>
      <c r="D1496" t="s">
        <v>513</v>
      </c>
      <c r="E1496" t="s">
        <v>612</v>
      </c>
      <c r="F1496" t="s">
        <v>1054</v>
      </c>
      <c r="G1496" t="s">
        <v>1850</v>
      </c>
      <c r="H1496" t="s">
        <v>2502</v>
      </c>
    </row>
    <row r="1497" spans="1:8">
      <c r="H1497" t="s">
        <v>2503</v>
      </c>
    </row>
    <row r="1498" spans="1:8">
      <c r="H1498" t="s">
        <v>2504</v>
      </c>
    </row>
    <row r="1499" spans="1:8">
      <c r="H1499" t="s">
        <v>2505</v>
      </c>
    </row>
    <row r="1500" spans="1:8">
      <c r="H1500" t="s">
        <v>2979</v>
      </c>
    </row>
    <row r="1501" spans="1:8">
      <c r="H1501" t="s">
        <v>2980</v>
      </c>
    </row>
    <row r="1502" spans="1:8">
      <c r="A1502" t="s">
        <v>89</v>
      </c>
      <c r="B1502">
        <f>HYPERLINK("https://github.com/apache/commons-math/commit/9e8e88d91649762dbcc94c803e637d8f7c57cf3c", "9e8e88d91649762dbcc94c803e637d8f7c57cf3c")</f>
        <v>0</v>
      </c>
      <c r="C1502">
        <f>HYPERLINK("https://github.com/apache/commons-math/commit/13ea282ab8fa16207f871ed08b9c329112fa7cbd", "13ea282ab8fa16207f871ed08b9c329112fa7cbd")</f>
        <v>0</v>
      </c>
      <c r="D1502" t="s">
        <v>513</v>
      </c>
      <c r="E1502" t="s">
        <v>613</v>
      </c>
      <c r="F1502" t="s">
        <v>1110</v>
      </c>
      <c r="G1502" t="s">
        <v>1894</v>
      </c>
      <c r="H1502" t="s">
        <v>2377</v>
      </c>
    </row>
    <row r="1503" spans="1:8">
      <c r="A1503" t="s">
        <v>90</v>
      </c>
      <c r="B1503">
        <f>HYPERLINK("https://github.com/apache/commons-math/commit/97a3fa72554c6f9be4b95395e284b1ed9a082f0c", "97a3fa72554c6f9be4b95395e284b1ed9a082f0c")</f>
        <v>0</v>
      </c>
      <c r="C1503">
        <f>HYPERLINK("https://github.com/apache/commons-math/commit/54a42c00245540455a3b930a7a2d8ce5e3096bf8", "54a42c00245540455a3b930a7a2d8ce5e3096bf8")</f>
        <v>0</v>
      </c>
      <c r="D1503" t="s">
        <v>511</v>
      </c>
      <c r="E1503" t="s">
        <v>614</v>
      </c>
      <c r="F1503" t="s">
        <v>1132</v>
      </c>
      <c r="G1503" t="s">
        <v>1883</v>
      </c>
      <c r="H1503" t="s">
        <v>2933</v>
      </c>
    </row>
    <row r="1504" spans="1:8">
      <c r="A1504" t="s">
        <v>91</v>
      </c>
      <c r="B1504">
        <f>HYPERLINK("https://github.com/apache/commons-math/commit/6d37e391c7aa18bab5bbc7c713aed46fd8728878", "6d37e391c7aa18bab5bbc7c713aed46fd8728878")</f>
        <v>0</v>
      </c>
      <c r="C1504">
        <f>HYPERLINK("https://github.com/apache/commons-math/commit/863fee873708992ec225ea72c9785b53d08e28bc", "863fee873708992ec225ea72c9785b53d08e28bc")</f>
        <v>0</v>
      </c>
      <c r="D1504" t="s">
        <v>513</v>
      </c>
      <c r="E1504" t="s">
        <v>615</v>
      </c>
      <c r="F1504" t="s">
        <v>1149</v>
      </c>
      <c r="G1504" t="s">
        <v>1929</v>
      </c>
      <c r="H1504" t="s">
        <v>2310</v>
      </c>
    </row>
    <row r="1505" spans="1:8">
      <c r="H1505" t="s">
        <v>2981</v>
      </c>
    </row>
    <row r="1506" spans="1:8">
      <c r="H1506" t="s">
        <v>2982</v>
      </c>
    </row>
    <row r="1507" spans="1:8">
      <c r="H1507" t="s">
        <v>2983</v>
      </c>
    </row>
    <row r="1508" spans="1:8">
      <c r="H1508" t="s">
        <v>2984</v>
      </c>
    </row>
    <row r="1509" spans="1:8">
      <c r="A1509" t="s">
        <v>92</v>
      </c>
      <c r="B1509">
        <f>HYPERLINK("https://github.com/apache/commons-math/commit/2c36a666c7a9efdfab8490c12f76a98c28ebfb06", "2c36a666c7a9efdfab8490c12f76a98c28ebfb06")</f>
        <v>0</v>
      </c>
      <c r="C1509">
        <f>HYPERLINK("https://github.com/apache/commons-math/commit/fc3b778033c3f8df1ca657e25a740958bcf287c7", "fc3b778033c3f8df1ca657e25a740958bcf287c7")</f>
        <v>0</v>
      </c>
      <c r="D1509" t="s">
        <v>513</v>
      </c>
      <c r="E1509" t="s">
        <v>616</v>
      </c>
      <c r="F1509" t="s">
        <v>1150</v>
      </c>
      <c r="G1509" t="s">
        <v>1930</v>
      </c>
      <c r="H1509" t="s">
        <v>2985</v>
      </c>
    </row>
    <row r="1510" spans="1:8">
      <c r="F1510" t="s">
        <v>1151</v>
      </c>
      <c r="G1510" t="s">
        <v>1931</v>
      </c>
      <c r="H1510" t="s">
        <v>2986</v>
      </c>
    </row>
    <row r="1511" spans="1:8">
      <c r="F1511" t="s">
        <v>1152</v>
      </c>
      <c r="G1511" t="s">
        <v>1932</v>
      </c>
      <c r="H1511" t="s">
        <v>2986</v>
      </c>
    </row>
    <row r="1512" spans="1:8">
      <c r="A1512" t="s">
        <v>93</v>
      </c>
      <c r="B1512">
        <f>HYPERLINK("https://github.com/apache/commons-math/commit/483f55064e9953267fa1fdc8819aac9a3c239a30", "483f55064e9953267fa1fdc8819aac9a3c239a30")</f>
        <v>0</v>
      </c>
      <c r="C1512">
        <f>HYPERLINK("https://github.com/apache/commons-math/commit/cc080433e43be46b9bd92e21977a6f98553c16e9", "cc080433e43be46b9bd92e21977a6f98553c16e9")</f>
        <v>0</v>
      </c>
      <c r="D1512" t="s">
        <v>513</v>
      </c>
      <c r="E1512" t="s">
        <v>617</v>
      </c>
      <c r="F1512" t="s">
        <v>1150</v>
      </c>
      <c r="G1512" t="s">
        <v>1930</v>
      </c>
      <c r="H1512" t="s">
        <v>2987</v>
      </c>
    </row>
    <row r="1513" spans="1:8">
      <c r="H1513" t="s">
        <v>2988</v>
      </c>
    </row>
    <row r="1514" spans="1:8">
      <c r="H1514" t="s">
        <v>2989</v>
      </c>
    </row>
    <row r="1515" spans="1:8">
      <c r="H1515" t="s">
        <v>2504</v>
      </c>
    </row>
    <row r="1516" spans="1:8">
      <c r="F1516" t="s">
        <v>1151</v>
      </c>
      <c r="G1516" t="s">
        <v>1931</v>
      </c>
      <c r="H1516" t="s">
        <v>2990</v>
      </c>
    </row>
    <row r="1517" spans="1:8">
      <c r="H1517" t="s">
        <v>2989</v>
      </c>
    </row>
    <row r="1518" spans="1:8">
      <c r="H1518" t="s">
        <v>2991</v>
      </c>
    </row>
    <row r="1519" spans="1:8">
      <c r="H1519" t="s">
        <v>2504</v>
      </c>
    </row>
    <row r="1520" spans="1:8">
      <c r="H1520" t="s">
        <v>2505</v>
      </c>
    </row>
    <row r="1521" spans="1:8">
      <c r="H1521" t="s">
        <v>2992</v>
      </c>
    </row>
    <row r="1522" spans="1:8">
      <c r="F1522" t="s">
        <v>1152</v>
      </c>
      <c r="G1522" t="s">
        <v>1932</v>
      </c>
      <c r="H1522" t="s">
        <v>2879</v>
      </c>
    </row>
    <row r="1523" spans="1:8">
      <c r="H1523" t="s">
        <v>2989</v>
      </c>
    </row>
    <row r="1524" spans="1:8">
      <c r="H1524" t="s">
        <v>2993</v>
      </c>
    </row>
    <row r="1525" spans="1:8">
      <c r="H1525" t="s">
        <v>2504</v>
      </c>
    </row>
    <row r="1526" spans="1:8">
      <c r="F1526" t="s">
        <v>1153</v>
      </c>
      <c r="G1526" t="s">
        <v>1933</v>
      </c>
      <c r="H1526" t="s">
        <v>2989</v>
      </c>
    </row>
    <row r="1527" spans="1:8">
      <c r="H1527" t="s">
        <v>2991</v>
      </c>
    </row>
    <row r="1528" spans="1:8">
      <c r="H1528" t="s">
        <v>2504</v>
      </c>
    </row>
    <row r="1529" spans="1:8">
      <c r="A1529" t="s">
        <v>94</v>
      </c>
      <c r="B1529">
        <f>HYPERLINK("https://github.com/apache/commons-math/commit/71a29150bb9794bdcece023f961831d904055719", "71a29150bb9794bdcece023f961831d904055719")</f>
        <v>0</v>
      </c>
      <c r="C1529">
        <f>HYPERLINK("https://github.com/apache/commons-math/commit/50fea383986e6f7815d87d9b5ed6dc4e0fdaa3e9", "50fea383986e6f7815d87d9b5ed6dc4e0fdaa3e9")</f>
        <v>0</v>
      </c>
      <c r="D1529" t="s">
        <v>513</v>
      </c>
      <c r="E1529" t="s">
        <v>618</v>
      </c>
      <c r="F1529" t="s">
        <v>1154</v>
      </c>
      <c r="G1529" t="s">
        <v>1934</v>
      </c>
      <c r="H1529" t="s">
        <v>2994</v>
      </c>
    </row>
    <row r="1530" spans="1:8">
      <c r="H1530" t="s">
        <v>2995</v>
      </c>
    </row>
    <row r="1531" spans="1:8">
      <c r="H1531" t="s">
        <v>2996</v>
      </c>
    </row>
    <row r="1532" spans="1:8">
      <c r="H1532" t="s">
        <v>2997</v>
      </c>
    </row>
    <row r="1533" spans="1:8">
      <c r="A1533" t="s">
        <v>95</v>
      </c>
      <c r="B1533">
        <f>HYPERLINK("https://github.com/apache/commons-math/commit/a1a78225523b36484453b33de1c8bd7e7e164124", "a1a78225523b36484453b33de1c8bd7e7e164124")</f>
        <v>0</v>
      </c>
      <c r="C1533">
        <f>HYPERLINK("https://github.com/apache/commons-math/commit/1c90b511962ba7f0d3e85f6092332eb31ef01e4e", "1c90b511962ba7f0d3e85f6092332eb31ef01e4e")</f>
        <v>0</v>
      </c>
      <c r="D1533" t="s">
        <v>513</v>
      </c>
      <c r="E1533" t="s">
        <v>619</v>
      </c>
      <c r="F1533" t="s">
        <v>1132</v>
      </c>
      <c r="G1533" t="s">
        <v>1883</v>
      </c>
      <c r="H1533" t="s">
        <v>2998</v>
      </c>
    </row>
    <row r="1534" spans="1:8">
      <c r="A1534" t="s">
        <v>96</v>
      </c>
      <c r="B1534">
        <f>HYPERLINK("https://github.com/apache/commons-math/commit/7e2fad01b3c5c44b489fa6de5004625c4f04970e", "7e2fad01b3c5c44b489fa6de5004625c4f04970e")</f>
        <v>0</v>
      </c>
      <c r="C1534">
        <f>HYPERLINK("https://github.com/apache/commons-math/commit/ed35ae3dee1314850754ab8237280df6e2e19ed0", "ed35ae3dee1314850754ab8237280df6e2e19ed0")</f>
        <v>0</v>
      </c>
      <c r="D1534" t="s">
        <v>513</v>
      </c>
      <c r="E1534" t="s">
        <v>620</v>
      </c>
      <c r="F1534" t="s">
        <v>1155</v>
      </c>
      <c r="G1534" t="s">
        <v>1935</v>
      </c>
      <c r="H1534" t="s">
        <v>2999</v>
      </c>
    </row>
    <row r="1535" spans="1:8">
      <c r="A1535" t="s">
        <v>97</v>
      </c>
      <c r="B1535">
        <f>HYPERLINK("https://github.com/apache/commons-math/commit/38d8f7434f0b2927c3b98759fc83226fb87cbe2b", "38d8f7434f0b2927c3b98759fc83226fb87cbe2b")</f>
        <v>0</v>
      </c>
      <c r="C1535">
        <f>HYPERLINK("https://github.com/apache/commons-math/commit/0a57f0e60d47dea09d073625f03a9aa197d9c3c0", "0a57f0e60d47dea09d073625f03a9aa197d9c3c0")</f>
        <v>0</v>
      </c>
      <c r="D1535" t="s">
        <v>513</v>
      </c>
      <c r="E1535" t="s">
        <v>621</v>
      </c>
      <c r="F1535" t="s">
        <v>1156</v>
      </c>
      <c r="G1535" t="s">
        <v>1936</v>
      </c>
      <c r="H1535" t="s">
        <v>3000</v>
      </c>
    </row>
    <row r="1536" spans="1:8">
      <c r="H1536" t="s">
        <v>3001</v>
      </c>
    </row>
    <row r="1537" spans="1:8">
      <c r="H1537" t="s">
        <v>3002</v>
      </c>
    </row>
    <row r="1538" spans="1:8">
      <c r="H1538" t="s">
        <v>3001</v>
      </c>
    </row>
    <row r="1539" spans="1:8">
      <c r="H1539" t="s">
        <v>3002</v>
      </c>
    </row>
    <row r="1540" spans="1:8">
      <c r="F1540" t="s">
        <v>1054</v>
      </c>
      <c r="G1540" t="s">
        <v>1850</v>
      </c>
      <c r="H1540" t="s">
        <v>3000</v>
      </c>
    </row>
    <row r="1541" spans="1:8">
      <c r="H1541" t="s">
        <v>3001</v>
      </c>
    </row>
    <row r="1542" spans="1:8">
      <c r="H1542" t="s">
        <v>3002</v>
      </c>
    </row>
    <row r="1543" spans="1:8">
      <c r="H1543" t="s">
        <v>3001</v>
      </c>
    </row>
    <row r="1544" spans="1:8">
      <c r="H1544" t="s">
        <v>3002</v>
      </c>
    </row>
    <row r="1545" spans="1:8">
      <c r="A1545" t="s">
        <v>98</v>
      </c>
      <c r="B1545">
        <f>HYPERLINK("https://github.com/apache/commons-math/commit/4564adbf19ebc6da19befcc7dbef310a00b4de13", "4564adbf19ebc6da19befcc7dbef310a00b4de13")</f>
        <v>0</v>
      </c>
      <c r="C1545">
        <f>HYPERLINK("https://github.com/apache/commons-math/commit/34bc1eed729473bd65a5af090ee043a6dab52fc3", "34bc1eed729473bd65a5af090ee043a6dab52fc3")</f>
        <v>0</v>
      </c>
      <c r="D1545" t="s">
        <v>511</v>
      </c>
      <c r="E1545" t="s">
        <v>622</v>
      </c>
      <c r="F1545" t="s">
        <v>1050</v>
      </c>
      <c r="G1545" t="s">
        <v>1846</v>
      </c>
      <c r="H1545" t="s">
        <v>3003</v>
      </c>
    </row>
    <row r="1546" spans="1:8">
      <c r="A1546" t="s">
        <v>99</v>
      </c>
      <c r="B1546">
        <f>HYPERLINK("https://github.com/apache/commons-math/commit/e8cfb4889e0bc0f9062d45068448a5e468f8203c", "e8cfb4889e0bc0f9062d45068448a5e468f8203c")</f>
        <v>0</v>
      </c>
      <c r="C1546">
        <f>HYPERLINK("https://github.com/apache/commons-math/commit/260b3a14105859ff5f0e83899ef45ed0944a39cd", "260b3a14105859ff5f0e83899ef45ed0944a39cd")</f>
        <v>0</v>
      </c>
      <c r="D1546" t="s">
        <v>513</v>
      </c>
      <c r="E1546" t="s">
        <v>623</v>
      </c>
      <c r="F1546" t="s">
        <v>1157</v>
      </c>
      <c r="G1546" t="s">
        <v>1937</v>
      </c>
      <c r="H1546" t="s">
        <v>3004</v>
      </c>
    </row>
    <row r="1547" spans="1:8">
      <c r="H1547" t="s">
        <v>3005</v>
      </c>
    </row>
    <row r="1548" spans="1:8">
      <c r="H1548" t="s">
        <v>2311</v>
      </c>
    </row>
    <row r="1549" spans="1:8">
      <c r="H1549" t="s">
        <v>3006</v>
      </c>
    </row>
    <row r="1550" spans="1:8">
      <c r="H1550" t="s">
        <v>3007</v>
      </c>
    </row>
    <row r="1551" spans="1:8">
      <c r="H1551" t="s">
        <v>3008</v>
      </c>
    </row>
    <row r="1552" spans="1:8">
      <c r="A1552" t="s">
        <v>100</v>
      </c>
      <c r="B1552">
        <f>HYPERLINK("https://github.com/apache/commons-math/commit/8ce2128585be00b451355dd616fc995ddb0be741", "8ce2128585be00b451355dd616fc995ddb0be741")</f>
        <v>0</v>
      </c>
      <c r="C1552">
        <f>HYPERLINK("https://github.com/apache/commons-math/commit/6a965532e6fa5cb6c12ec3192ee0b8f0ec7a46f0", "6a965532e6fa5cb6c12ec3192ee0b8f0ec7a46f0")</f>
        <v>0</v>
      </c>
      <c r="D1552" t="s">
        <v>513</v>
      </c>
      <c r="E1552" t="s">
        <v>624</v>
      </c>
      <c r="F1552" t="s">
        <v>1113</v>
      </c>
      <c r="G1552" t="s">
        <v>1897</v>
      </c>
      <c r="H1552" t="s">
        <v>3009</v>
      </c>
    </row>
    <row r="1553" spans="6:8">
      <c r="H1553" t="s">
        <v>2817</v>
      </c>
    </row>
    <row r="1554" spans="6:8">
      <c r="H1554" t="s">
        <v>3010</v>
      </c>
    </row>
    <row r="1555" spans="6:8">
      <c r="H1555" t="s">
        <v>2818</v>
      </c>
    </row>
    <row r="1556" spans="6:8">
      <c r="H1556" t="s">
        <v>2819</v>
      </c>
    </row>
    <row r="1557" spans="6:8">
      <c r="H1557" t="s">
        <v>3011</v>
      </c>
    </row>
    <row r="1558" spans="6:8">
      <c r="H1558" t="s">
        <v>2311</v>
      </c>
    </row>
    <row r="1559" spans="6:8">
      <c r="F1559" t="s">
        <v>1158</v>
      </c>
      <c r="G1559" t="s">
        <v>1938</v>
      </c>
      <c r="H1559" t="s">
        <v>3012</v>
      </c>
    </row>
    <row r="1560" spans="6:8">
      <c r="H1560" t="s">
        <v>2817</v>
      </c>
    </row>
    <row r="1561" spans="6:8">
      <c r="H1561" t="s">
        <v>3010</v>
      </c>
    </row>
    <row r="1562" spans="6:8">
      <c r="H1562" t="s">
        <v>2819</v>
      </c>
    </row>
    <row r="1563" spans="6:8">
      <c r="H1563" t="s">
        <v>3011</v>
      </c>
    </row>
    <row r="1564" spans="6:8">
      <c r="H1564" t="s">
        <v>2311</v>
      </c>
    </row>
    <row r="1565" spans="6:8">
      <c r="F1565" t="s">
        <v>1159</v>
      </c>
      <c r="G1565" t="s">
        <v>1939</v>
      </c>
      <c r="H1565" t="s">
        <v>3013</v>
      </c>
    </row>
    <row r="1566" spans="6:8">
      <c r="H1566" t="s">
        <v>2817</v>
      </c>
    </row>
    <row r="1567" spans="6:8">
      <c r="H1567" t="s">
        <v>3010</v>
      </c>
    </row>
    <row r="1568" spans="6:8">
      <c r="H1568" t="s">
        <v>2819</v>
      </c>
    </row>
    <row r="1569" spans="1:8">
      <c r="H1569" t="s">
        <v>3014</v>
      </c>
    </row>
    <row r="1570" spans="1:8">
      <c r="H1570" t="s">
        <v>2311</v>
      </c>
    </row>
    <row r="1571" spans="1:8">
      <c r="F1571" t="s">
        <v>1160</v>
      </c>
      <c r="G1571" t="s">
        <v>1940</v>
      </c>
      <c r="H1571" t="s">
        <v>3015</v>
      </c>
    </row>
    <row r="1572" spans="1:8">
      <c r="H1572" t="s">
        <v>2817</v>
      </c>
    </row>
    <row r="1573" spans="1:8">
      <c r="H1573" t="s">
        <v>3010</v>
      </c>
    </row>
    <row r="1574" spans="1:8">
      <c r="H1574" t="s">
        <v>2819</v>
      </c>
    </row>
    <row r="1575" spans="1:8">
      <c r="H1575" t="s">
        <v>3016</v>
      </c>
    </row>
    <row r="1576" spans="1:8">
      <c r="H1576" t="s">
        <v>3017</v>
      </c>
    </row>
    <row r="1577" spans="1:8">
      <c r="H1577" t="s">
        <v>2311</v>
      </c>
    </row>
    <row r="1578" spans="1:8">
      <c r="A1578" t="s">
        <v>101</v>
      </c>
      <c r="B1578">
        <f>HYPERLINK("https://github.com/apache/commons-math/commit/94fcce51cd6c448240f79d62a13a17fe9c45dea3", "94fcce51cd6c448240f79d62a13a17fe9c45dea3")</f>
        <v>0</v>
      </c>
      <c r="C1578">
        <f>HYPERLINK("https://github.com/apache/commons-math/commit/304ae292685eabbca30bbf714f4e8fd3f588c00e", "304ae292685eabbca30bbf714f4e8fd3f588c00e")</f>
        <v>0</v>
      </c>
      <c r="D1578" t="s">
        <v>513</v>
      </c>
      <c r="E1578" t="s">
        <v>625</v>
      </c>
      <c r="F1578" t="s">
        <v>1161</v>
      </c>
      <c r="G1578" t="s">
        <v>1941</v>
      </c>
      <c r="H1578" t="s">
        <v>3018</v>
      </c>
    </row>
    <row r="1579" spans="1:8">
      <c r="F1579" t="s">
        <v>1162</v>
      </c>
      <c r="G1579" t="s">
        <v>1942</v>
      </c>
      <c r="H1579" t="s">
        <v>3018</v>
      </c>
    </row>
    <row r="1580" spans="1:8">
      <c r="A1580" t="s">
        <v>102</v>
      </c>
      <c r="B1580">
        <f>HYPERLINK("https://github.com/apache/commons-math/commit/2f227a6314bbc71f5a9a91c3c39f4b9a1c2c9ae8", "2f227a6314bbc71f5a9a91c3c39f4b9a1c2c9ae8")</f>
        <v>0</v>
      </c>
      <c r="C1580">
        <f>HYPERLINK("https://github.com/apache/commons-math/commit/94fcce51cd6c448240f79d62a13a17fe9c45dea3", "94fcce51cd6c448240f79d62a13a17fe9c45dea3")</f>
        <v>0</v>
      </c>
      <c r="D1580" t="s">
        <v>511</v>
      </c>
      <c r="E1580" t="s">
        <v>626</v>
      </c>
      <c r="F1580" t="s">
        <v>1054</v>
      </c>
      <c r="G1580" t="s">
        <v>1850</v>
      </c>
      <c r="H1580" t="s">
        <v>2513</v>
      </c>
    </row>
    <row r="1581" spans="1:8">
      <c r="H1581" t="s">
        <v>2513</v>
      </c>
    </row>
    <row r="1582" spans="1:8">
      <c r="A1582" t="s">
        <v>103</v>
      </c>
      <c r="B1582">
        <f>HYPERLINK("https://github.com/apache/commons-math/commit/722fc97a7a30103490089a5eb22a49fd433f74f3", "722fc97a7a30103490089a5eb22a49fd433f74f3")</f>
        <v>0</v>
      </c>
      <c r="C1582">
        <f>HYPERLINK("https://github.com/apache/commons-math/commit/1cf41555f1f4d03845d6e5149b50dfe7ed84faf5", "1cf41555f1f4d03845d6e5149b50dfe7ed84faf5")</f>
        <v>0</v>
      </c>
      <c r="D1582" t="s">
        <v>513</v>
      </c>
      <c r="E1582" t="s">
        <v>627</v>
      </c>
      <c r="F1582" t="s">
        <v>1163</v>
      </c>
      <c r="G1582" t="s">
        <v>1943</v>
      </c>
      <c r="H1582" t="s">
        <v>3019</v>
      </c>
    </row>
    <row r="1583" spans="1:8">
      <c r="H1583" t="s">
        <v>3020</v>
      </c>
    </row>
    <row r="1584" spans="1:8">
      <c r="H1584" t="s">
        <v>3021</v>
      </c>
    </row>
    <row r="1585" spans="1:8">
      <c r="H1585" t="s">
        <v>3022</v>
      </c>
    </row>
    <row r="1586" spans="1:8">
      <c r="H1586" t="s">
        <v>3023</v>
      </c>
    </row>
    <row r="1587" spans="1:8">
      <c r="H1587" t="s">
        <v>3024</v>
      </c>
    </row>
    <row r="1588" spans="1:8">
      <c r="H1588" t="s">
        <v>2311</v>
      </c>
    </row>
    <row r="1589" spans="1:8">
      <c r="F1589" t="s">
        <v>1164</v>
      </c>
      <c r="G1589" t="s">
        <v>1944</v>
      </c>
      <c r="H1589" t="s">
        <v>3025</v>
      </c>
    </row>
    <row r="1590" spans="1:8">
      <c r="H1590" t="s">
        <v>3020</v>
      </c>
    </row>
    <row r="1591" spans="1:8">
      <c r="H1591" t="s">
        <v>3021</v>
      </c>
    </row>
    <row r="1592" spans="1:8">
      <c r="H1592" t="s">
        <v>3022</v>
      </c>
    </row>
    <row r="1593" spans="1:8">
      <c r="H1593" t="s">
        <v>3023</v>
      </c>
    </row>
    <row r="1594" spans="1:8">
      <c r="H1594" t="s">
        <v>3024</v>
      </c>
    </row>
    <row r="1595" spans="1:8">
      <c r="H1595" t="s">
        <v>2311</v>
      </c>
    </row>
    <row r="1596" spans="1:8">
      <c r="A1596" t="s">
        <v>104</v>
      </c>
      <c r="B1596">
        <f>HYPERLINK("https://github.com/apache/commons-math/commit/4f206ca3ee00be1430dfccb3de1b90c51af31976", "4f206ca3ee00be1430dfccb3de1b90c51af31976")</f>
        <v>0</v>
      </c>
      <c r="C1596">
        <f>HYPERLINK("https://github.com/apache/commons-math/commit/4a64740b4a59f9735a2ddf8b08fccef65812e94f", "4a64740b4a59f9735a2ddf8b08fccef65812e94f")</f>
        <v>0</v>
      </c>
      <c r="D1596" t="s">
        <v>513</v>
      </c>
      <c r="E1596" t="s">
        <v>628</v>
      </c>
      <c r="F1596" t="s">
        <v>1165</v>
      </c>
      <c r="G1596" t="s">
        <v>1943</v>
      </c>
      <c r="H1596" t="s">
        <v>3023</v>
      </c>
    </row>
    <row r="1597" spans="1:8">
      <c r="H1597" t="s">
        <v>3024</v>
      </c>
    </row>
    <row r="1598" spans="1:8">
      <c r="F1598" t="s">
        <v>1166</v>
      </c>
      <c r="G1598" t="s">
        <v>1944</v>
      </c>
      <c r="H1598" t="s">
        <v>3023</v>
      </c>
    </row>
    <row r="1599" spans="1:8">
      <c r="H1599" t="s">
        <v>3024</v>
      </c>
    </row>
    <row r="1600" spans="1:8">
      <c r="A1600" t="s">
        <v>105</v>
      </c>
      <c r="B1600">
        <f>HYPERLINK("https://github.com/apache/commons-math/commit/3a0df1ba4839d20d4ace6c0060c8e989b8c8f985", "3a0df1ba4839d20d4ace6c0060c8e989b8c8f985")</f>
        <v>0</v>
      </c>
      <c r="C1600">
        <f>HYPERLINK("https://github.com/apache/commons-math/commit/27c1eb726abb6c48787f9d2cb6bcfb4abe4addee", "27c1eb726abb6c48787f9d2cb6bcfb4abe4addee")</f>
        <v>0</v>
      </c>
      <c r="D1600" t="s">
        <v>513</v>
      </c>
      <c r="E1600" t="s">
        <v>629</v>
      </c>
      <c r="F1600" t="s">
        <v>1167</v>
      </c>
      <c r="G1600" t="s">
        <v>1907</v>
      </c>
      <c r="H1600" t="s">
        <v>2891</v>
      </c>
    </row>
    <row r="1601" spans="8:8">
      <c r="H1601" t="s">
        <v>3026</v>
      </c>
    </row>
    <row r="1602" spans="8:8">
      <c r="H1602" t="s">
        <v>3027</v>
      </c>
    </row>
    <row r="1603" spans="8:8">
      <c r="H1603" t="s">
        <v>3028</v>
      </c>
    </row>
    <row r="1604" spans="8:8">
      <c r="H1604" t="s">
        <v>3029</v>
      </c>
    </row>
    <row r="1605" spans="8:8">
      <c r="H1605" t="s">
        <v>3030</v>
      </c>
    </row>
    <row r="1606" spans="8:8">
      <c r="H1606" t="s">
        <v>3031</v>
      </c>
    </row>
    <row r="1607" spans="8:8">
      <c r="H1607" t="s">
        <v>3032</v>
      </c>
    </row>
    <row r="1608" spans="8:8">
      <c r="H1608" t="s">
        <v>3033</v>
      </c>
    </row>
    <row r="1609" spans="8:8">
      <c r="H1609" t="s">
        <v>3034</v>
      </c>
    </row>
    <row r="1610" spans="8:8">
      <c r="H1610" t="s">
        <v>3035</v>
      </c>
    </row>
    <row r="1611" spans="8:8">
      <c r="H1611" t="s">
        <v>3036</v>
      </c>
    </row>
    <row r="1612" spans="8:8">
      <c r="H1612" t="s">
        <v>3037</v>
      </c>
    </row>
    <row r="1613" spans="8:8">
      <c r="H1613" t="s">
        <v>3038</v>
      </c>
    </row>
    <row r="1614" spans="8:8">
      <c r="H1614" t="s">
        <v>3039</v>
      </c>
    </row>
    <row r="1615" spans="8:8">
      <c r="H1615" t="s">
        <v>3040</v>
      </c>
    </row>
    <row r="1616" spans="8:8">
      <c r="H1616" t="s">
        <v>3041</v>
      </c>
    </row>
    <row r="1617" spans="8:8">
      <c r="H1617" t="s">
        <v>3042</v>
      </c>
    </row>
    <row r="1618" spans="8:8">
      <c r="H1618" t="s">
        <v>2851</v>
      </c>
    </row>
    <row r="1619" spans="8:8">
      <c r="H1619" t="s">
        <v>2852</v>
      </c>
    </row>
    <row r="1620" spans="8:8">
      <c r="H1620" t="s">
        <v>3043</v>
      </c>
    </row>
    <row r="1621" spans="8:8">
      <c r="H1621" t="s">
        <v>3044</v>
      </c>
    </row>
    <row r="1622" spans="8:8">
      <c r="H1622" t="s">
        <v>3045</v>
      </c>
    </row>
    <row r="1623" spans="8:8">
      <c r="H1623" t="s">
        <v>3046</v>
      </c>
    </row>
    <row r="1624" spans="8:8">
      <c r="H1624" t="s">
        <v>2847</v>
      </c>
    </row>
    <row r="1625" spans="8:8">
      <c r="H1625" t="s">
        <v>2849</v>
      </c>
    </row>
    <row r="1626" spans="8:8">
      <c r="H1626" t="s">
        <v>2848</v>
      </c>
    </row>
    <row r="1627" spans="8:8">
      <c r="H1627" t="s">
        <v>3047</v>
      </c>
    </row>
    <row r="1628" spans="8:8">
      <c r="H1628" t="s">
        <v>3048</v>
      </c>
    </row>
    <row r="1629" spans="8:8">
      <c r="H1629" t="s">
        <v>3049</v>
      </c>
    </row>
    <row r="1630" spans="8:8">
      <c r="H1630" t="s">
        <v>2660</v>
      </c>
    </row>
    <row r="1631" spans="8:8">
      <c r="H1631" t="s">
        <v>2661</v>
      </c>
    </row>
    <row r="1632" spans="8:8">
      <c r="H1632" t="s">
        <v>3050</v>
      </c>
    </row>
    <row r="1633" spans="1:8">
      <c r="H1633" t="s">
        <v>2852</v>
      </c>
    </row>
    <row r="1634" spans="1:8">
      <c r="H1634" t="s">
        <v>3051</v>
      </c>
    </row>
    <row r="1635" spans="1:8">
      <c r="H1635" t="s">
        <v>3052</v>
      </c>
    </row>
    <row r="1636" spans="1:8">
      <c r="H1636" t="s">
        <v>3053</v>
      </c>
    </row>
    <row r="1637" spans="1:8">
      <c r="H1637" t="s">
        <v>2851</v>
      </c>
    </row>
    <row r="1638" spans="1:8">
      <c r="H1638" t="s">
        <v>2311</v>
      </c>
    </row>
    <row r="1639" spans="1:8">
      <c r="A1639" t="s">
        <v>106</v>
      </c>
      <c r="B1639">
        <f>HYPERLINK("https://github.com/apache/commons-math/commit/c37f06ed3ad2de8d49a80ac46aae3ab7748598a4", "c37f06ed3ad2de8d49a80ac46aae3ab7748598a4")</f>
        <v>0</v>
      </c>
      <c r="C1639">
        <f>HYPERLINK("https://github.com/apache/commons-math/commit/3a0df1ba4839d20d4ace6c0060c8e989b8c8f985", "3a0df1ba4839d20d4ace6c0060c8e989b8c8f985")</f>
        <v>0</v>
      </c>
      <c r="D1639" t="s">
        <v>513</v>
      </c>
      <c r="E1639" t="s">
        <v>630</v>
      </c>
      <c r="F1639" t="s">
        <v>1168</v>
      </c>
      <c r="G1639" t="s">
        <v>1945</v>
      </c>
      <c r="H1639" t="s">
        <v>3054</v>
      </c>
    </row>
    <row r="1640" spans="1:8">
      <c r="H1640" t="s">
        <v>3055</v>
      </c>
    </row>
    <row r="1641" spans="1:8">
      <c r="H1641" t="s">
        <v>3056</v>
      </c>
    </row>
    <row r="1642" spans="1:8">
      <c r="H1642" t="s">
        <v>3057</v>
      </c>
    </row>
    <row r="1643" spans="1:8">
      <c r="H1643" t="s">
        <v>2311</v>
      </c>
    </row>
    <row r="1644" spans="1:8">
      <c r="H1644" t="s">
        <v>2926</v>
      </c>
    </row>
    <row r="1645" spans="1:8">
      <c r="F1645" t="s">
        <v>1169</v>
      </c>
      <c r="G1645" t="s">
        <v>1898</v>
      </c>
      <c r="H1645" t="s">
        <v>3058</v>
      </c>
    </row>
    <row r="1646" spans="1:8">
      <c r="H1646" t="s">
        <v>3026</v>
      </c>
    </row>
    <row r="1647" spans="1:8">
      <c r="H1647" t="s">
        <v>3027</v>
      </c>
    </row>
    <row r="1648" spans="1:8">
      <c r="H1648" t="s">
        <v>3028</v>
      </c>
    </row>
    <row r="1649" spans="8:8">
      <c r="H1649" t="s">
        <v>3029</v>
      </c>
    </row>
    <row r="1650" spans="8:8">
      <c r="H1650" t="s">
        <v>3030</v>
      </c>
    </row>
    <row r="1651" spans="8:8">
      <c r="H1651" t="s">
        <v>3031</v>
      </c>
    </row>
    <row r="1652" spans="8:8">
      <c r="H1652" t="s">
        <v>3032</v>
      </c>
    </row>
    <row r="1653" spans="8:8">
      <c r="H1653" t="s">
        <v>3033</v>
      </c>
    </row>
    <row r="1654" spans="8:8">
      <c r="H1654" t="s">
        <v>3034</v>
      </c>
    </row>
    <row r="1655" spans="8:8">
      <c r="H1655" t="s">
        <v>3035</v>
      </c>
    </row>
    <row r="1656" spans="8:8">
      <c r="H1656" t="s">
        <v>3036</v>
      </c>
    </row>
    <row r="1657" spans="8:8">
      <c r="H1657" t="s">
        <v>3059</v>
      </c>
    </row>
    <row r="1658" spans="8:8">
      <c r="H1658" t="s">
        <v>3060</v>
      </c>
    </row>
    <row r="1659" spans="8:8">
      <c r="H1659" t="s">
        <v>3039</v>
      </c>
    </row>
    <row r="1660" spans="8:8">
      <c r="H1660" t="s">
        <v>3040</v>
      </c>
    </row>
    <row r="1661" spans="8:8">
      <c r="H1661" t="s">
        <v>3061</v>
      </c>
    </row>
    <row r="1662" spans="8:8">
      <c r="H1662" t="s">
        <v>3041</v>
      </c>
    </row>
    <row r="1663" spans="8:8">
      <c r="H1663" t="s">
        <v>2847</v>
      </c>
    </row>
    <row r="1664" spans="8:8">
      <c r="H1664" t="s">
        <v>2848</v>
      </c>
    </row>
    <row r="1665" spans="8:8">
      <c r="H1665" t="s">
        <v>2849</v>
      </c>
    </row>
    <row r="1666" spans="8:8">
      <c r="H1666" t="s">
        <v>3042</v>
      </c>
    </row>
    <row r="1667" spans="8:8">
      <c r="H1667" t="s">
        <v>2851</v>
      </c>
    </row>
    <row r="1668" spans="8:8">
      <c r="H1668" t="s">
        <v>2852</v>
      </c>
    </row>
    <row r="1669" spans="8:8">
      <c r="H1669" t="s">
        <v>3043</v>
      </c>
    </row>
    <row r="1670" spans="8:8">
      <c r="H1670" t="s">
        <v>3044</v>
      </c>
    </row>
    <row r="1671" spans="8:8">
      <c r="H1671" t="s">
        <v>3045</v>
      </c>
    </row>
    <row r="1672" spans="8:8">
      <c r="H1672" t="s">
        <v>3046</v>
      </c>
    </row>
    <row r="1673" spans="8:8">
      <c r="H1673" t="s">
        <v>2847</v>
      </c>
    </row>
    <row r="1674" spans="8:8">
      <c r="H1674" t="s">
        <v>2849</v>
      </c>
    </row>
    <row r="1675" spans="8:8">
      <c r="H1675" t="s">
        <v>2848</v>
      </c>
    </row>
    <row r="1676" spans="8:8">
      <c r="H1676" t="s">
        <v>3047</v>
      </c>
    </row>
    <row r="1677" spans="8:8">
      <c r="H1677" t="s">
        <v>3048</v>
      </c>
    </row>
    <row r="1678" spans="8:8">
      <c r="H1678" t="s">
        <v>3049</v>
      </c>
    </row>
    <row r="1679" spans="8:8">
      <c r="H1679" t="s">
        <v>2660</v>
      </c>
    </row>
    <row r="1680" spans="8:8">
      <c r="H1680" t="s">
        <v>2661</v>
      </c>
    </row>
    <row r="1681" spans="8:8">
      <c r="H1681" t="s">
        <v>3050</v>
      </c>
    </row>
    <row r="1682" spans="8:8">
      <c r="H1682" t="s">
        <v>2852</v>
      </c>
    </row>
    <row r="1683" spans="8:8">
      <c r="H1683" t="s">
        <v>3051</v>
      </c>
    </row>
    <row r="1684" spans="8:8">
      <c r="H1684" t="s">
        <v>3052</v>
      </c>
    </row>
    <row r="1685" spans="8:8">
      <c r="H1685" t="s">
        <v>3053</v>
      </c>
    </row>
    <row r="1686" spans="8:8">
      <c r="H1686" t="s">
        <v>2851</v>
      </c>
    </row>
    <row r="1687" spans="8:8">
      <c r="H1687" t="s">
        <v>3062</v>
      </c>
    </row>
    <row r="1688" spans="8:8">
      <c r="H1688" t="s">
        <v>3045</v>
      </c>
    </row>
    <row r="1689" spans="8:8">
      <c r="H1689" t="s">
        <v>3063</v>
      </c>
    </row>
    <row r="1690" spans="8:8">
      <c r="H1690" t="s">
        <v>3064</v>
      </c>
    </row>
    <row r="1691" spans="8:8">
      <c r="H1691" t="s">
        <v>3065</v>
      </c>
    </row>
    <row r="1692" spans="8:8">
      <c r="H1692" t="s">
        <v>3066</v>
      </c>
    </row>
    <row r="1693" spans="8:8">
      <c r="H1693" t="s">
        <v>3067</v>
      </c>
    </row>
    <row r="1694" spans="8:8">
      <c r="H1694" t="s">
        <v>3068</v>
      </c>
    </row>
    <row r="1695" spans="8:8">
      <c r="H1695" t="s">
        <v>2851</v>
      </c>
    </row>
    <row r="1696" spans="8:8">
      <c r="H1696" t="s">
        <v>2852</v>
      </c>
    </row>
    <row r="1697" spans="6:8">
      <c r="H1697" t="s">
        <v>2311</v>
      </c>
    </row>
    <row r="1698" spans="6:8">
      <c r="F1698" t="s">
        <v>1170</v>
      </c>
      <c r="G1698" t="s">
        <v>1946</v>
      </c>
      <c r="H1698" t="s">
        <v>2844</v>
      </c>
    </row>
    <row r="1699" spans="6:8">
      <c r="H1699" t="s">
        <v>2847</v>
      </c>
    </row>
    <row r="1700" spans="6:8">
      <c r="H1700" t="s">
        <v>2848</v>
      </c>
    </row>
    <row r="1701" spans="6:8">
      <c r="H1701" t="s">
        <v>2849</v>
      </c>
    </row>
    <row r="1702" spans="6:8">
      <c r="H1702" t="s">
        <v>2850</v>
      </c>
    </row>
    <row r="1703" spans="6:8">
      <c r="H1703" t="s">
        <v>2851</v>
      </c>
    </row>
    <row r="1704" spans="6:8">
      <c r="H1704" t="s">
        <v>2852</v>
      </c>
    </row>
    <row r="1705" spans="6:8">
      <c r="H1705" t="s">
        <v>2854</v>
      </c>
    </row>
    <row r="1706" spans="6:8">
      <c r="H1706" t="s">
        <v>2855</v>
      </c>
    </row>
    <row r="1707" spans="6:8">
      <c r="H1707" t="s">
        <v>2854</v>
      </c>
    </row>
    <row r="1708" spans="6:8">
      <c r="H1708" t="s">
        <v>2855</v>
      </c>
    </row>
    <row r="1709" spans="6:8">
      <c r="H1709" t="s">
        <v>2854</v>
      </c>
    </row>
    <row r="1710" spans="6:8">
      <c r="H1710" t="s">
        <v>2855</v>
      </c>
    </row>
    <row r="1711" spans="6:8">
      <c r="H1711" t="s">
        <v>2854</v>
      </c>
    </row>
    <row r="1712" spans="6:8">
      <c r="H1712" t="s">
        <v>2855</v>
      </c>
    </row>
    <row r="1713" spans="8:8">
      <c r="H1713" t="s">
        <v>2854</v>
      </c>
    </row>
    <row r="1714" spans="8:8">
      <c r="H1714" t="s">
        <v>2855</v>
      </c>
    </row>
    <row r="1715" spans="8:8">
      <c r="H1715" t="s">
        <v>2854</v>
      </c>
    </row>
    <row r="1716" spans="8:8">
      <c r="H1716" t="s">
        <v>2855</v>
      </c>
    </row>
    <row r="1717" spans="8:8">
      <c r="H1717" t="s">
        <v>2854</v>
      </c>
    </row>
    <row r="1718" spans="8:8">
      <c r="H1718" t="s">
        <v>2855</v>
      </c>
    </row>
    <row r="1719" spans="8:8">
      <c r="H1719" t="s">
        <v>2854</v>
      </c>
    </row>
    <row r="1720" spans="8:8">
      <c r="H1720" t="s">
        <v>2855</v>
      </c>
    </row>
    <row r="1721" spans="8:8">
      <c r="H1721" t="s">
        <v>2854</v>
      </c>
    </row>
    <row r="1722" spans="8:8">
      <c r="H1722" t="s">
        <v>2855</v>
      </c>
    </row>
    <row r="1723" spans="8:8">
      <c r="H1723" t="s">
        <v>2854</v>
      </c>
    </row>
    <row r="1724" spans="8:8">
      <c r="H1724" t="s">
        <v>2855</v>
      </c>
    </row>
    <row r="1725" spans="8:8">
      <c r="H1725" t="s">
        <v>2854</v>
      </c>
    </row>
    <row r="1726" spans="8:8">
      <c r="H1726" t="s">
        <v>2855</v>
      </c>
    </row>
    <row r="1727" spans="8:8">
      <c r="H1727" t="s">
        <v>2854</v>
      </c>
    </row>
    <row r="1728" spans="8:8">
      <c r="H1728" t="s">
        <v>2855</v>
      </c>
    </row>
    <row r="1729" spans="6:8">
      <c r="H1729" t="s">
        <v>2854</v>
      </c>
    </row>
    <row r="1730" spans="6:8">
      <c r="H1730" t="s">
        <v>2855</v>
      </c>
    </row>
    <row r="1731" spans="6:8">
      <c r="H1731" t="s">
        <v>2854</v>
      </c>
    </row>
    <row r="1732" spans="6:8">
      <c r="H1732" t="s">
        <v>2855</v>
      </c>
    </row>
    <row r="1733" spans="6:8">
      <c r="H1733" t="s">
        <v>2854</v>
      </c>
    </row>
    <row r="1734" spans="6:8">
      <c r="H1734" t="s">
        <v>2855</v>
      </c>
    </row>
    <row r="1735" spans="6:8">
      <c r="H1735" t="s">
        <v>2854</v>
      </c>
    </row>
    <row r="1736" spans="6:8">
      <c r="H1736" t="s">
        <v>2855</v>
      </c>
    </row>
    <row r="1737" spans="6:8">
      <c r="H1737" t="s">
        <v>2854</v>
      </c>
    </row>
    <row r="1738" spans="6:8">
      <c r="H1738" t="s">
        <v>2855</v>
      </c>
    </row>
    <row r="1739" spans="6:8">
      <c r="H1739" t="s">
        <v>2854</v>
      </c>
    </row>
    <row r="1740" spans="6:8">
      <c r="H1740" t="s">
        <v>2855</v>
      </c>
    </row>
    <row r="1741" spans="6:8">
      <c r="F1741" t="s">
        <v>1171</v>
      </c>
      <c r="G1741" t="s">
        <v>1947</v>
      </c>
      <c r="H1741" t="s">
        <v>3069</v>
      </c>
    </row>
    <row r="1742" spans="6:8">
      <c r="H1742" t="s">
        <v>3055</v>
      </c>
    </row>
    <row r="1743" spans="6:8">
      <c r="H1743" t="s">
        <v>3070</v>
      </c>
    </row>
    <row r="1744" spans="6:8">
      <c r="H1744" t="s">
        <v>3071</v>
      </c>
    </row>
    <row r="1745" spans="1:8">
      <c r="H1745" t="s">
        <v>2311</v>
      </c>
    </row>
    <row r="1746" spans="1:8">
      <c r="H1746" t="s">
        <v>2310</v>
      </c>
    </row>
    <row r="1747" spans="1:8">
      <c r="H1747" t="s">
        <v>2339</v>
      </c>
    </row>
    <row r="1748" spans="1:8">
      <c r="H1748" t="s">
        <v>2926</v>
      </c>
    </row>
    <row r="1749" spans="1:8">
      <c r="H1749" t="s">
        <v>3072</v>
      </c>
    </row>
    <row r="1750" spans="1:8">
      <c r="H1750" t="s">
        <v>3067</v>
      </c>
    </row>
    <row r="1751" spans="1:8">
      <c r="H1751" t="s">
        <v>3073</v>
      </c>
    </row>
    <row r="1752" spans="1:8">
      <c r="H1752" t="s">
        <v>2851</v>
      </c>
    </row>
    <row r="1753" spans="1:8">
      <c r="H1753" t="s">
        <v>2852</v>
      </c>
    </row>
    <row r="1754" spans="1:8">
      <c r="A1754" t="s">
        <v>107</v>
      </c>
      <c r="B1754">
        <f>HYPERLINK("https://github.com/apache/commons-math/commit/c03fbc71a6ef4968853f879197a36ab8aff8d00c", "c03fbc71a6ef4968853f879197a36ab8aff8d00c")</f>
        <v>0</v>
      </c>
      <c r="C1754">
        <f>HYPERLINK("https://github.com/apache/commons-math/commit/891bb84cd0acfd15a466f41e6b0f8cc7a2a25d07", "891bb84cd0acfd15a466f41e6b0f8cc7a2a25d07")</f>
        <v>0</v>
      </c>
      <c r="D1754" t="s">
        <v>513</v>
      </c>
      <c r="E1754" t="s">
        <v>631</v>
      </c>
      <c r="F1754" t="s">
        <v>1165</v>
      </c>
      <c r="G1754" t="s">
        <v>1943</v>
      </c>
      <c r="H1754" t="s">
        <v>3074</v>
      </c>
    </row>
    <row r="1755" spans="1:8">
      <c r="F1755" t="s">
        <v>1166</v>
      </c>
      <c r="G1755" t="s">
        <v>1944</v>
      </c>
      <c r="H1755" t="s">
        <v>3074</v>
      </c>
    </row>
    <row r="1756" spans="1:8">
      <c r="A1756" t="s">
        <v>108</v>
      </c>
      <c r="B1756">
        <f>HYPERLINK("https://github.com/apache/commons-math/commit/ed8fc4a03a57f6906a74a87387d0c4e80e23623d", "ed8fc4a03a57f6906a74a87387d0c4e80e23623d")</f>
        <v>0</v>
      </c>
      <c r="C1756">
        <f>HYPERLINK("https://github.com/apache/commons-math/commit/d99003bc0fb18a7cb45b44e9e1ab2f300efb41e6", "d99003bc0fb18a7cb45b44e9e1ab2f300efb41e6")</f>
        <v>0</v>
      </c>
      <c r="D1756" t="s">
        <v>513</v>
      </c>
      <c r="E1756" t="s">
        <v>632</v>
      </c>
      <c r="F1756" t="s">
        <v>1172</v>
      </c>
      <c r="G1756" t="s">
        <v>1948</v>
      </c>
      <c r="H1756" t="s">
        <v>3075</v>
      </c>
    </row>
    <row r="1757" spans="1:8">
      <c r="H1757" t="s">
        <v>3075</v>
      </c>
    </row>
    <row r="1758" spans="1:8">
      <c r="F1758" t="s">
        <v>1173</v>
      </c>
      <c r="G1758" t="s">
        <v>1949</v>
      </c>
      <c r="H1758" t="s">
        <v>3075</v>
      </c>
    </row>
    <row r="1759" spans="1:8">
      <c r="H1759" t="s">
        <v>3075</v>
      </c>
    </row>
    <row r="1760" spans="1:8">
      <c r="H1760" t="s">
        <v>3075</v>
      </c>
    </row>
    <row r="1761" spans="6:8">
      <c r="F1761" t="s">
        <v>1170</v>
      </c>
      <c r="G1761" t="s">
        <v>1946</v>
      </c>
      <c r="H1761" t="s">
        <v>3075</v>
      </c>
    </row>
    <row r="1762" spans="6:8">
      <c r="H1762" t="s">
        <v>3075</v>
      </c>
    </row>
    <row r="1763" spans="6:8">
      <c r="H1763" t="s">
        <v>3075</v>
      </c>
    </row>
    <row r="1764" spans="6:8">
      <c r="H1764" t="s">
        <v>3075</v>
      </c>
    </row>
    <row r="1765" spans="6:8">
      <c r="H1765" t="s">
        <v>3075</v>
      </c>
    </row>
    <row r="1766" spans="6:8">
      <c r="H1766" t="s">
        <v>3075</v>
      </c>
    </row>
    <row r="1767" spans="6:8">
      <c r="H1767" t="s">
        <v>3075</v>
      </c>
    </row>
    <row r="1768" spans="6:8">
      <c r="H1768" t="s">
        <v>3075</v>
      </c>
    </row>
    <row r="1769" spans="6:8">
      <c r="H1769" t="s">
        <v>3075</v>
      </c>
    </row>
    <row r="1770" spans="6:8">
      <c r="H1770" t="s">
        <v>3075</v>
      </c>
    </row>
    <row r="1771" spans="6:8">
      <c r="H1771" t="s">
        <v>3075</v>
      </c>
    </row>
    <row r="1772" spans="6:8">
      <c r="H1772" t="s">
        <v>3075</v>
      </c>
    </row>
    <row r="1773" spans="6:8">
      <c r="H1773" t="s">
        <v>3075</v>
      </c>
    </row>
    <row r="1774" spans="6:8">
      <c r="H1774" t="s">
        <v>3075</v>
      </c>
    </row>
    <row r="1775" spans="6:8">
      <c r="H1775" t="s">
        <v>3075</v>
      </c>
    </row>
    <row r="1776" spans="6:8">
      <c r="H1776" t="s">
        <v>3075</v>
      </c>
    </row>
    <row r="1777" spans="1:8">
      <c r="H1777" t="s">
        <v>3075</v>
      </c>
    </row>
    <row r="1778" spans="1:8">
      <c r="H1778" t="s">
        <v>3075</v>
      </c>
    </row>
    <row r="1779" spans="1:8">
      <c r="A1779" t="s">
        <v>109</v>
      </c>
      <c r="B1779">
        <f>HYPERLINK("https://github.com/apache/commons-math/commit/e449af6e513b90e33c179c0a74f08ae0fee88d2f", "e449af6e513b90e33c179c0a74f08ae0fee88d2f")</f>
        <v>0</v>
      </c>
      <c r="C1779">
        <f>HYPERLINK("https://github.com/apache/commons-math/commit/d11d984705af3ec5aadd068ce059a4aaae31dbd8", "d11d984705af3ec5aadd068ce059a4aaae31dbd8")</f>
        <v>0</v>
      </c>
      <c r="D1779" t="s">
        <v>513</v>
      </c>
      <c r="E1779" t="s">
        <v>633</v>
      </c>
      <c r="F1779" t="s">
        <v>1174</v>
      </c>
      <c r="G1779" t="s">
        <v>1950</v>
      </c>
      <c r="H1779" t="s">
        <v>3076</v>
      </c>
    </row>
    <row r="1780" spans="1:8">
      <c r="A1780" t="s">
        <v>110</v>
      </c>
      <c r="B1780">
        <f>HYPERLINK("https://github.com/apache/commons-math/commit/07c5922ca3468429a890467d7d630c3ca2774b61", "07c5922ca3468429a890467d7d630c3ca2774b61")</f>
        <v>0</v>
      </c>
      <c r="C1780">
        <f>HYPERLINK("https://github.com/apache/commons-math/commit/37ea6e2ad7d6f5c9c64c8f2d5c7869bfe58b1af9", "37ea6e2ad7d6f5c9c64c8f2d5c7869bfe58b1af9")</f>
        <v>0</v>
      </c>
      <c r="D1780" t="s">
        <v>513</v>
      </c>
      <c r="E1780" t="s">
        <v>634</v>
      </c>
      <c r="F1780" t="s">
        <v>1108</v>
      </c>
      <c r="G1780" t="s">
        <v>1892</v>
      </c>
      <c r="H1780" t="s">
        <v>2310</v>
      </c>
    </row>
    <row r="1781" spans="1:8">
      <c r="F1781" t="s">
        <v>1156</v>
      </c>
      <c r="G1781" t="s">
        <v>1936</v>
      </c>
      <c r="H1781" t="s">
        <v>2310</v>
      </c>
    </row>
    <row r="1782" spans="1:8">
      <c r="F1782" t="s">
        <v>1175</v>
      </c>
      <c r="G1782" t="s">
        <v>1951</v>
      </c>
      <c r="H1782" t="s">
        <v>2310</v>
      </c>
    </row>
    <row r="1783" spans="1:8">
      <c r="F1783" t="s">
        <v>1054</v>
      </c>
      <c r="G1783" t="s">
        <v>1850</v>
      </c>
      <c r="H1783" t="s">
        <v>2310</v>
      </c>
    </row>
    <row r="1784" spans="1:8">
      <c r="F1784" t="s">
        <v>1176</v>
      </c>
      <c r="G1784" t="s">
        <v>1952</v>
      </c>
      <c r="H1784" t="s">
        <v>2310</v>
      </c>
    </row>
    <row r="1785" spans="1:8">
      <c r="F1785" t="s">
        <v>1056</v>
      </c>
      <c r="G1785" t="s">
        <v>1852</v>
      </c>
      <c r="H1785" t="s">
        <v>2310</v>
      </c>
    </row>
    <row r="1786" spans="1:8">
      <c r="F1786" t="s">
        <v>1032</v>
      </c>
      <c r="G1786" t="s">
        <v>1831</v>
      </c>
      <c r="H1786" t="s">
        <v>2310</v>
      </c>
    </row>
    <row r="1787" spans="1:8">
      <c r="F1787" t="s">
        <v>1065</v>
      </c>
      <c r="G1787" t="s">
        <v>1857</v>
      </c>
      <c r="H1787" t="s">
        <v>2310</v>
      </c>
    </row>
    <row r="1788" spans="1:8">
      <c r="F1788" t="s">
        <v>1177</v>
      </c>
      <c r="G1788" t="s">
        <v>1826</v>
      </c>
      <c r="H1788" t="s">
        <v>2310</v>
      </c>
    </row>
    <row r="1789" spans="1:8">
      <c r="F1789" t="s">
        <v>1178</v>
      </c>
      <c r="G1789" t="s">
        <v>1856</v>
      </c>
      <c r="H1789" t="s">
        <v>2310</v>
      </c>
    </row>
    <row r="1790" spans="1:8">
      <c r="F1790" t="s">
        <v>1179</v>
      </c>
      <c r="G1790" t="s">
        <v>1953</v>
      </c>
      <c r="H1790" t="s">
        <v>2310</v>
      </c>
    </row>
    <row r="1791" spans="1:8">
      <c r="F1791" t="s">
        <v>1180</v>
      </c>
      <c r="G1791" t="s">
        <v>1954</v>
      </c>
      <c r="H1791" t="s">
        <v>2310</v>
      </c>
    </row>
    <row r="1792" spans="1:8">
      <c r="F1792" t="s">
        <v>1181</v>
      </c>
      <c r="G1792" t="s">
        <v>1955</v>
      </c>
      <c r="H1792" t="s">
        <v>2310</v>
      </c>
    </row>
    <row r="1793" spans="1:8">
      <c r="F1793" t="s">
        <v>1182</v>
      </c>
      <c r="G1793" t="s">
        <v>1956</v>
      </c>
      <c r="H1793" t="s">
        <v>2310</v>
      </c>
    </row>
    <row r="1794" spans="1:8">
      <c r="F1794" t="s">
        <v>1183</v>
      </c>
      <c r="G1794" t="s">
        <v>1889</v>
      </c>
      <c r="H1794" t="s">
        <v>2310</v>
      </c>
    </row>
    <row r="1795" spans="1:8">
      <c r="A1795" t="s">
        <v>111</v>
      </c>
      <c r="B1795">
        <f>HYPERLINK("https://github.com/apache/commons-math/commit/d34584bb62d312df58b8e654a8cb91c0a380699d", "d34584bb62d312df58b8e654a8cb91c0a380699d")</f>
        <v>0</v>
      </c>
      <c r="C1795">
        <f>HYPERLINK("https://github.com/apache/commons-math/commit/f692b4d38471a07458eb3bcfc5e3cc8212da7b46", "f692b4d38471a07458eb3bcfc5e3cc8212da7b46")</f>
        <v>0</v>
      </c>
      <c r="D1795" t="s">
        <v>513</v>
      </c>
      <c r="E1795" t="s">
        <v>635</v>
      </c>
      <c r="F1795" t="s">
        <v>1184</v>
      </c>
      <c r="G1795" t="s">
        <v>1957</v>
      </c>
      <c r="H1795" t="s">
        <v>3077</v>
      </c>
    </row>
    <row r="1796" spans="1:8">
      <c r="H1796" t="s">
        <v>2503</v>
      </c>
    </row>
    <row r="1797" spans="1:8">
      <c r="A1797" t="s">
        <v>112</v>
      </c>
      <c r="B1797">
        <f>HYPERLINK("https://github.com/apache/commons-math/commit/4d3b3886f91bd60929462db558f158366d12e9f0", "4d3b3886f91bd60929462db558f158366d12e9f0")</f>
        <v>0</v>
      </c>
      <c r="C1797">
        <f>HYPERLINK("https://github.com/apache/commons-math/commit/acd879648cc47f2fedd6c1e419157bb8f51244c0", "acd879648cc47f2fedd6c1e419157bb8f51244c0")</f>
        <v>0</v>
      </c>
      <c r="D1797" t="s">
        <v>513</v>
      </c>
      <c r="E1797" t="s">
        <v>636</v>
      </c>
      <c r="F1797" t="s">
        <v>1172</v>
      </c>
      <c r="G1797" t="s">
        <v>1948</v>
      </c>
      <c r="H1797" t="s">
        <v>3078</v>
      </c>
    </row>
    <row r="1798" spans="1:8">
      <c r="H1798" t="s">
        <v>3079</v>
      </c>
    </row>
    <row r="1799" spans="1:8">
      <c r="H1799" t="s">
        <v>3078</v>
      </c>
    </row>
    <row r="1800" spans="1:8">
      <c r="H1800" t="s">
        <v>3079</v>
      </c>
    </row>
    <row r="1801" spans="1:8">
      <c r="F1801" t="s">
        <v>1173</v>
      </c>
      <c r="G1801" t="s">
        <v>1949</v>
      </c>
      <c r="H1801" t="s">
        <v>3078</v>
      </c>
    </row>
    <row r="1802" spans="1:8">
      <c r="H1802" t="s">
        <v>3079</v>
      </c>
    </row>
    <row r="1803" spans="1:8">
      <c r="H1803" t="s">
        <v>3078</v>
      </c>
    </row>
    <row r="1804" spans="1:8">
      <c r="H1804" t="s">
        <v>3079</v>
      </c>
    </row>
    <row r="1805" spans="1:8">
      <c r="H1805" t="s">
        <v>3078</v>
      </c>
    </row>
    <row r="1806" spans="1:8">
      <c r="H1806" t="s">
        <v>3079</v>
      </c>
    </row>
    <row r="1807" spans="1:8">
      <c r="F1807" t="s">
        <v>1170</v>
      </c>
      <c r="G1807" t="s">
        <v>1946</v>
      </c>
      <c r="H1807" t="s">
        <v>3078</v>
      </c>
    </row>
    <row r="1808" spans="1:8">
      <c r="H1808" t="s">
        <v>3079</v>
      </c>
    </row>
    <row r="1809" spans="1:8">
      <c r="A1809" t="s">
        <v>113</v>
      </c>
      <c r="B1809">
        <f>HYPERLINK("https://github.com/apache/commons-math/commit/b8ad7ef60696828e842e252845ace6b1799976ba", "b8ad7ef60696828e842e252845ace6b1799976ba")</f>
        <v>0</v>
      </c>
      <c r="C1809">
        <f>HYPERLINK("https://github.com/apache/commons-math/commit/7ad5c8196b1221e2d820b4fdf52124543f7d1f5c", "7ad5c8196b1221e2d820b4fdf52124543f7d1f5c")</f>
        <v>0</v>
      </c>
      <c r="D1809" t="s">
        <v>511</v>
      </c>
      <c r="E1809" t="s">
        <v>637</v>
      </c>
      <c r="F1809" t="s">
        <v>1185</v>
      </c>
      <c r="G1809" t="s">
        <v>1958</v>
      </c>
      <c r="H1809" t="s">
        <v>3080</v>
      </c>
    </row>
    <row r="1810" spans="1:8">
      <c r="A1810" t="s">
        <v>114</v>
      </c>
      <c r="B1810">
        <f>HYPERLINK("https://github.com/apache/commons-math/commit/2039cf782574aff13b32c3d31cce5e53cbac04e0", "2039cf782574aff13b32c3d31cce5e53cbac04e0")</f>
        <v>0</v>
      </c>
      <c r="C1810">
        <f>HYPERLINK("https://github.com/apache/commons-math/commit/7fc6ee7ff4b8222bed69f3f36d02736bdc2a2804", "7fc6ee7ff4b8222bed69f3f36d02736bdc2a2804")</f>
        <v>0</v>
      </c>
      <c r="D1810" t="s">
        <v>513</v>
      </c>
      <c r="E1810" t="s">
        <v>638</v>
      </c>
      <c r="F1810" t="s">
        <v>1184</v>
      </c>
      <c r="G1810" t="s">
        <v>1957</v>
      </c>
      <c r="H1810" t="s">
        <v>3081</v>
      </c>
    </row>
    <row r="1811" spans="1:8">
      <c r="H1811" t="s">
        <v>3082</v>
      </c>
    </row>
    <row r="1812" spans="1:8">
      <c r="H1812" t="s">
        <v>3083</v>
      </c>
    </row>
    <row r="1813" spans="1:8">
      <c r="H1813" t="s">
        <v>3084</v>
      </c>
    </row>
    <row r="1814" spans="1:8">
      <c r="H1814" t="s">
        <v>3085</v>
      </c>
    </row>
    <row r="1815" spans="1:8">
      <c r="H1815" t="s">
        <v>3086</v>
      </c>
    </row>
    <row r="1816" spans="1:8">
      <c r="H1816" t="s">
        <v>3087</v>
      </c>
    </row>
    <row r="1817" spans="1:8">
      <c r="H1817" t="s">
        <v>3088</v>
      </c>
    </row>
    <row r="1818" spans="1:8">
      <c r="H1818" t="s">
        <v>3089</v>
      </c>
    </row>
    <row r="1819" spans="1:8">
      <c r="H1819" t="s">
        <v>3090</v>
      </c>
    </row>
    <row r="1820" spans="1:8">
      <c r="H1820" t="s">
        <v>3091</v>
      </c>
    </row>
    <row r="1821" spans="1:8">
      <c r="H1821" t="s">
        <v>3092</v>
      </c>
    </row>
    <row r="1822" spans="1:8">
      <c r="H1822" t="s">
        <v>2311</v>
      </c>
    </row>
    <row r="1823" spans="1:8">
      <c r="A1823" t="s">
        <v>115</v>
      </c>
      <c r="B1823">
        <f>HYPERLINK("https://github.com/apache/commons-math/commit/4a97160c1f0f6ead3908cabcd7c453e3ca549f3b", "4a97160c1f0f6ead3908cabcd7c453e3ca549f3b")</f>
        <v>0</v>
      </c>
      <c r="C1823">
        <f>HYPERLINK("https://github.com/apache/commons-math/commit/cf1e7774953cdbd4db6005c7130c3ada423c4cd3", "cf1e7774953cdbd4db6005c7130c3ada423c4cd3")</f>
        <v>0</v>
      </c>
      <c r="D1823" t="s">
        <v>513</v>
      </c>
      <c r="E1823" t="s">
        <v>639</v>
      </c>
      <c r="F1823" t="s">
        <v>1166</v>
      </c>
      <c r="G1823" t="s">
        <v>1944</v>
      </c>
      <c r="H1823" t="s">
        <v>3025</v>
      </c>
    </row>
    <row r="1824" spans="1:8">
      <c r="H1824" t="s">
        <v>2311</v>
      </c>
    </row>
    <row r="1825" spans="1:8">
      <c r="A1825" t="s">
        <v>116</v>
      </c>
      <c r="B1825">
        <f>HYPERLINK("https://github.com/apache/commons-math/commit/273892eeca02f0e10f775625ba4964227e874d98", "273892eeca02f0e10f775625ba4964227e874d98")</f>
        <v>0</v>
      </c>
      <c r="C1825">
        <f>HYPERLINK("https://github.com/apache/commons-math/commit/5c8715be36de620b6477050cceb7ed2bf3163058", "5c8715be36de620b6477050cceb7ed2bf3163058")</f>
        <v>0</v>
      </c>
      <c r="D1825" t="s">
        <v>513</v>
      </c>
      <c r="E1825" t="s">
        <v>640</v>
      </c>
      <c r="F1825" t="s">
        <v>1186</v>
      </c>
      <c r="G1825" t="s">
        <v>1959</v>
      </c>
      <c r="H1825" t="s">
        <v>3093</v>
      </c>
    </row>
    <row r="1826" spans="1:8">
      <c r="H1826" t="s">
        <v>3094</v>
      </c>
    </row>
    <row r="1827" spans="1:8">
      <c r="H1827" t="s">
        <v>2917</v>
      </c>
    </row>
    <row r="1828" spans="1:8">
      <c r="H1828" t="s">
        <v>2311</v>
      </c>
    </row>
    <row r="1829" spans="1:8">
      <c r="F1829" t="s">
        <v>1187</v>
      </c>
      <c r="G1829" t="s">
        <v>1960</v>
      </c>
      <c r="H1829" t="s">
        <v>3095</v>
      </c>
    </row>
    <row r="1830" spans="1:8">
      <c r="H1830" t="s">
        <v>3094</v>
      </c>
    </row>
    <row r="1831" spans="1:8">
      <c r="H1831" t="s">
        <v>2917</v>
      </c>
    </row>
    <row r="1832" spans="1:8">
      <c r="H1832" t="s">
        <v>3096</v>
      </c>
    </row>
    <row r="1833" spans="1:8">
      <c r="H1833" t="s">
        <v>2311</v>
      </c>
    </row>
    <row r="1834" spans="1:8">
      <c r="F1834" t="s">
        <v>1188</v>
      </c>
      <c r="G1834" t="s">
        <v>1961</v>
      </c>
      <c r="H1834" t="s">
        <v>3097</v>
      </c>
    </row>
    <row r="1835" spans="1:8">
      <c r="H1835" t="s">
        <v>3094</v>
      </c>
    </row>
    <row r="1836" spans="1:8">
      <c r="H1836" t="s">
        <v>2917</v>
      </c>
    </row>
    <row r="1837" spans="1:8">
      <c r="H1837" t="s">
        <v>3096</v>
      </c>
    </row>
    <row r="1838" spans="1:8">
      <c r="H1838" t="s">
        <v>2311</v>
      </c>
    </row>
    <row r="1839" spans="1:8">
      <c r="F1839" t="s">
        <v>1189</v>
      </c>
      <c r="G1839" t="s">
        <v>1962</v>
      </c>
      <c r="H1839" t="s">
        <v>3098</v>
      </c>
    </row>
    <row r="1840" spans="1:8">
      <c r="H1840" t="s">
        <v>3099</v>
      </c>
    </row>
    <row r="1841" spans="6:8">
      <c r="H1841" t="s">
        <v>3100</v>
      </c>
    </row>
    <row r="1842" spans="6:8">
      <c r="H1842" t="s">
        <v>3101</v>
      </c>
    </row>
    <row r="1843" spans="6:8">
      <c r="H1843" t="s">
        <v>3094</v>
      </c>
    </row>
    <row r="1844" spans="6:8">
      <c r="H1844" t="s">
        <v>2917</v>
      </c>
    </row>
    <row r="1845" spans="6:8">
      <c r="H1845" t="s">
        <v>2311</v>
      </c>
    </row>
    <row r="1846" spans="6:8">
      <c r="F1846" t="s">
        <v>1190</v>
      </c>
      <c r="G1846" t="s">
        <v>1963</v>
      </c>
      <c r="H1846" t="s">
        <v>3102</v>
      </c>
    </row>
    <row r="1847" spans="6:8">
      <c r="H1847" t="s">
        <v>2917</v>
      </c>
    </row>
    <row r="1848" spans="6:8">
      <c r="H1848" t="s">
        <v>2311</v>
      </c>
    </row>
    <row r="1849" spans="6:8">
      <c r="F1849" t="s">
        <v>1191</v>
      </c>
      <c r="G1849" t="s">
        <v>1964</v>
      </c>
      <c r="H1849" t="s">
        <v>3103</v>
      </c>
    </row>
    <row r="1850" spans="6:8">
      <c r="H1850" t="s">
        <v>3094</v>
      </c>
    </row>
    <row r="1851" spans="6:8">
      <c r="H1851" t="s">
        <v>2917</v>
      </c>
    </row>
    <row r="1852" spans="6:8">
      <c r="H1852" t="s">
        <v>3096</v>
      </c>
    </row>
    <row r="1853" spans="6:8">
      <c r="H1853" t="s">
        <v>2311</v>
      </c>
    </row>
    <row r="1854" spans="6:8">
      <c r="F1854" t="s">
        <v>1192</v>
      </c>
      <c r="G1854" t="s">
        <v>1965</v>
      </c>
      <c r="H1854" t="s">
        <v>3104</v>
      </c>
    </row>
    <row r="1855" spans="6:8">
      <c r="H1855" t="s">
        <v>3094</v>
      </c>
    </row>
    <row r="1856" spans="6:8">
      <c r="H1856" t="s">
        <v>2917</v>
      </c>
    </row>
    <row r="1857" spans="1:8">
      <c r="H1857" t="s">
        <v>3096</v>
      </c>
    </row>
    <row r="1858" spans="1:8">
      <c r="H1858" t="s">
        <v>2311</v>
      </c>
    </row>
    <row r="1859" spans="1:8">
      <c r="F1859" t="s">
        <v>1193</v>
      </c>
      <c r="G1859" t="s">
        <v>1966</v>
      </c>
      <c r="H1859" t="s">
        <v>3105</v>
      </c>
    </row>
    <row r="1860" spans="1:8">
      <c r="H1860" t="s">
        <v>2917</v>
      </c>
    </row>
    <row r="1861" spans="1:8">
      <c r="H1861" t="s">
        <v>2311</v>
      </c>
    </row>
    <row r="1862" spans="1:8">
      <c r="F1862" t="s">
        <v>1194</v>
      </c>
      <c r="G1862" t="s">
        <v>1967</v>
      </c>
      <c r="H1862" t="s">
        <v>3106</v>
      </c>
    </row>
    <row r="1863" spans="1:8">
      <c r="H1863" t="s">
        <v>3094</v>
      </c>
    </row>
    <row r="1864" spans="1:8">
      <c r="H1864" t="s">
        <v>2917</v>
      </c>
    </row>
    <row r="1865" spans="1:8">
      <c r="H1865" t="s">
        <v>2311</v>
      </c>
    </row>
    <row r="1866" spans="1:8">
      <c r="A1866" t="s">
        <v>117</v>
      </c>
      <c r="B1866">
        <f>HYPERLINK("https://github.com/apache/commons-math/commit/e33f09ce4fe77a1ce2aa90461f9b9d87d89404ce", "e33f09ce4fe77a1ce2aa90461f9b9d87d89404ce")</f>
        <v>0</v>
      </c>
      <c r="C1866">
        <f>HYPERLINK("https://github.com/apache/commons-math/commit/2c1d911e2acef6bc216adfccbe91e034c2e47a17", "2c1d911e2acef6bc216adfccbe91e034c2e47a17")</f>
        <v>0</v>
      </c>
      <c r="D1866" t="s">
        <v>513</v>
      </c>
      <c r="E1866" t="s">
        <v>641</v>
      </c>
      <c r="F1866" t="s">
        <v>1195</v>
      </c>
      <c r="G1866" t="s">
        <v>1968</v>
      </c>
      <c r="H1866" t="s">
        <v>3107</v>
      </c>
    </row>
    <row r="1867" spans="1:8">
      <c r="H1867" t="s">
        <v>3108</v>
      </c>
    </row>
    <row r="1868" spans="1:8">
      <c r="H1868" t="s">
        <v>2910</v>
      </c>
    </row>
    <row r="1869" spans="1:8">
      <c r="H1869" t="s">
        <v>3109</v>
      </c>
    </row>
    <row r="1870" spans="1:8">
      <c r="H1870" t="s">
        <v>3110</v>
      </c>
    </row>
    <row r="1871" spans="1:8">
      <c r="H1871" t="s">
        <v>3111</v>
      </c>
    </row>
    <row r="1872" spans="1:8">
      <c r="H1872" t="s">
        <v>3112</v>
      </c>
    </row>
    <row r="1873" spans="1:8">
      <c r="H1873" t="s">
        <v>2311</v>
      </c>
    </row>
    <row r="1874" spans="1:8">
      <c r="F1874" t="s">
        <v>1196</v>
      </c>
      <c r="G1874" t="s">
        <v>1969</v>
      </c>
      <c r="H1874" t="s">
        <v>3113</v>
      </c>
    </row>
    <row r="1875" spans="1:8">
      <c r="H1875" t="s">
        <v>3114</v>
      </c>
    </row>
    <row r="1876" spans="1:8">
      <c r="H1876" t="s">
        <v>3115</v>
      </c>
    </row>
    <row r="1877" spans="1:8">
      <c r="H1877" t="s">
        <v>2910</v>
      </c>
    </row>
    <row r="1878" spans="1:8">
      <c r="H1878" t="s">
        <v>3109</v>
      </c>
    </row>
    <row r="1879" spans="1:8">
      <c r="H1879" t="s">
        <v>3110</v>
      </c>
    </row>
    <row r="1880" spans="1:8">
      <c r="H1880" t="s">
        <v>3111</v>
      </c>
    </row>
    <row r="1881" spans="1:8">
      <c r="H1881" t="s">
        <v>3112</v>
      </c>
    </row>
    <row r="1882" spans="1:8">
      <c r="H1882" t="s">
        <v>2311</v>
      </c>
    </row>
    <row r="1883" spans="1:8">
      <c r="F1883" t="s">
        <v>1197</v>
      </c>
      <c r="G1883" t="s">
        <v>1927</v>
      </c>
      <c r="H1883" t="s">
        <v>3116</v>
      </c>
    </row>
    <row r="1884" spans="1:8">
      <c r="H1884" t="s">
        <v>2974</v>
      </c>
    </row>
    <row r="1885" spans="1:8">
      <c r="A1885" t="s">
        <v>118</v>
      </c>
      <c r="B1885">
        <f>HYPERLINK("https://github.com/apache/commons-math/commit/8de68c4404b566ff8809ff9a5d896d277d56e5cc", "8de68c4404b566ff8809ff9a5d896d277d56e5cc")</f>
        <v>0</v>
      </c>
      <c r="C1885">
        <f>HYPERLINK("https://github.com/apache/commons-math/commit/8b63564297d3a19f26d0325edb6bf0cde4a629b4", "8b63564297d3a19f26d0325edb6bf0cde4a629b4")</f>
        <v>0</v>
      </c>
      <c r="D1885" t="s">
        <v>513</v>
      </c>
      <c r="E1885" t="s">
        <v>642</v>
      </c>
      <c r="F1885" t="s">
        <v>1184</v>
      </c>
      <c r="G1885" t="s">
        <v>1957</v>
      </c>
      <c r="H1885" t="s">
        <v>3117</v>
      </c>
    </row>
    <row r="1886" spans="1:8">
      <c r="H1886" t="s">
        <v>3118</v>
      </c>
    </row>
    <row r="1887" spans="1:8">
      <c r="H1887" t="s">
        <v>3119</v>
      </c>
    </row>
    <row r="1888" spans="1:8">
      <c r="H1888" t="s">
        <v>3120</v>
      </c>
    </row>
    <row r="1889" spans="1:8">
      <c r="H1889" t="s">
        <v>3121</v>
      </c>
    </row>
    <row r="1890" spans="1:8">
      <c r="H1890" t="s">
        <v>3122</v>
      </c>
    </row>
    <row r="1891" spans="1:8">
      <c r="H1891" t="s">
        <v>3123</v>
      </c>
    </row>
    <row r="1892" spans="1:8">
      <c r="H1892" t="s">
        <v>3124</v>
      </c>
    </row>
    <row r="1893" spans="1:8">
      <c r="H1893" t="s">
        <v>3125</v>
      </c>
    </row>
    <row r="1894" spans="1:8">
      <c r="H1894" t="s">
        <v>3126</v>
      </c>
    </row>
    <row r="1895" spans="1:8">
      <c r="H1895" t="s">
        <v>3127</v>
      </c>
    </row>
    <row r="1896" spans="1:8">
      <c r="H1896" t="s">
        <v>3128</v>
      </c>
    </row>
    <row r="1897" spans="1:8">
      <c r="H1897" t="s">
        <v>3129</v>
      </c>
    </row>
    <row r="1898" spans="1:8">
      <c r="H1898" t="s">
        <v>3130</v>
      </c>
    </row>
    <row r="1899" spans="1:8">
      <c r="H1899" t="s">
        <v>3131</v>
      </c>
    </row>
    <row r="1900" spans="1:8">
      <c r="H1900" t="s">
        <v>3132</v>
      </c>
    </row>
    <row r="1901" spans="1:8">
      <c r="H1901" t="s">
        <v>3133</v>
      </c>
    </row>
    <row r="1902" spans="1:8">
      <c r="H1902" t="s">
        <v>3134</v>
      </c>
    </row>
    <row r="1903" spans="1:8">
      <c r="A1903" t="s">
        <v>119</v>
      </c>
      <c r="B1903">
        <f>HYPERLINK("https://github.com/apache/commons-math/commit/4db6140e9ada212e4e10c0f650cea9264624d2ce", "4db6140e9ada212e4e10c0f650cea9264624d2ce")</f>
        <v>0</v>
      </c>
      <c r="C1903">
        <f>HYPERLINK("https://github.com/apache/commons-math/commit/1cdc029378f3b7d8031152990215911460c02644", "1cdc029378f3b7d8031152990215911460c02644")</f>
        <v>0</v>
      </c>
      <c r="D1903" t="s">
        <v>513</v>
      </c>
      <c r="E1903" t="s">
        <v>643</v>
      </c>
      <c r="F1903" t="s">
        <v>1198</v>
      </c>
      <c r="G1903" t="s">
        <v>1970</v>
      </c>
      <c r="H1903" t="s">
        <v>3135</v>
      </c>
    </row>
    <row r="1904" spans="1:8">
      <c r="A1904" t="s">
        <v>120</v>
      </c>
      <c r="B1904">
        <f>HYPERLINK("https://github.com/apache/commons-math/commit/6b547ba222e6d70b0351cfd354e1d3497da9e24f", "6b547ba222e6d70b0351cfd354e1d3497da9e24f")</f>
        <v>0</v>
      </c>
      <c r="C1904">
        <f>HYPERLINK("https://github.com/apache/commons-math/commit/59434c2dce49e0104b4c7d51b7502e4eae7d2773", "59434c2dce49e0104b4c7d51b7502e4eae7d2773")</f>
        <v>0</v>
      </c>
      <c r="D1904" t="s">
        <v>513</v>
      </c>
      <c r="E1904" t="s">
        <v>644</v>
      </c>
      <c r="F1904" t="s">
        <v>1199</v>
      </c>
      <c r="G1904" t="s">
        <v>1971</v>
      </c>
      <c r="H1904" t="s">
        <v>3136</v>
      </c>
    </row>
    <row r="1905" spans="1:8">
      <c r="H1905" t="s">
        <v>2311</v>
      </c>
    </row>
    <row r="1906" spans="1:8">
      <c r="A1906" t="s">
        <v>121</v>
      </c>
      <c r="B1906">
        <f>HYPERLINK("https://github.com/apache/commons-math/commit/2138d3bfbab31de768da28cba774f0efb701071a", "2138d3bfbab31de768da28cba774f0efb701071a")</f>
        <v>0</v>
      </c>
      <c r="C1906">
        <f>HYPERLINK("https://github.com/apache/commons-math/commit/6dec8fa07d48acd31d8ddca879b774256f8860db", "6dec8fa07d48acd31d8ddca879b774256f8860db")</f>
        <v>0</v>
      </c>
      <c r="D1906" t="s">
        <v>513</v>
      </c>
      <c r="E1906" t="s">
        <v>645</v>
      </c>
      <c r="F1906" t="s">
        <v>1200</v>
      </c>
      <c r="G1906" t="s">
        <v>1972</v>
      </c>
      <c r="H1906" t="s">
        <v>3137</v>
      </c>
    </row>
    <row r="1907" spans="1:8">
      <c r="H1907" t="s">
        <v>3138</v>
      </c>
    </row>
    <row r="1908" spans="1:8">
      <c r="H1908" t="s">
        <v>3139</v>
      </c>
    </row>
    <row r="1909" spans="1:8">
      <c r="H1909" t="s">
        <v>3139</v>
      </c>
    </row>
    <row r="1910" spans="1:8">
      <c r="H1910" t="s">
        <v>3140</v>
      </c>
    </row>
    <row r="1911" spans="1:8">
      <c r="H1911" t="s">
        <v>2311</v>
      </c>
    </row>
    <row r="1912" spans="1:8">
      <c r="A1912" t="s">
        <v>122</v>
      </c>
      <c r="B1912">
        <f>HYPERLINK("https://github.com/apache/commons-math/commit/aaf87073b58d8795704fb108e574242d7b3a7ec8", "aaf87073b58d8795704fb108e574242d7b3a7ec8")</f>
        <v>0</v>
      </c>
      <c r="C1912">
        <f>HYPERLINK("https://github.com/apache/commons-math/commit/677c5e1ab97aa705e524284c1669c26cbae0d625", "677c5e1ab97aa705e524284c1669c26cbae0d625")</f>
        <v>0</v>
      </c>
      <c r="D1912" t="s">
        <v>513</v>
      </c>
      <c r="E1912" t="s">
        <v>646</v>
      </c>
      <c r="F1912" t="s">
        <v>1198</v>
      </c>
      <c r="G1912" t="s">
        <v>1970</v>
      </c>
      <c r="H1912" t="s">
        <v>3141</v>
      </c>
    </row>
    <row r="1913" spans="1:8">
      <c r="H1913" t="s">
        <v>3142</v>
      </c>
    </row>
    <row r="1914" spans="1:8">
      <c r="H1914" t="s">
        <v>3143</v>
      </c>
    </row>
    <row r="1915" spans="1:8">
      <c r="H1915" t="s">
        <v>3144</v>
      </c>
    </row>
    <row r="1916" spans="1:8">
      <c r="H1916" t="s">
        <v>3145</v>
      </c>
    </row>
    <row r="1917" spans="1:8">
      <c r="H1917" t="s">
        <v>3146</v>
      </c>
    </row>
    <row r="1918" spans="1:8">
      <c r="H1918" t="s">
        <v>3147</v>
      </c>
    </row>
    <row r="1919" spans="1:8">
      <c r="H1919" t="s">
        <v>3148</v>
      </c>
    </row>
    <row r="1920" spans="1:8">
      <c r="H1920" t="s">
        <v>3149</v>
      </c>
    </row>
    <row r="1921" spans="1:8">
      <c r="H1921" t="s">
        <v>3150</v>
      </c>
    </row>
    <row r="1922" spans="1:8">
      <c r="H1922" t="s">
        <v>3151</v>
      </c>
    </row>
    <row r="1923" spans="1:8">
      <c r="H1923" t="s">
        <v>3152</v>
      </c>
    </row>
    <row r="1924" spans="1:8">
      <c r="H1924" t="s">
        <v>3153</v>
      </c>
    </row>
    <row r="1925" spans="1:8">
      <c r="A1925" t="s">
        <v>123</v>
      </c>
      <c r="B1925">
        <f>HYPERLINK("https://github.com/apache/commons-math/commit/a70c0de4a24a48ded4230016d05e51baf0afc09f", "a70c0de4a24a48ded4230016d05e51baf0afc09f")</f>
        <v>0</v>
      </c>
      <c r="C1925">
        <f>HYPERLINK("https://github.com/apache/commons-math/commit/23055a70ce701936214557550e456748913ced4c", "23055a70ce701936214557550e456748913ced4c")</f>
        <v>0</v>
      </c>
      <c r="D1925" t="s">
        <v>513</v>
      </c>
      <c r="E1925" t="s">
        <v>647</v>
      </c>
      <c r="F1925" t="s">
        <v>1189</v>
      </c>
      <c r="G1925" t="s">
        <v>1962</v>
      </c>
      <c r="H1925" t="s">
        <v>3154</v>
      </c>
    </row>
    <row r="1926" spans="1:8">
      <c r="H1926" t="s">
        <v>3155</v>
      </c>
    </row>
    <row r="1927" spans="1:8">
      <c r="A1927" t="s">
        <v>124</v>
      </c>
      <c r="B1927">
        <f>HYPERLINK("https://github.com/apache/commons-math/commit/30ab6c8c3dd318d316521bb340ab831b9e104a31", "30ab6c8c3dd318d316521bb340ab831b9e104a31")</f>
        <v>0</v>
      </c>
      <c r="C1927">
        <f>HYPERLINK("https://github.com/apache/commons-math/commit/6fb3ae713e36030e418bf611094f1e307472e184", "6fb3ae713e36030e418bf611094f1e307472e184")</f>
        <v>0</v>
      </c>
      <c r="D1927" t="s">
        <v>513</v>
      </c>
      <c r="E1927" t="s">
        <v>648</v>
      </c>
      <c r="F1927" t="s">
        <v>1201</v>
      </c>
      <c r="G1927" t="s">
        <v>1973</v>
      </c>
      <c r="H1927" t="s">
        <v>2840</v>
      </c>
    </row>
    <row r="1928" spans="1:8">
      <c r="H1928" t="s">
        <v>3156</v>
      </c>
    </row>
    <row r="1929" spans="1:8">
      <c r="H1929" t="s">
        <v>3157</v>
      </c>
    </row>
    <row r="1930" spans="1:8">
      <c r="H1930" t="s">
        <v>3158</v>
      </c>
    </row>
    <row r="1931" spans="1:8">
      <c r="H1931" t="s">
        <v>3159</v>
      </c>
    </row>
    <row r="1932" spans="1:8">
      <c r="H1932" t="s">
        <v>3160</v>
      </c>
    </row>
    <row r="1933" spans="1:8">
      <c r="H1933" t="s">
        <v>3160</v>
      </c>
    </row>
    <row r="1934" spans="1:8">
      <c r="H1934" t="s">
        <v>3161</v>
      </c>
    </row>
    <row r="1935" spans="1:8">
      <c r="H1935" t="s">
        <v>3161</v>
      </c>
    </row>
    <row r="1936" spans="1:8">
      <c r="H1936" t="s">
        <v>3162</v>
      </c>
    </row>
    <row r="1937" spans="8:8">
      <c r="H1937" t="s">
        <v>3163</v>
      </c>
    </row>
    <row r="1938" spans="8:8">
      <c r="H1938" t="s">
        <v>3164</v>
      </c>
    </row>
    <row r="1939" spans="8:8">
      <c r="H1939" t="s">
        <v>3165</v>
      </c>
    </row>
    <row r="1940" spans="8:8">
      <c r="H1940" t="s">
        <v>3166</v>
      </c>
    </row>
    <row r="1941" spans="8:8">
      <c r="H1941" t="s">
        <v>3167</v>
      </c>
    </row>
    <row r="1942" spans="8:8">
      <c r="H1942" t="s">
        <v>3168</v>
      </c>
    </row>
    <row r="1943" spans="8:8">
      <c r="H1943" t="s">
        <v>3169</v>
      </c>
    </row>
    <row r="1944" spans="8:8">
      <c r="H1944" t="s">
        <v>3170</v>
      </c>
    </row>
    <row r="1945" spans="8:8">
      <c r="H1945" t="s">
        <v>3171</v>
      </c>
    </row>
    <row r="1946" spans="8:8">
      <c r="H1946" t="s">
        <v>3172</v>
      </c>
    </row>
    <row r="1947" spans="8:8">
      <c r="H1947" t="s">
        <v>3172</v>
      </c>
    </row>
    <row r="1948" spans="8:8">
      <c r="H1948" t="s">
        <v>3173</v>
      </c>
    </row>
    <row r="1949" spans="8:8">
      <c r="H1949" t="s">
        <v>3173</v>
      </c>
    </row>
    <row r="1950" spans="8:8">
      <c r="H1950" t="s">
        <v>3174</v>
      </c>
    </row>
    <row r="1951" spans="8:8">
      <c r="H1951" t="s">
        <v>3175</v>
      </c>
    </row>
    <row r="1952" spans="8:8">
      <c r="H1952" t="s">
        <v>3175</v>
      </c>
    </row>
    <row r="1953" spans="8:8">
      <c r="H1953" t="s">
        <v>3176</v>
      </c>
    </row>
    <row r="1954" spans="8:8">
      <c r="H1954" t="s">
        <v>3176</v>
      </c>
    </row>
    <row r="1955" spans="8:8">
      <c r="H1955" t="s">
        <v>3177</v>
      </c>
    </row>
    <row r="1956" spans="8:8">
      <c r="H1956" t="s">
        <v>3177</v>
      </c>
    </row>
    <row r="1957" spans="8:8">
      <c r="H1957" t="s">
        <v>3178</v>
      </c>
    </row>
    <row r="1958" spans="8:8">
      <c r="H1958" t="s">
        <v>3154</v>
      </c>
    </row>
    <row r="1959" spans="8:8">
      <c r="H1959" t="s">
        <v>3179</v>
      </c>
    </row>
    <row r="1960" spans="8:8">
      <c r="H1960" t="s">
        <v>3179</v>
      </c>
    </row>
    <row r="1961" spans="8:8">
      <c r="H1961" t="s">
        <v>3179</v>
      </c>
    </row>
    <row r="1962" spans="8:8">
      <c r="H1962" t="s">
        <v>3180</v>
      </c>
    </row>
    <row r="1963" spans="8:8">
      <c r="H1963" t="s">
        <v>3181</v>
      </c>
    </row>
    <row r="1964" spans="8:8">
      <c r="H1964" t="s">
        <v>3182</v>
      </c>
    </row>
    <row r="1965" spans="8:8">
      <c r="H1965" t="s">
        <v>3182</v>
      </c>
    </row>
    <row r="1966" spans="8:8">
      <c r="H1966" t="s">
        <v>3183</v>
      </c>
    </row>
    <row r="1967" spans="8:8">
      <c r="H1967" t="s">
        <v>3184</v>
      </c>
    </row>
    <row r="1968" spans="8:8">
      <c r="H1968" t="s">
        <v>2311</v>
      </c>
    </row>
    <row r="1969" spans="6:8">
      <c r="H1969" t="s">
        <v>3185</v>
      </c>
    </row>
    <row r="1970" spans="6:8">
      <c r="H1970" t="s">
        <v>3186</v>
      </c>
    </row>
    <row r="1971" spans="6:8">
      <c r="H1971" t="s">
        <v>3187</v>
      </c>
    </row>
    <row r="1972" spans="6:8">
      <c r="H1972" t="s">
        <v>3188</v>
      </c>
    </row>
    <row r="1973" spans="6:8">
      <c r="H1973" t="s">
        <v>3189</v>
      </c>
    </row>
    <row r="1974" spans="6:8">
      <c r="H1974" t="s">
        <v>3190</v>
      </c>
    </row>
    <row r="1975" spans="6:8">
      <c r="H1975" t="s">
        <v>3191</v>
      </c>
    </row>
    <row r="1976" spans="6:8">
      <c r="F1976" t="s">
        <v>1161</v>
      </c>
      <c r="G1976" t="s">
        <v>1974</v>
      </c>
      <c r="H1976" t="s">
        <v>3192</v>
      </c>
    </row>
    <row r="1977" spans="6:8">
      <c r="H1977" t="s">
        <v>3158</v>
      </c>
    </row>
    <row r="1978" spans="6:8">
      <c r="H1978" t="s">
        <v>3159</v>
      </c>
    </row>
    <row r="1979" spans="6:8">
      <c r="H1979" t="s">
        <v>3160</v>
      </c>
    </row>
    <row r="1980" spans="6:8">
      <c r="H1980" t="s">
        <v>3160</v>
      </c>
    </row>
    <row r="1981" spans="6:8">
      <c r="H1981" t="s">
        <v>3161</v>
      </c>
    </row>
    <row r="1982" spans="6:8">
      <c r="H1982" t="s">
        <v>3161</v>
      </c>
    </row>
    <row r="1983" spans="6:8">
      <c r="H1983" t="s">
        <v>3162</v>
      </c>
    </row>
    <row r="1984" spans="6:8">
      <c r="H1984" t="s">
        <v>3163</v>
      </c>
    </row>
    <row r="1985" spans="8:8">
      <c r="H1985" t="s">
        <v>3164</v>
      </c>
    </row>
    <row r="1986" spans="8:8">
      <c r="H1986" t="s">
        <v>3165</v>
      </c>
    </row>
    <row r="1987" spans="8:8">
      <c r="H1987" t="s">
        <v>3166</v>
      </c>
    </row>
    <row r="1988" spans="8:8">
      <c r="H1988" t="s">
        <v>3167</v>
      </c>
    </row>
    <row r="1989" spans="8:8">
      <c r="H1989" t="s">
        <v>3168</v>
      </c>
    </row>
    <row r="1990" spans="8:8">
      <c r="H1990" t="s">
        <v>3169</v>
      </c>
    </row>
    <row r="1991" spans="8:8">
      <c r="H1991" t="s">
        <v>3193</v>
      </c>
    </row>
    <row r="1992" spans="8:8">
      <c r="H1992" t="s">
        <v>3194</v>
      </c>
    </row>
    <row r="1993" spans="8:8">
      <c r="H1993" t="s">
        <v>3195</v>
      </c>
    </row>
    <row r="1994" spans="8:8">
      <c r="H1994" t="s">
        <v>3196</v>
      </c>
    </row>
    <row r="1995" spans="8:8">
      <c r="H1995" t="s">
        <v>3197</v>
      </c>
    </row>
    <row r="1996" spans="8:8">
      <c r="H1996" t="s">
        <v>3198</v>
      </c>
    </row>
    <row r="1997" spans="8:8">
      <c r="H1997" t="s">
        <v>3199</v>
      </c>
    </row>
    <row r="1998" spans="8:8">
      <c r="H1998" t="s">
        <v>3200</v>
      </c>
    </row>
    <row r="1999" spans="8:8">
      <c r="H1999" t="s">
        <v>3201</v>
      </c>
    </row>
    <row r="2000" spans="8:8">
      <c r="H2000" t="s">
        <v>3202</v>
      </c>
    </row>
    <row r="2001" spans="8:8">
      <c r="H2001" t="s">
        <v>3203</v>
      </c>
    </row>
    <row r="2002" spans="8:8">
      <c r="H2002" t="s">
        <v>3204</v>
      </c>
    </row>
    <row r="2003" spans="8:8">
      <c r="H2003" t="s">
        <v>3205</v>
      </c>
    </row>
    <row r="2004" spans="8:8">
      <c r="H2004" t="s">
        <v>3206</v>
      </c>
    </row>
    <row r="2005" spans="8:8">
      <c r="H2005" t="s">
        <v>3207</v>
      </c>
    </row>
    <row r="2006" spans="8:8">
      <c r="H2006" t="s">
        <v>3208</v>
      </c>
    </row>
    <row r="2007" spans="8:8">
      <c r="H2007" t="s">
        <v>3209</v>
      </c>
    </row>
    <row r="2008" spans="8:8">
      <c r="H2008" t="s">
        <v>3210</v>
      </c>
    </row>
    <row r="2009" spans="8:8">
      <c r="H2009" t="s">
        <v>3211</v>
      </c>
    </row>
    <row r="2010" spans="8:8">
      <c r="H2010" t="s">
        <v>3212</v>
      </c>
    </row>
    <row r="2011" spans="8:8">
      <c r="H2011" t="s">
        <v>3213</v>
      </c>
    </row>
    <row r="2012" spans="8:8">
      <c r="H2012" t="s">
        <v>3214</v>
      </c>
    </row>
    <row r="2013" spans="8:8">
      <c r="H2013" t="s">
        <v>3215</v>
      </c>
    </row>
    <row r="2014" spans="8:8">
      <c r="H2014" t="s">
        <v>3216</v>
      </c>
    </row>
    <row r="2015" spans="8:8">
      <c r="H2015" t="s">
        <v>3217</v>
      </c>
    </row>
    <row r="2016" spans="8:8">
      <c r="H2016" t="s">
        <v>3218</v>
      </c>
    </row>
    <row r="2017" spans="8:8">
      <c r="H2017" t="s">
        <v>3219</v>
      </c>
    </row>
    <row r="2018" spans="8:8">
      <c r="H2018" t="s">
        <v>3220</v>
      </c>
    </row>
    <row r="2019" spans="8:8">
      <c r="H2019" t="s">
        <v>3221</v>
      </c>
    </row>
    <row r="2020" spans="8:8">
      <c r="H2020" t="s">
        <v>3222</v>
      </c>
    </row>
    <row r="2021" spans="8:8">
      <c r="H2021" t="s">
        <v>3170</v>
      </c>
    </row>
    <row r="2022" spans="8:8">
      <c r="H2022" t="s">
        <v>3171</v>
      </c>
    </row>
    <row r="2023" spans="8:8">
      <c r="H2023" t="s">
        <v>3223</v>
      </c>
    </row>
    <row r="2024" spans="8:8">
      <c r="H2024" t="s">
        <v>3224</v>
      </c>
    </row>
    <row r="2025" spans="8:8">
      <c r="H2025" t="s">
        <v>3225</v>
      </c>
    </row>
    <row r="2026" spans="8:8">
      <c r="H2026" t="s">
        <v>3226</v>
      </c>
    </row>
    <row r="2027" spans="8:8">
      <c r="H2027" t="s">
        <v>3227</v>
      </c>
    </row>
    <row r="2028" spans="8:8">
      <c r="H2028" t="s">
        <v>3228</v>
      </c>
    </row>
    <row r="2029" spans="8:8">
      <c r="H2029" t="s">
        <v>3229</v>
      </c>
    </row>
    <row r="2030" spans="8:8">
      <c r="H2030" t="s">
        <v>3230</v>
      </c>
    </row>
    <row r="2031" spans="8:8">
      <c r="H2031" t="s">
        <v>3231</v>
      </c>
    </row>
    <row r="2032" spans="8:8">
      <c r="H2032" t="s">
        <v>3232</v>
      </c>
    </row>
    <row r="2033" spans="8:8">
      <c r="H2033" t="s">
        <v>3233</v>
      </c>
    </row>
    <row r="2034" spans="8:8">
      <c r="H2034" t="s">
        <v>3234</v>
      </c>
    </row>
    <row r="2035" spans="8:8">
      <c r="H2035" t="s">
        <v>3235</v>
      </c>
    </row>
    <row r="2036" spans="8:8">
      <c r="H2036" t="s">
        <v>3236</v>
      </c>
    </row>
    <row r="2037" spans="8:8">
      <c r="H2037" t="s">
        <v>3237</v>
      </c>
    </row>
    <row r="2038" spans="8:8">
      <c r="H2038" t="s">
        <v>3238</v>
      </c>
    </row>
    <row r="2039" spans="8:8">
      <c r="H2039" t="s">
        <v>3172</v>
      </c>
    </row>
    <row r="2040" spans="8:8">
      <c r="H2040" t="s">
        <v>3172</v>
      </c>
    </row>
    <row r="2041" spans="8:8">
      <c r="H2041" t="s">
        <v>3173</v>
      </c>
    </row>
    <row r="2042" spans="8:8">
      <c r="H2042" t="s">
        <v>3173</v>
      </c>
    </row>
    <row r="2043" spans="8:8">
      <c r="H2043" t="s">
        <v>3174</v>
      </c>
    </row>
    <row r="2044" spans="8:8">
      <c r="H2044" t="s">
        <v>3175</v>
      </c>
    </row>
    <row r="2045" spans="8:8">
      <c r="H2045" t="s">
        <v>3175</v>
      </c>
    </row>
    <row r="2046" spans="8:8">
      <c r="H2046" t="s">
        <v>3239</v>
      </c>
    </row>
    <row r="2047" spans="8:8">
      <c r="H2047" t="s">
        <v>3240</v>
      </c>
    </row>
    <row r="2048" spans="8:8">
      <c r="H2048" t="s">
        <v>3241</v>
      </c>
    </row>
    <row r="2049" spans="8:8">
      <c r="H2049" t="s">
        <v>3242</v>
      </c>
    </row>
    <row r="2050" spans="8:8">
      <c r="H2050" t="s">
        <v>3242</v>
      </c>
    </row>
    <row r="2051" spans="8:8">
      <c r="H2051" t="s">
        <v>3243</v>
      </c>
    </row>
    <row r="2052" spans="8:8">
      <c r="H2052" t="s">
        <v>3243</v>
      </c>
    </row>
    <row r="2053" spans="8:8">
      <c r="H2053" t="s">
        <v>3244</v>
      </c>
    </row>
    <row r="2054" spans="8:8">
      <c r="H2054" t="s">
        <v>3244</v>
      </c>
    </row>
    <row r="2055" spans="8:8">
      <c r="H2055" t="s">
        <v>3245</v>
      </c>
    </row>
    <row r="2056" spans="8:8">
      <c r="H2056" t="s">
        <v>3246</v>
      </c>
    </row>
    <row r="2057" spans="8:8">
      <c r="H2057" t="s">
        <v>3176</v>
      </c>
    </row>
    <row r="2058" spans="8:8">
      <c r="H2058" t="s">
        <v>3176</v>
      </c>
    </row>
    <row r="2059" spans="8:8">
      <c r="H2059" t="s">
        <v>3177</v>
      </c>
    </row>
    <row r="2060" spans="8:8">
      <c r="H2060" t="s">
        <v>3177</v>
      </c>
    </row>
    <row r="2061" spans="8:8">
      <c r="H2061" t="s">
        <v>3178</v>
      </c>
    </row>
    <row r="2062" spans="8:8">
      <c r="H2062" t="s">
        <v>3154</v>
      </c>
    </row>
    <row r="2063" spans="8:8">
      <c r="H2063" t="s">
        <v>3179</v>
      </c>
    </row>
    <row r="2064" spans="8:8">
      <c r="H2064" t="s">
        <v>3179</v>
      </c>
    </row>
    <row r="2065" spans="8:8">
      <c r="H2065" t="s">
        <v>3179</v>
      </c>
    </row>
    <row r="2066" spans="8:8">
      <c r="H2066" t="s">
        <v>3180</v>
      </c>
    </row>
    <row r="2067" spans="8:8">
      <c r="H2067" t="s">
        <v>3181</v>
      </c>
    </row>
    <row r="2068" spans="8:8">
      <c r="H2068" t="s">
        <v>3182</v>
      </c>
    </row>
    <row r="2069" spans="8:8">
      <c r="H2069" t="s">
        <v>3182</v>
      </c>
    </row>
    <row r="2070" spans="8:8">
      <c r="H2070" t="s">
        <v>3183</v>
      </c>
    </row>
    <row r="2071" spans="8:8">
      <c r="H2071" t="s">
        <v>3184</v>
      </c>
    </row>
    <row r="2072" spans="8:8">
      <c r="H2072" t="s">
        <v>3247</v>
      </c>
    </row>
    <row r="2073" spans="8:8">
      <c r="H2073" t="s">
        <v>3248</v>
      </c>
    </row>
    <row r="2074" spans="8:8">
      <c r="H2074" t="s">
        <v>2311</v>
      </c>
    </row>
    <row r="2075" spans="8:8">
      <c r="H2075" t="s">
        <v>3185</v>
      </c>
    </row>
    <row r="2076" spans="8:8">
      <c r="H2076" t="s">
        <v>3186</v>
      </c>
    </row>
    <row r="2077" spans="8:8">
      <c r="H2077" t="s">
        <v>3187</v>
      </c>
    </row>
    <row r="2078" spans="8:8">
      <c r="H2078" t="s">
        <v>3188</v>
      </c>
    </row>
    <row r="2079" spans="8:8">
      <c r="H2079" t="s">
        <v>3189</v>
      </c>
    </row>
    <row r="2080" spans="8:8">
      <c r="H2080" t="s">
        <v>3249</v>
      </c>
    </row>
    <row r="2081" spans="6:8">
      <c r="H2081" t="s">
        <v>3190</v>
      </c>
    </row>
    <row r="2082" spans="6:8">
      <c r="H2082" t="s">
        <v>2513</v>
      </c>
    </row>
    <row r="2083" spans="6:8">
      <c r="F2083" t="s">
        <v>1202</v>
      </c>
      <c r="G2083" t="s">
        <v>1975</v>
      </c>
      <c r="H2083" t="s">
        <v>3250</v>
      </c>
    </row>
    <row r="2084" spans="6:8">
      <c r="H2084" t="s">
        <v>2311</v>
      </c>
    </row>
    <row r="2085" spans="6:8">
      <c r="H2085" t="s">
        <v>2497</v>
      </c>
    </row>
    <row r="2086" spans="6:8">
      <c r="H2086" t="s">
        <v>2498</v>
      </c>
    </row>
    <row r="2087" spans="6:8">
      <c r="H2087" t="s">
        <v>2403</v>
      </c>
    </row>
    <row r="2088" spans="6:8">
      <c r="H2088" t="s">
        <v>2499</v>
      </c>
    </row>
    <row r="2089" spans="6:8">
      <c r="H2089" t="s">
        <v>2501</v>
      </c>
    </row>
    <row r="2090" spans="6:8">
      <c r="H2090" t="s">
        <v>2409</v>
      </c>
    </row>
    <row r="2091" spans="6:8">
      <c r="H2091" t="s">
        <v>3251</v>
      </c>
    </row>
    <row r="2092" spans="6:8">
      <c r="H2092" t="s">
        <v>3252</v>
      </c>
    </row>
    <row r="2093" spans="6:8">
      <c r="H2093" t="s">
        <v>2506</v>
      </c>
    </row>
    <row r="2094" spans="6:8">
      <c r="H2094" t="s">
        <v>2507</v>
      </c>
    </row>
    <row r="2095" spans="6:8">
      <c r="H2095" t="s">
        <v>2508</v>
      </c>
    </row>
    <row r="2096" spans="6:8">
      <c r="H2096" t="s">
        <v>3253</v>
      </c>
    </row>
    <row r="2097" spans="8:8">
      <c r="H2097" t="s">
        <v>3254</v>
      </c>
    </row>
    <row r="2098" spans="8:8">
      <c r="H2098" t="s">
        <v>3255</v>
      </c>
    </row>
    <row r="2099" spans="8:8">
      <c r="H2099" t="s">
        <v>2509</v>
      </c>
    </row>
    <row r="2100" spans="8:8">
      <c r="H2100" t="s">
        <v>3256</v>
      </c>
    </row>
    <row r="2101" spans="8:8">
      <c r="H2101" t="s">
        <v>2510</v>
      </c>
    </row>
    <row r="2102" spans="8:8">
      <c r="H2102" t="s">
        <v>2511</v>
      </c>
    </row>
    <row r="2103" spans="8:8">
      <c r="H2103" t="s">
        <v>3257</v>
      </c>
    </row>
    <row r="2104" spans="8:8">
      <c r="H2104" t="s">
        <v>3258</v>
      </c>
    </row>
    <row r="2105" spans="8:8">
      <c r="H2105" t="s">
        <v>3259</v>
      </c>
    </row>
    <row r="2106" spans="8:8">
      <c r="H2106" t="s">
        <v>3260</v>
      </c>
    </row>
    <row r="2107" spans="8:8">
      <c r="H2107" t="s">
        <v>3260</v>
      </c>
    </row>
    <row r="2108" spans="8:8">
      <c r="H2108" t="s">
        <v>3261</v>
      </c>
    </row>
    <row r="2109" spans="8:8">
      <c r="H2109" t="s">
        <v>3262</v>
      </c>
    </row>
    <row r="2110" spans="8:8">
      <c r="H2110" t="s">
        <v>3263</v>
      </c>
    </row>
    <row r="2111" spans="8:8">
      <c r="H2111" t="s">
        <v>3263</v>
      </c>
    </row>
    <row r="2112" spans="8:8">
      <c r="H2112" t="s">
        <v>3264</v>
      </c>
    </row>
    <row r="2113" spans="8:8">
      <c r="H2113" t="s">
        <v>3265</v>
      </c>
    </row>
    <row r="2114" spans="8:8">
      <c r="H2114" t="s">
        <v>3266</v>
      </c>
    </row>
    <row r="2115" spans="8:8">
      <c r="H2115" t="s">
        <v>3267</v>
      </c>
    </row>
    <row r="2116" spans="8:8">
      <c r="H2116" t="s">
        <v>3268</v>
      </c>
    </row>
    <row r="2117" spans="8:8">
      <c r="H2117" t="s">
        <v>3269</v>
      </c>
    </row>
    <row r="2118" spans="8:8">
      <c r="H2118" t="s">
        <v>3270</v>
      </c>
    </row>
    <row r="2119" spans="8:8">
      <c r="H2119" t="s">
        <v>3271</v>
      </c>
    </row>
    <row r="2120" spans="8:8">
      <c r="H2120" t="s">
        <v>3272</v>
      </c>
    </row>
    <row r="2121" spans="8:8">
      <c r="H2121" t="s">
        <v>3273</v>
      </c>
    </row>
    <row r="2122" spans="8:8">
      <c r="H2122" t="s">
        <v>3274</v>
      </c>
    </row>
    <row r="2123" spans="8:8">
      <c r="H2123" t="s">
        <v>3275</v>
      </c>
    </row>
    <row r="2124" spans="8:8">
      <c r="H2124" t="s">
        <v>3276</v>
      </c>
    </row>
    <row r="2125" spans="8:8">
      <c r="H2125" t="s">
        <v>3277</v>
      </c>
    </row>
    <row r="2126" spans="8:8">
      <c r="H2126" t="s">
        <v>3278</v>
      </c>
    </row>
    <row r="2127" spans="8:8">
      <c r="H2127" t="s">
        <v>3279</v>
      </c>
    </row>
    <row r="2128" spans="8:8">
      <c r="H2128" t="s">
        <v>3280</v>
      </c>
    </row>
    <row r="2129" spans="6:8">
      <c r="H2129" t="s">
        <v>3281</v>
      </c>
    </row>
    <row r="2130" spans="6:8">
      <c r="H2130" t="s">
        <v>3282</v>
      </c>
    </row>
    <row r="2131" spans="6:8">
      <c r="H2131" t="s">
        <v>3283</v>
      </c>
    </row>
    <row r="2132" spans="6:8">
      <c r="H2132" t="s">
        <v>3284</v>
      </c>
    </row>
    <row r="2133" spans="6:8">
      <c r="H2133" t="s">
        <v>2920</v>
      </c>
    </row>
    <row r="2134" spans="6:8">
      <c r="H2134" t="s">
        <v>2586</v>
      </c>
    </row>
    <row r="2135" spans="6:8">
      <c r="H2135" t="s">
        <v>3285</v>
      </c>
    </row>
    <row r="2136" spans="6:8">
      <c r="H2136" t="s">
        <v>3286</v>
      </c>
    </row>
    <row r="2137" spans="6:8">
      <c r="H2137" t="s">
        <v>3190</v>
      </c>
    </row>
    <row r="2138" spans="6:8">
      <c r="H2138" t="s">
        <v>3287</v>
      </c>
    </row>
    <row r="2139" spans="6:8">
      <c r="H2139" t="s">
        <v>3288</v>
      </c>
    </row>
    <row r="2140" spans="6:8">
      <c r="H2140" t="s">
        <v>3289</v>
      </c>
    </row>
    <row r="2141" spans="6:8">
      <c r="H2141" t="s">
        <v>3288</v>
      </c>
    </row>
    <row r="2142" spans="6:8">
      <c r="H2142" t="s">
        <v>3290</v>
      </c>
    </row>
    <row r="2143" spans="6:8">
      <c r="H2143" t="s">
        <v>3291</v>
      </c>
    </row>
    <row r="2144" spans="6:8">
      <c r="F2144" t="s">
        <v>1156</v>
      </c>
      <c r="G2144" t="s">
        <v>1976</v>
      </c>
      <c r="H2144" t="s">
        <v>3292</v>
      </c>
    </row>
    <row r="2145" spans="8:8">
      <c r="H2145" t="s">
        <v>2311</v>
      </c>
    </row>
    <row r="2146" spans="8:8">
      <c r="H2146" t="s">
        <v>2497</v>
      </c>
    </row>
    <row r="2147" spans="8:8">
      <c r="H2147" t="s">
        <v>2498</v>
      </c>
    </row>
    <row r="2148" spans="8:8">
      <c r="H2148" t="s">
        <v>2403</v>
      </c>
    </row>
    <row r="2149" spans="8:8">
      <c r="H2149" t="s">
        <v>2499</v>
      </c>
    </row>
    <row r="2150" spans="8:8">
      <c r="H2150" t="s">
        <v>2500</v>
      </c>
    </row>
    <row r="2151" spans="8:8">
      <c r="H2151" t="s">
        <v>3293</v>
      </c>
    </row>
    <row r="2152" spans="8:8">
      <c r="H2152" t="s">
        <v>2501</v>
      </c>
    </row>
    <row r="2153" spans="8:8">
      <c r="H2153" t="s">
        <v>2409</v>
      </c>
    </row>
    <row r="2154" spans="8:8">
      <c r="H2154" t="s">
        <v>3251</v>
      </c>
    </row>
    <row r="2155" spans="8:8">
      <c r="H2155" t="s">
        <v>3252</v>
      </c>
    </row>
    <row r="2156" spans="8:8">
      <c r="H2156" t="s">
        <v>2506</v>
      </c>
    </row>
    <row r="2157" spans="8:8">
      <c r="H2157" t="s">
        <v>2507</v>
      </c>
    </row>
    <row r="2158" spans="8:8">
      <c r="H2158" t="s">
        <v>2508</v>
      </c>
    </row>
    <row r="2159" spans="8:8">
      <c r="H2159" t="s">
        <v>3253</v>
      </c>
    </row>
    <row r="2160" spans="8:8">
      <c r="H2160" t="s">
        <v>3254</v>
      </c>
    </row>
    <row r="2161" spans="8:8">
      <c r="H2161" t="s">
        <v>3255</v>
      </c>
    </row>
    <row r="2162" spans="8:8">
      <c r="H2162" t="s">
        <v>2509</v>
      </c>
    </row>
    <row r="2163" spans="8:8">
      <c r="H2163" t="s">
        <v>3256</v>
      </c>
    </row>
    <row r="2164" spans="8:8">
      <c r="H2164" t="s">
        <v>2510</v>
      </c>
    </row>
    <row r="2165" spans="8:8">
      <c r="H2165" t="s">
        <v>2511</v>
      </c>
    </row>
    <row r="2166" spans="8:8">
      <c r="H2166" t="s">
        <v>3257</v>
      </c>
    </row>
    <row r="2167" spans="8:8">
      <c r="H2167" t="s">
        <v>3258</v>
      </c>
    </row>
    <row r="2168" spans="8:8">
      <c r="H2168" t="s">
        <v>3259</v>
      </c>
    </row>
    <row r="2169" spans="8:8">
      <c r="H2169" t="s">
        <v>3260</v>
      </c>
    </row>
    <row r="2170" spans="8:8">
      <c r="H2170" t="s">
        <v>3260</v>
      </c>
    </row>
    <row r="2171" spans="8:8">
      <c r="H2171" t="s">
        <v>3261</v>
      </c>
    </row>
    <row r="2172" spans="8:8">
      <c r="H2172" t="s">
        <v>3262</v>
      </c>
    </row>
    <row r="2173" spans="8:8">
      <c r="H2173" t="s">
        <v>3263</v>
      </c>
    </row>
    <row r="2174" spans="8:8">
      <c r="H2174" t="s">
        <v>3263</v>
      </c>
    </row>
    <row r="2175" spans="8:8">
      <c r="H2175" t="s">
        <v>3264</v>
      </c>
    </row>
    <row r="2176" spans="8:8">
      <c r="H2176" t="s">
        <v>3265</v>
      </c>
    </row>
    <row r="2177" spans="8:8">
      <c r="H2177" t="s">
        <v>3266</v>
      </c>
    </row>
    <row r="2178" spans="8:8">
      <c r="H2178" t="s">
        <v>3267</v>
      </c>
    </row>
    <row r="2179" spans="8:8">
      <c r="H2179" t="s">
        <v>3268</v>
      </c>
    </row>
    <row r="2180" spans="8:8">
      <c r="H2180" t="s">
        <v>3269</v>
      </c>
    </row>
    <row r="2181" spans="8:8">
      <c r="H2181" t="s">
        <v>3270</v>
      </c>
    </row>
    <row r="2182" spans="8:8">
      <c r="H2182" t="s">
        <v>3271</v>
      </c>
    </row>
    <row r="2183" spans="8:8">
      <c r="H2183" t="s">
        <v>3272</v>
      </c>
    </row>
    <row r="2184" spans="8:8">
      <c r="H2184" t="s">
        <v>3273</v>
      </c>
    </row>
    <row r="2185" spans="8:8">
      <c r="H2185" t="s">
        <v>3274</v>
      </c>
    </row>
    <row r="2186" spans="8:8">
      <c r="H2186" t="s">
        <v>3275</v>
      </c>
    </row>
    <row r="2187" spans="8:8">
      <c r="H2187" t="s">
        <v>3276</v>
      </c>
    </row>
    <row r="2188" spans="8:8">
      <c r="H2188" t="s">
        <v>3277</v>
      </c>
    </row>
    <row r="2189" spans="8:8">
      <c r="H2189" t="s">
        <v>3278</v>
      </c>
    </row>
    <row r="2190" spans="8:8">
      <c r="H2190" t="s">
        <v>3279</v>
      </c>
    </row>
    <row r="2191" spans="8:8">
      <c r="H2191" t="s">
        <v>3280</v>
      </c>
    </row>
    <row r="2192" spans="8:8">
      <c r="H2192" t="s">
        <v>3281</v>
      </c>
    </row>
    <row r="2193" spans="1:8">
      <c r="H2193" t="s">
        <v>3282</v>
      </c>
    </row>
    <row r="2194" spans="1:8">
      <c r="H2194" t="s">
        <v>3283</v>
      </c>
    </row>
    <row r="2195" spans="1:8">
      <c r="H2195" t="s">
        <v>3284</v>
      </c>
    </row>
    <row r="2196" spans="1:8">
      <c r="H2196" t="s">
        <v>2920</v>
      </c>
    </row>
    <row r="2197" spans="1:8">
      <c r="H2197" t="s">
        <v>2586</v>
      </c>
    </row>
    <row r="2198" spans="1:8">
      <c r="H2198" t="s">
        <v>3285</v>
      </c>
    </row>
    <row r="2199" spans="1:8">
      <c r="H2199" t="s">
        <v>3286</v>
      </c>
    </row>
    <row r="2200" spans="1:8">
      <c r="H2200" t="s">
        <v>3190</v>
      </c>
    </row>
    <row r="2201" spans="1:8">
      <c r="H2201" t="s">
        <v>3288</v>
      </c>
    </row>
    <row r="2202" spans="1:8">
      <c r="H2202" t="s">
        <v>3288</v>
      </c>
    </row>
    <row r="2203" spans="1:8">
      <c r="H2203" t="s">
        <v>3290</v>
      </c>
    </row>
    <row r="2204" spans="1:8">
      <c r="H2204" t="s">
        <v>2513</v>
      </c>
    </row>
    <row r="2205" spans="1:8">
      <c r="H2205" t="s">
        <v>2513</v>
      </c>
    </row>
    <row r="2206" spans="1:8">
      <c r="H2206" t="s">
        <v>3291</v>
      </c>
    </row>
    <row r="2207" spans="1:8">
      <c r="A2207" t="s">
        <v>125</v>
      </c>
      <c r="B2207">
        <f>HYPERLINK("https://github.com/apache/commons-math/commit/2a1842f3ef3a665fac85672aeff02f55e6c576a0", "2a1842f3ef3a665fac85672aeff02f55e6c576a0")</f>
        <v>0</v>
      </c>
      <c r="C2207">
        <f>HYPERLINK("https://github.com/apache/commons-math/commit/6463532544ea30ce8605a0ad689fb53a30567493", "6463532544ea30ce8605a0ad689fb53a30567493")</f>
        <v>0</v>
      </c>
      <c r="D2207" t="s">
        <v>513</v>
      </c>
      <c r="E2207" t="s">
        <v>649</v>
      </c>
      <c r="F2207" t="s">
        <v>1115</v>
      </c>
      <c r="G2207" t="s">
        <v>1899</v>
      </c>
      <c r="H2207" t="s">
        <v>3294</v>
      </c>
    </row>
    <row r="2208" spans="1:8">
      <c r="H2208" t="s">
        <v>3295</v>
      </c>
    </row>
    <row r="2209" spans="6:8">
      <c r="H2209" t="s">
        <v>3296</v>
      </c>
    </row>
    <row r="2210" spans="6:8">
      <c r="H2210" t="s">
        <v>2756</v>
      </c>
    </row>
    <row r="2211" spans="6:8">
      <c r="H2211" t="s">
        <v>3297</v>
      </c>
    </row>
    <row r="2212" spans="6:8">
      <c r="H2212" t="s">
        <v>2311</v>
      </c>
    </row>
    <row r="2213" spans="6:8">
      <c r="H2213" t="s">
        <v>2310</v>
      </c>
    </row>
    <row r="2214" spans="6:8">
      <c r="H2214" t="s">
        <v>2339</v>
      </c>
    </row>
    <row r="2215" spans="6:8">
      <c r="H2215" t="s">
        <v>3298</v>
      </c>
    </row>
    <row r="2216" spans="6:8">
      <c r="H2216" t="s">
        <v>3007</v>
      </c>
    </row>
    <row r="2217" spans="6:8">
      <c r="H2217" t="s">
        <v>3067</v>
      </c>
    </row>
    <row r="2218" spans="6:8">
      <c r="H2218" t="s">
        <v>3299</v>
      </c>
    </row>
    <row r="2219" spans="6:8">
      <c r="F2219" t="s">
        <v>1203</v>
      </c>
      <c r="G2219" t="s">
        <v>1977</v>
      </c>
      <c r="H2219" t="s">
        <v>3300</v>
      </c>
    </row>
    <row r="2220" spans="6:8">
      <c r="H2220" t="s">
        <v>2894</v>
      </c>
    </row>
    <row r="2221" spans="6:8">
      <c r="H2221" t="s">
        <v>3301</v>
      </c>
    </row>
    <row r="2222" spans="6:8">
      <c r="H2222" t="s">
        <v>3302</v>
      </c>
    </row>
    <row r="2223" spans="6:8">
      <c r="H2223" t="s">
        <v>2311</v>
      </c>
    </row>
    <row r="2224" spans="6:8">
      <c r="H2224" t="s">
        <v>3303</v>
      </c>
    </row>
    <row r="2225" spans="6:8">
      <c r="H2225" t="s">
        <v>3304</v>
      </c>
    </row>
    <row r="2226" spans="6:8">
      <c r="H2226" t="s">
        <v>3007</v>
      </c>
    </row>
    <row r="2227" spans="6:8">
      <c r="H2227" t="s">
        <v>3063</v>
      </c>
    </row>
    <row r="2228" spans="6:8">
      <c r="H2228" t="s">
        <v>3305</v>
      </c>
    </row>
    <row r="2229" spans="6:8">
      <c r="H2229" t="s">
        <v>3306</v>
      </c>
    </row>
    <row r="2230" spans="6:8">
      <c r="F2230" t="s">
        <v>1116</v>
      </c>
      <c r="G2230" t="s">
        <v>1900</v>
      </c>
      <c r="H2230" t="s">
        <v>3307</v>
      </c>
    </row>
    <row r="2231" spans="6:8">
      <c r="H2231" t="s">
        <v>2894</v>
      </c>
    </row>
    <row r="2232" spans="6:8">
      <c r="H2232" t="s">
        <v>3308</v>
      </c>
    </row>
    <row r="2233" spans="6:8">
      <c r="H2233" t="s">
        <v>3309</v>
      </c>
    </row>
    <row r="2234" spans="6:8">
      <c r="H2234" t="s">
        <v>3310</v>
      </c>
    </row>
    <row r="2235" spans="6:8">
      <c r="H2235" t="s">
        <v>3311</v>
      </c>
    </row>
    <row r="2236" spans="6:8">
      <c r="H2236" t="s">
        <v>2311</v>
      </c>
    </row>
    <row r="2237" spans="6:8">
      <c r="H2237" t="s">
        <v>3006</v>
      </c>
    </row>
    <row r="2238" spans="6:8">
      <c r="H2238" t="s">
        <v>3006</v>
      </c>
    </row>
    <row r="2239" spans="6:8">
      <c r="H2239" t="s">
        <v>3312</v>
      </c>
    </row>
    <row r="2240" spans="6:8">
      <c r="H2240" t="s">
        <v>3007</v>
      </c>
    </row>
    <row r="2241" spans="1:8">
      <c r="A2241" t="s">
        <v>126</v>
      </c>
      <c r="B2241">
        <f>HYPERLINK("https://github.com/apache/commons-math/commit/d8575cde512b07b039a14b15fb3a196dacaf9a99", "d8575cde512b07b039a14b15fb3a196dacaf9a99")</f>
        <v>0</v>
      </c>
      <c r="C2241">
        <f>HYPERLINK("https://github.com/apache/commons-math/commit/83ec0f9328645c8b6ee4b24811f978011d4142fa", "83ec0f9328645c8b6ee4b24811f978011d4142fa")</f>
        <v>0</v>
      </c>
      <c r="D2241" t="s">
        <v>513</v>
      </c>
      <c r="E2241" t="s">
        <v>650</v>
      </c>
      <c r="F2241" t="s">
        <v>1195</v>
      </c>
      <c r="G2241" t="s">
        <v>1968</v>
      </c>
      <c r="H2241" t="s">
        <v>3313</v>
      </c>
    </row>
    <row r="2242" spans="1:8">
      <c r="H2242" t="s">
        <v>3314</v>
      </c>
    </row>
    <row r="2243" spans="1:8">
      <c r="H2243" t="s">
        <v>3315</v>
      </c>
    </row>
    <row r="2244" spans="1:8">
      <c r="F2244" t="s">
        <v>1196</v>
      </c>
      <c r="G2244" t="s">
        <v>1969</v>
      </c>
      <c r="H2244" t="s">
        <v>3313</v>
      </c>
    </row>
    <row r="2245" spans="1:8">
      <c r="H2245" t="s">
        <v>3314</v>
      </c>
    </row>
    <row r="2246" spans="1:8">
      <c r="H2246" t="s">
        <v>3315</v>
      </c>
    </row>
    <row r="2247" spans="1:8">
      <c r="A2247" t="s">
        <v>127</v>
      </c>
      <c r="B2247">
        <f>HYPERLINK("https://github.com/apache/commons-math/commit/4474f96263e32ea0194ab21b63816bed8e4238e1", "4474f96263e32ea0194ab21b63816bed8e4238e1")</f>
        <v>0</v>
      </c>
      <c r="C2247">
        <f>HYPERLINK("https://github.com/apache/commons-math/commit/5fc860d2c151e7d39b49961fe8514563f890e9ce", "5fc860d2c151e7d39b49961fe8514563f890e9ce")</f>
        <v>0</v>
      </c>
      <c r="D2247" t="s">
        <v>513</v>
      </c>
      <c r="E2247" t="s">
        <v>651</v>
      </c>
      <c r="F2247" t="s">
        <v>1195</v>
      </c>
      <c r="G2247" t="s">
        <v>1968</v>
      </c>
      <c r="H2247" t="s">
        <v>3316</v>
      </c>
    </row>
    <row r="2248" spans="1:8">
      <c r="F2248" t="s">
        <v>1196</v>
      </c>
      <c r="G2248" t="s">
        <v>1969</v>
      </c>
      <c r="H2248" t="s">
        <v>3316</v>
      </c>
    </row>
    <row r="2249" spans="1:8">
      <c r="A2249" t="s">
        <v>128</v>
      </c>
      <c r="B2249">
        <f>HYPERLINK("https://github.com/apache/commons-math/commit/15c9f02e5cec03298c28f20190c73398694188fa", "15c9f02e5cec03298c28f20190c73398694188fa")</f>
        <v>0</v>
      </c>
      <c r="C2249">
        <f>HYPERLINK("https://github.com/apache/commons-math/commit/7f8175d4f690fc249515279acb47ca15a44927b6", "7f8175d4f690fc249515279acb47ca15a44927b6")</f>
        <v>0</v>
      </c>
      <c r="D2249" t="s">
        <v>514</v>
      </c>
      <c r="E2249" t="s">
        <v>652</v>
      </c>
      <c r="F2249" t="s">
        <v>1204</v>
      </c>
      <c r="G2249" t="s">
        <v>1839</v>
      </c>
      <c r="H2249" t="s">
        <v>2917</v>
      </c>
    </row>
    <row r="2250" spans="1:8">
      <c r="F2250" t="s">
        <v>1205</v>
      </c>
      <c r="G2250" t="s">
        <v>1978</v>
      </c>
      <c r="H2250" t="s">
        <v>2917</v>
      </c>
    </row>
    <row r="2251" spans="1:8">
      <c r="A2251" t="s">
        <v>129</v>
      </c>
      <c r="B2251">
        <f>HYPERLINK("https://github.com/apache/commons-math/commit/63d0a79ce2a1a8f7857f3a0ce78f3698b66e1fc1", "63d0a79ce2a1a8f7857f3a0ce78f3698b66e1fc1")</f>
        <v>0</v>
      </c>
      <c r="C2251">
        <f>HYPERLINK("https://github.com/apache/commons-math/commit/1a5345519ce54e4ff84628e0d5465afffea51c24", "1a5345519ce54e4ff84628e0d5465afffea51c24")</f>
        <v>0</v>
      </c>
      <c r="D2251" t="s">
        <v>513</v>
      </c>
      <c r="E2251" t="s">
        <v>653</v>
      </c>
      <c r="F2251" t="s">
        <v>1206</v>
      </c>
      <c r="G2251" t="s">
        <v>1898</v>
      </c>
      <c r="H2251" t="s">
        <v>3063</v>
      </c>
    </row>
    <row r="2252" spans="1:8">
      <c r="H2252" t="s">
        <v>3064</v>
      </c>
    </row>
    <row r="2253" spans="1:8">
      <c r="H2253" t="s">
        <v>3065</v>
      </c>
    </row>
    <row r="2254" spans="1:8">
      <c r="F2254" t="s">
        <v>1207</v>
      </c>
      <c r="G2254" t="s">
        <v>1979</v>
      </c>
      <c r="H2254" t="s">
        <v>3317</v>
      </c>
    </row>
    <row r="2255" spans="1:8">
      <c r="F2255" t="s">
        <v>1208</v>
      </c>
      <c r="G2255" t="s">
        <v>1980</v>
      </c>
      <c r="H2255" t="s">
        <v>3317</v>
      </c>
    </row>
    <row r="2256" spans="1:8">
      <c r="F2256" t="s">
        <v>1209</v>
      </c>
      <c r="G2256" t="s">
        <v>1981</v>
      </c>
      <c r="H2256" t="s">
        <v>3317</v>
      </c>
    </row>
    <row r="2257" spans="1:8">
      <c r="F2257" t="s">
        <v>1146</v>
      </c>
      <c r="G2257" t="s">
        <v>1925</v>
      </c>
      <c r="H2257" t="s">
        <v>3317</v>
      </c>
    </row>
    <row r="2258" spans="1:8">
      <c r="F2258" t="s">
        <v>1210</v>
      </c>
      <c r="G2258" t="s">
        <v>1982</v>
      </c>
      <c r="H2258" t="s">
        <v>3317</v>
      </c>
    </row>
    <row r="2259" spans="1:8">
      <c r="F2259" t="s">
        <v>1211</v>
      </c>
      <c r="G2259" t="s">
        <v>1983</v>
      </c>
      <c r="H2259" t="s">
        <v>2843</v>
      </c>
    </row>
    <row r="2260" spans="1:8">
      <c r="A2260" t="s">
        <v>130</v>
      </c>
      <c r="B2260">
        <f>HYPERLINK("https://github.com/apache/commons-math/commit/b9d8c68e2f5f7f3a13773140a7ee4bf62972f17c", "b9d8c68e2f5f7f3a13773140a7ee4bf62972f17c")</f>
        <v>0</v>
      </c>
      <c r="C2260">
        <f>HYPERLINK("https://github.com/apache/commons-math/commit/26281773d85fa96594c16aee56e36805f3254064", "26281773d85fa96594c16aee56e36805f3254064")</f>
        <v>0</v>
      </c>
      <c r="D2260" t="s">
        <v>513</v>
      </c>
      <c r="E2260" t="s">
        <v>654</v>
      </c>
      <c r="F2260" t="s">
        <v>1212</v>
      </c>
      <c r="G2260" t="s">
        <v>1840</v>
      </c>
      <c r="H2260" t="s">
        <v>3318</v>
      </c>
    </row>
    <row r="2261" spans="1:8">
      <c r="A2261" t="s">
        <v>131</v>
      </c>
      <c r="B2261">
        <f>HYPERLINK("https://github.com/apache/commons-math/commit/afb42aaf5849f4be4f7e166da90e7e766e6daa1e", "afb42aaf5849f4be4f7e166da90e7e766e6daa1e")</f>
        <v>0</v>
      </c>
      <c r="C2261">
        <f>HYPERLINK("https://github.com/apache/commons-math/commit/1a7da0d08a216657924c38b520dd165ac7670849", "1a7da0d08a216657924c38b520dd165ac7670849")</f>
        <v>0</v>
      </c>
      <c r="D2261" t="s">
        <v>513</v>
      </c>
      <c r="E2261" t="s">
        <v>655</v>
      </c>
      <c r="F2261" t="s">
        <v>1213</v>
      </c>
      <c r="G2261" t="s">
        <v>1984</v>
      </c>
      <c r="H2261" t="s">
        <v>3319</v>
      </c>
    </row>
    <row r="2262" spans="1:8">
      <c r="H2262" t="s">
        <v>2311</v>
      </c>
    </row>
    <row r="2263" spans="1:8">
      <c r="A2263" t="s">
        <v>132</v>
      </c>
      <c r="B2263">
        <f>HYPERLINK("https://github.com/apache/commons-math/commit/8fe6a83eb60b7b16cac065b68e60c637d64d5932", "8fe6a83eb60b7b16cac065b68e60c637d64d5932")</f>
        <v>0</v>
      </c>
      <c r="C2263">
        <f>HYPERLINK("https://github.com/apache/commons-math/commit/9cb0ca6b0fa639d30d9070f422de5a59c61eb86c", "9cb0ca6b0fa639d30d9070f422de5a59c61eb86c")</f>
        <v>0</v>
      </c>
      <c r="D2263" t="s">
        <v>513</v>
      </c>
      <c r="E2263" t="s">
        <v>656</v>
      </c>
      <c r="F2263" t="s">
        <v>1214</v>
      </c>
      <c r="G2263" t="s">
        <v>1943</v>
      </c>
      <c r="H2263" t="s">
        <v>3019</v>
      </c>
    </row>
    <row r="2264" spans="1:8">
      <c r="H2264" t="s">
        <v>2311</v>
      </c>
    </row>
    <row r="2265" spans="1:8">
      <c r="A2265" t="s">
        <v>133</v>
      </c>
      <c r="B2265">
        <f>HYPERLINK("https://github.com/apache/commons-math/commit/62c09640bb3c6978b84f3b11b9ffb5313811a658", "62c09640bb3c6978b84f3b11b9ffb5313811a658")</f>
        <v>0</v>
      </c>
      <c r="C2265">
        <f>HYPERLINK("https://github.com/apache/commons-math/commit/24e9fc91c72ba9e2fd9a8a5e168925bfa99d255c", "24e9fc91c72ba9e2fd9a8a5e168925bfa99d255c")</f>
        <v>0</v>
      </c>
      <c r="D2265" t="s">
        <v>513</v>
      </c>
      <c r="E2265" t="s">
        <v>657</v>
      </c>
      <c r="F2265" t="s">
        <v>1215</v>
      </c>
      <c r="G2265" t="s">
        <v>1950</v>
      </c>
      <c r="H2265" t="s">
        <v>3320</v>
      </c>
    </row>
    <row r="2266" spans="1:8">
      <c r="A2266" t="s">
        <v>134</v>
      </c>
      <c r="B2266">
        <f>HYPERLINK("https://github.com/apache/commons-math/commit/3cf3b82b72521c054305d7cceaf6d008b878f915", "3cf3b82b72521c054305d7cceaf6d008b878f915")</f>
        <v>0</v>
      </c>
      <c r="C2266">
        <f>HYPERLINK("https://github.com/apache/commons-math/commit/d2ba1651edfe40981d1fc163af89d168c5679c1f", "d2ba1651edfe40981d1fc163af89d168c5679c1f")</f>
        <v>0</v>
      </c>
      <c r="D2266" t="s">
        <v>513</v>
      </c>
      <c r="E2266" t="s">
        <v>658</v>
      </c>
      <c r="F2266" t="s">
        <v>1216</v>
      </c>
      <c r="G2266" t="s">
        <v>1985</v>
      </c>
      <c r="H2266" t="s">
        <v>3321</v>
      </c>
    </row>
    <row r="2267" spans="1:8">
      <c r="A2267" t="s">
        <v>135</v>
      </c>
      <c r="B2267">
        <f>HYPERLINK("https://github.com/apache/commons-math/commit/5fbeb731b9d26a6f340fd3772e86cd23ba61c65a", "5fbeb731b9d26a6f340fd3772e86cd23ba61c65a")</f>
        <v>0</v>
      </c>
      <c r="C2267">
        <f>HYPERLINK("https://github.com/apache/commons-math/commit/59a0da9c4cf83c6cd76a9d1a5b2e69ac50d6a9c5", "59a0da9c4cf83c6cd76a9d1a5b2e69ac50d6a9c5")</f>
        <v>0</v>
      </c>
      <c r="D2267" t="s">
        <v>513</v>
      </c>
      <c r="E2267" t="s">
        <v>659</v>
      </c>
      <c r="F2267" t="s">
        <v>1217</v>
      </c>
      <c r="G2267" t="s">
        <v>1986</v>
      </c>
      <c r="H2267" t="s">
        <v>3322</v>
      </c>
    </row>
    <row r="2268" spans="1:8">
      <c r="H2268" t="s">
        <v>3323</v>
      </c>
    </row>
    <row r="2269" spans="1:8">
      <c r="H2269" t="s">
        <v>3324</v>
      </c>
    </row>
    <row r="2270" spans="1:8">
      <c r="A2270" t="s">
        <v>136</v>
      </c>
      <c r="B2270">
        <f>HYPERLINK("https://github.com/apache/commons-math/commit/2c8a114f766d05929e908fd79c5e4baf5a3841ae", "2c8a114f766d05929e908fd79c5e4baf5a3841ae")</f>
        <v>0</v>
      </c>
      <c r="C2270">
        <f>HYPERLINK("https://github.com/apache/commons-math/commit/5fb5e80a151513a91cc961221e96267100abe1f4", "5fb5e80a151513a91cc961221e96267100abe1f4")</f>
        <v>0</v>
      </c>
      <c r="D2270" t="s">
        <v>511</v>
      </c>
      <c r="E2270" t="s">
        <v>660</v>
      </c>
      <c r="F2270" t="s">
        <v>1218</v>
      </c>
      <c r="G2270" t="s">
        <v>1852</v>
      </c>
      <c r="H2270" t="s">
        <v>3325</v>
      </c>
    </row>
    <row r="2271" spans="1:8">
      <c r="A2271" t="s">
        <v>137</v>
      </c>
      <c r="B2271">
        <f>HYPERLINK("https://github.com/apache/commons-math/commit/ddc55543534fb5c67f05a38f7f876c3412c92b27", "ddc55543534fb5c67f05a38f7f876c3412c92b27")</f>
        <v>0</v>
      </c>
      <c r="C2271">
        <f>HYPERLINK("https://github.com/apache/commons-math/commit/a667bf283466791f1d4c5cf70ecff911d6ee4114", "a667bf283466791f1d4c5cf70ecff911d6ee4114")</f>
        <v>0</v>
      </c>
      <c r="D2271" t="s">
        <v>513</v>
      </c>
      <c r="E2271" t="s">
        <v>661</v>
      </c>
      <c r="F2271" t="s">
        <v>1218</v>
      </c>
      <c r="G2271" t="s">
        <v>1852</v>
      </c>
      <c r="H2271" t="s">
        <v>3326</v>
      </c>
    </row>
    <row r="2272" spans="1:8">
      <c r="A2272" t="s">
        <v>138</v>
      </c>
      <c r="B2272">
        <f>HYPERLINK("https://github.com/apache/commons-math/commit/79383e3ad386e1ba1e5dcf625179005522609b05", "79383e3ad386e1ba1e5dcf625179005522609b05")</f>
        <v>0</v>
      </c>
      <c r="C2272">
        <f>HYPERLINK("https://github.com/apache/commons-math/commit/ef9b639afc3dd8d1c35eab23cc9cb6b3a6a2c858", "ef9b639afc3dd8d1c35eab23cc9cb6b3a6a2c858")</f>
        <v>0</v>
      </c>
      <c r="D2272" t="s">
        <v>513</v>
      </c>
      <c r="E2272" t="s">
        <v>662</v>
      </c>
      <c r="F2272" t="s">
        <v>1219</v>
      </c>
      <c r="G2272" t="s">
        <v>1987</v>
      </c>
      <c r="H2272" t="s">
        <v>3327</v>
      </c>
    </row>
    <row r="2273" spans="1:8">
      <c r="H2273" t="s">
        <v>2311</v>
      </c>
    </row>
    <row r="2274" spans="1:8">
      <c r="A2274" t="s">
        <v>139</v>
      </c>
      <c r="B2274">
        <f>HYPERLINK("https://github.com/apache/commons-math/commit/b26de3b0aab46ca316bd469e2e9344fc2077c395", "b26de3b0aab46ca316bd469e2e9344fc2077c395")</f>
        <v>0</v>
      </c>
      <c r="C2274">
        <f>HYPERLINK("https://github.com/apache/commons-math/commit/6a5848130f54e022cd454bc0ba12156fc834928a", "6a5848130f54e022cd454bc0ba12156fc834928a")</f>
        <v>0</v>
      </c>
      <c r="D2274" t="s">
        <v>514</v>
      </c>
      <c r="E2274" t="s">
        <v>663</v>
      </c>
      <c r="F2274" t="s">
        <v>1220</v>
      </c>
      <c r="G2274" t="s">
        <v>1942</v>
      </c>
      <c r="H2274" t="s">
        <v>3328</v>
      </c>
    </row>
    <row r="2275" spans="1:8">
      <c r="A2275" t="s">
        <v>140</v>
      </c>
      <c r="B2275">
        <f>HYPERLINK("https://github.com/apache/commons-math/commit/c06cc933b6814a76ecf2c6aef459b61d0bc25fb2", "c06cc933b6814a76ecf2c6aef459b61d0bc25fb2")</f>
        <v>0</v>
      </c>
      <c r="C2275">
        <f>HYPERLINK("https://github.com/apache/commons-math/commit/52c9e2a2f8197623d97b757d96196b1af32ef429", "52c9e2a2f8197623d97b757d96196b1af32ef429")</f>
        <v>0</v>
      </c>
      <c r="D2275" t="s">
        <v>513</v>
      </c>
      <c r="E2275" t="s">
        <v>664</v>
      </c>
      <c r="F2275" t="s">
        <v>1221</v>
      </c>
      <c r="G2275" t="s">
        <v>1988</v>
      </c>
      <c r="H2275" t="s">
        <v>3329</v>
      </c>
    </row>
    <row r="2276" spans="1:8">
      <c r="H2276" t="s">
        <v>2311</v>
      </c>
    </row>
    <row r="2277" spans="1:8">
      <c r="H2277" t="s">
        <v>2991</v>
      </c>
    </row>
    <row r="2278" spans="1:8">
      <c r="A2278" t="s">
        <v>141</v>
      </c>
      <c r="B2278">
        <f>HYPERLINK("https://github.com/apache/commons-math/commit/b2f3f6db411099f91a5436a4f88344ccc1f8d166", "b2f3f6db411099f91a5436a4f88344ccc1f8d166")</f>
        <v>0</v>
      </c>
      <c r="C2278">
        <f>HYPERLINK("https://github.com/apache/commons-math/commit/81ae49bafe9c051390770af601265aec462fc254", "81ae49bafe9c051390770af601265aec462fc254")</f>
        <v>0</v>
      </c>
      <c r="D2278" t="s">
        <v>513</v>
      </c>
      <c r="E2278" t="s">
        <v>665</v>
      </c>
      <c r="F2278" t="s">
        <v>1221</v>
      </c>
      <c r="G2278" t="s">
        <v>1988</v>
      </c>
      <c r="H2278" t="s">
        <v>3330</v>
      </c>
    </row>
    <row r="2279" spans="1:8">
      <c r="A2279" t="s">
        <v>142</v>
      </c>
      <c r="B2279">
        <f>HYPERLINK("https://github.com/apache/commons-math/commit/5a91cbf9322b4fc5ed36f5a68b06d33fc22cb3ae", "5a91cbf9322b4fc5ed36f5a68b06d33fc22cb3ae")</f>
        <v>0</v>
      </c>
      <c r="C2279">
        <f>HYPERLINK("https://github.com/apache/commons-math/commit/0eba4a5c3163f72d46ba02fd441d6537efa04765", "0eba4a5c3163f72d46ba02fd441d6537efa04765")</f>
        <v>0</v>
      </c>
      <c r="D2279" t="s">
        <v>515</v>
      </c>
      <c r="E2279" t="s">
        <v>666</v>
      </c>
      <c r="F2279" t="s">
        <v>1222</v>
      </c>
      <c r="G2279" t="s">
        <v>1989</v>
      </c>
      <c r="H2279" t="s">
        <v>2311</v>
      </c>
    </row>
    <row r="2280" spans="1:8">
      <c r="F2280" t="s">
        <v>1223</v>
      </c>
      <c r="G2280" t="s">
        <v>1990</v>
      </c>
      <c r="H2280" t="s">
        <v>2311</v>
      </c>
    </row>
    <row r="2281" spans="1:8">
      <c r="F2281" t="s">
        <v>1224</v>
      </c>
      <c r="G2281" t="s">
        <v>1888</v>
      </c>
      <c r="H2281" t="s">
        <v>2311</v>
      </c>
    </row>
    <row r="2282" spans="1:8">
      <c r="F2282" t="s">
        <v>1225</v>
      </c>
      <c r="G2282" t="s">
        <v>1945</v>
      </c>
      <c r="H2282" t="s">
        <v>2311</v>
      </c>
    </row>
    <row r="2283" spans="1:8">
      <c r="F2283" t="s">
        <v>1226</v>
      </c>
      <c r="G2283" t="s">
        <v>1907</v>
      </c>
      <c r="H2283" t="s">
        <v>2311</v>
      </c>
    </row>
    <row r="2284" spans="1:8">
      <c r="F2284" t="s">
        <v>1227</v>
      </c>
      <c r="G2284" t="s">
        <v>1898</v>
      </c>
      <c r="H2284" t="s">
        <v>2311</v>
      </c>
    </row>
    <row r="2285" spans="1:8">
      <c r="F2285" t="s">
        <v>1228</v>
      </c>
      <c r="G2285" t="s">
        <v>1946</v>
      </c>
      <c r="H2285" t="s">
        <v>2311</v>
      </c>
    </row>
    <row r="2286" spans="1:8">
      <c r="F2286" t="s">
        <v>1229</v>
      </c>
      <c r="G2286" t="s">
        <v>1947</v>
      </c>
      <c r="H2286" t="s">
        <v>2311</v>
      </c>
    </row>
    <row r="2287" spans="1:8">
      <c r="F2287" t="s">
        <v>1230</v>
      </c>
      <c r="G2287" t="s">
        <v>1991</v>
      </c>
      <c r="H2287" t="s">
        <v>2311</v>
      </c>
    </row>
    <row r="2288" spans="1:8">
      <c r="F2288" t="s">
        <v>1231</v>
      </c>
      <c r="G2288" t="s">
        <v>1992</v>
      </c>
      <c r="H2288" t="s">
        <v>2311</v>
      </c>
    </row>
    <row r="2289" spans="6:8">
      <c r="F2289" t="s">
        <v>1232</v>
      </c>
      <c r="G2289" t="s">
        <v>1993</v>
      </c>
      <c r="H2289" t="s">
        <v>2311</v>
      </c>
    </row>
    <row r="2290" spans="6:8">
      <c r="F2290" t="s">
        <v>1233</v>
      </c>
      <c r="G2290" t="s">
        <v>1994</v>
      </c>
      <c r="H2290" t="s">
        <v>2311</v>
      </c>
    </row>
    <row r="2291" spans="6:8">
      <c r="F2291" t="s">
        <v>1234</v>
      </c>
      <c r="G2291" t="s">
        <v>1973</v>
      </c>
      <c r="H2291" t="s">
        <v>2311</v>
      </c>
    </row>
    <row r="2292" spans="6:8">
      <c r="F2292" t="s">
        <v>1235</v>
      </c>
      <c r="G2292" t="s">
        <v>1974</v>
      </c>
      <c r="H2292" t="s">
        <v>2311</v>
      </c>
    </row>
    <row r="2293" spans="6:8">
      <c r="F2293" t="s">
        <v>1236</v>
      </c>
      <c r="G2293" t="s">
        <v>1892</v>
      </c>
      <c r="H2293" t="s">
        <v>2311</v>
      </c>
    </row>
    <row r="2294" spans="6:8">
      <c r="F2294" t="s">
        <v>1237</v>
      </c>
      <c r="G2294" t="s">
        <v>1975</v>
      </c>
      <c r="H2294" t="s">
        <v>2311</v>
      </c>
    </row>
    <row r="2295" spans="6:8">
      <c r="F2295" t="s">
        <v>1238</v>
      </c>
      <c r="G2295" t="s">
        <v>1976</v>
      </c>
      <c r="H2295" t="s">
        <v>2311</v>
      </c>
    </row>
    <row r="2296" spans="6:8">
      <c r="F2296" t="s">
        <v>1239</v>
      </c>
      <c r="G2296" t="s">
        <v>1995</v>
      </c>
      <c r="H2296" t="s">
        <v>2311</v>
      </c>
    </row>
    <row r="2297" spans="6:8">
      <c r="F2297" t="s">
        <v>1240</v>
      </c>
      <c r="G2297" t="s">
        <v>1930</v>
      </c>
      <c r="H2297" t="s">
        <v>2311</v>
      </c>
    </row>
    <row r="2298" spans="6:8">
      <c r="F2298" t="s">
        <v>1241</v>
      </c>
      <c r="G2298" t="s">
        <v>1996</v>
      </c>
      <c r="H2298" t="s">
        <v>2311</v>
      </c>
    </row>
    <row r="2299" spans="6:8">
      <c r="F2299" t="s">
        <v>1242</v>
      </c>
      <c r="G2299" t="s">
        <v>1997</v>
      </c>
      <c r="H2299" t="s">
        <v>2311</v>
      </c>
    </row>
    <row r="2300" spans="6:8">
      <c r="F2300" t="s">
        <v>1243</v>
      </c>
      <c r="G2300" t="s">
        <v>1998</v>
      </c>
      <c r="H2300" t="s">
        <v>2311</v>
      </c>
    </row>
    <row r="2301" spans="6:8">
      <c r="F2301" t="s">
        <v>1244</v>
      </c>
      <c r="G2301" t="s">
        <v>1931</v>
      </c>
      <c r="H2301" t="s">
        <v>2311</v>
      </c>
    </row>
    <row r="2302" spans="6:8">
      <c r="F2302" t="s">
        <v>1245</v>
      </c>
      <c r="G2302" t="s">
        <v>1999</v>
      </c>
      <c r="H2302" t="s">
        <v>2311</v>
      </c>
    </row>
    <row r="2303" spans="6:8">
      <c r="F2303" t="s">
        <v>1246</v>
      </c>
      <c r="G2303" t="s">
        <v>1951</v>
      </c>
      <c r="H2303" t="s">
        <v>2311</v>
      </c>
    </row>
    <row r="2304" spans="6:8">
      <c r="F2304" t="s">
        <v>1247</v>
      </c>
      <c r="G2304" t="s">
        <v>1932</v>
      </c>
      <c r="H2304" t="s">
        <v>2311</v>
      </c>
    </row>
    <row r="2305" spans="6:8">
      <c r="F2305" t="s">
        <v>1248</v>
      </c>
      <c r="G2305" t="s">
        <v>2000</v>
      </c>
      <c r="H2305" t="s">
        <v>2311</v>
      </c>
    </row>
    <row r="2306" spans="6:8">
      <c r="F2306" t="s">
        <v>1249</v>
      </c>
      <c r="G2306" t="s">
        <v>1850</v>
      </c>
      <c r="H2306" t="s">
        <v>2311</v>
      </c>
    </row>
    <row r="2307" spans="6:8">
      <c r="F2307" t="s">
        <v>1250</v>
      </c>
      <c r="G2307" t="s">
        <v>1933</v>
      </c>
      <c r="H2307" t="s">
        <v>2311</v>
      </c>
    </row>
    <row r="2308" spans="6:8">
      <c r="F2308" t="s">
        <v>1251</v>
      </c>
      <c r="G2308" t="s">
        <v>2001</v>
      </c>
      <c r="H2308" t="s">
        <v>2311</v>
      </c>
    </row>
    <row r="2309" spans="6:8">
      <c r="F2309" t="s">
        <v>1252</v>
      </c>
      <c r="G2309" t="s">
        <v>1952</v>
      </c>
      <c r="H2309" t="s">
        <v>2311</v>
      </c>
    </row>
    <row r="2310" spans="6:8">
      <c r="F2310" t="s">
        <v>1220</v>
      </c>
      <c r="G2310" t="s">
        <v>1942</v>
      </c>
      <c r="H2310" t="s">
        <v>2311</v>
      </c>
    </row>
    <row r="2311" spans="6:8">
      <c r="F2311" t="s">
        <v>1253</v>
      </c>
      <c r="G2311" t="s">
        <v>2002</v>
      </c>
      <c r="H2311" t="s">
        <v>2311</v>
      </c>
    </row>
    <row r="2312" spans="6:8">
      <c r="F2312" t="s">
        <v>1254</v>
      </c>
      <c r="G2312" t="s">
        <v>2003</v>
      </c>
      <c r="H2312" t="s">
        <v>2311</v>
      </c>
    </row>
    <row r="2313" spans="6:8">
      <c r="F2313" t="s">
        <v>1255</v>
      </c>
      <c r="G2313" t="s">
        <v>2004</v>
      </c>
      <c r="H2313" t="s">
        <v>2311</v>
      </c>
    </row>
    <row r="2314" spans="6:8">
      <c r="F2314" t="s">
        <v>1256</v>
      </c>
      <c r="G2314" t="s">
        <v>1908</v>
      </c>
      <c r="H2314" t="s">
        <v>2311</v>
      </c>
    </row>
    <row r="2315" spans="6:8">
      <c r="F2315" t="s">
        <v>1257</v>
      </c>
      <c r="G2315" t="s">
        <v>1922</v>
      </c>
      <c r="H2315" t="s">
        <v>2311</v>
      </c>
    </row>
    <row r="2316" spans="6:8">
      <c r="F2316" t="s">
        <v>1258</v>
      </c>
      <c r="G2316" t="s">
        <v>1923</v>
      </c>
      <c r="H2316" t="s">
        <v>2311</v>
      </c>
    </row>
    <row r="2317" spans="6:8">
      <c r="F2317" t="s">
        <v>1259</v>
      </c>
      <c r="G2317" t="s">
        <v>1909</v>
      </c>
      <c r="H2317" t="s">
        <v>2311</v>
      </c>
    </row>
    <row r="2318" spans="6:8">
      <c r="F2318" t="s">
        <v>1260</v>
      </c>
      <c r="G2318" t="s">
        <v>1910</v>
      </c>
      <c r="H2318" t="s">
        <v>2311</v>
      </c>
    </row>
    <row r="2319" spans="6:8">
      <c r="F2319" t="s">
        <v>1261</v>
      </c>
      <c r="G2319" t="s">
        <v>1924</v>
      </c>
      <c r="H2319" t="s">
        <v>2311</v>
      </c>
    </row>
    <row r="2320" spans="6:8">
      <c r="F2320" t="s">
        <v>1262</v>
      </c>
      <c r="G2320" t="s">
        <v>1913</v>
      </c>
      <c r="H2320" t="s">
        <v>2311</v>
      </c>
    </row>
    <row r="2321" spans="6:8">
      <c r="F2321" t="s">
        <v>1263</v>
      </c>
      <c r="G2321" t="s">
        <v>1911</v>
      </c>
      <c r="H2321" t="s">
        <v>2311</v>
      </c>
    </row>
    <row r="2322" spans="6:8">
      <c r="F2322" t="s">
        <v>1264</v>
      </c>
      <c r="G2322" t="s">
        <v>1912</v>
      </c>
      <c r="H2322" t="s">
        <v>2311</v>
      </c>
    </row>
    <row r="2323" spans="6:8">
      <c r="F2323" t="s">
        <v>1265</v>
      </c>
      <c r="G2323" t="s">
        <v>2005</v>
      </c>
      <c r="H2323" t="s">
        <v>2311</v>
      </c>
    </row>
    <row r="2324" spans="6:8">
      <c r="F2324" t="s">
        <v>1266</v>
      </c>
      <c r="G2324" t="s">
        <v>1948</v>
      </c>
      <c r="H2324" t="s">
        <v>2311</v>
      </c>
    </row>
    <row r="2325" spans="6:8">
      <c r="F2325" t="s">
        <v>1267</v>
      </c>
      <c r="G2325" t="s">
        <v>1949</v>
      </c>
      <c r="H2325" t="s">
        <v>2311</v>
      </c>
    </row>
    <row r="2326" spans="6:8">
      <c r="F2326" t="s">
        <v>1268</v>
      </c>
      <c r="G2326" t="s">
        <v>1946</v>
      </c>
      <c r="H2326" t="s">
        <v>2311</v>
      </c>
    </row>
    <row r="2327" spans="6:8">
      <c r="F2327" t="s">
        <v>1269</v>
      </c>
      <c r="G2327" t="s">
        <v>1983</v>
      </c>
      <c r="H2327" t="s">
        <v>2311</v>
      </c>
    </row>
    <row r="2328" spans="6:8">
      <c r="F2328" t="s">
        <v>1270</v>
      </c>
      <c r="G2328" t="s">
        <v>2006</v>
      </c>
      <c r="H2328" t="s">
        <v>2311</v>
      </c>
    </row>
    <row r="2329" spans="6:8">
      <c r="F2329" t="s">
        <v>1271</v>
      </c>
      <c r="G2329" t="s">
        <v>1903</v>
      </c>
      <c r="H2329" t="s">
        <v>2311</v>
      </c>
    </row>
    <row r="2330" spans="6:8">
      <c r="F2330" t="s">
        <v>1272</v>
      </c>
      <c r="G2330" t="s">
        <v>1851</v>
      </c>
      <c r="H2330" t="s">
        <v>2311</v>
      </c>
    </row>
    <row r="2331" spans="6:8">
      <c r="F2331" t="s">
        <v>1273</v>
      </c>
      <c r="G2331" t="s">
        <v>1904</v>
      </c>
      <c r="H2331" t="s">
        <v>2311</v>
      </c>
    </row>
    <row r="2332" spans="6:8">
      <c r="F2332" t="s">
        <v>1274</v>
      </c>
      <c r="G2332" t="s">
        <v>2007</v>
      </c>
      <c r="H2332" t="s">
        <v>2311</v>
      </c>
    </row>
    <row r="2333" spans="6:8">
      <c r="F2333" t="s">
        <v>1218</v>
      </c>
      <c r="G2333" t="s">
        <v>1852</v>
      </c>
      <c r="H2333" t="s">
        <v>2311</v>
      </c>
    </row>
    <row r="2334" spans="6:8">
      <c r="F2334" t="s">
        <v>1275</v>
      </c>
      <c r="G2334" t="s">
        <v>1905</v>
      </c>
      <c r="H2334" t="s">
        <v>2311</v>
      </c>
    </row>
    <row r="2335" spans="6:8">
      <c r="F2335" t="s">
        <v>1276</v>
      </c>
      <c r="G2335" t="s">
        <v>2008</v>
      </c>
      <c r="H2335" t="s">
        <v>2311</v>
      </c>
    </row>
    <row r="2336" spans="6:8">
      <c r="F2336" t="s">
        <v>1277</v>
      </c>
      <c r="G2336" t="s">
        <v>1853</v>
      </c>
      <c r="H2336" t="s">
        <v>2311</v>
      </c>
    </row>
    <row r="2337" spans="6:8">
      <c r="F2337" t="s">
        <v>1278</v>
      </c>
      <c r="G2337" t="s">
        <v>1831</v>
      </c>
      <c r="H2337" t="s">
        <v>2311</v>
      </c>
    </row>
    <row r="2338" spans="6:8">
      <c r="F2338" t="s">
        <v>1279</v>
      </c>
      <c r="G2338" t="s">
        <v>1837</v>
      </c>
      <c r="H2338" t="s">
        <v>2311</v>
      </c>
    </row>
    <row r="2339" spans="6:8">
      <c r="F2339" t="s">
        <v>1280</v>
      </c>
      <c r="G2339" t="s">
        <v>1857</v>
      </c>
      <c r="H2339" t="s">
        <v>2311</v>
      </c>
    </row>
    <row r="2340" spans="6:8">
      <c r="F2340" t="s">
        <v>1281</v>
      </c>
      <c r="G2340" t="s">
        <v>2009</v>
      </c>
      <c r="H2340" t="s">
        <v>2311</v>
      </c>
    </row>
    <row r="2341" spans="6:8">
      <c r="F2341" t="s">
        <v>1282</v>
      </c>
      <c r="G2341" t="s">
        <v>2010</v>
      </c>
      <c r="H2341" t="s">
        <v>2311</v>
      </c>
    </row>
    <row r="2342" spans="6:8">
      <c r="F2342" t="s">
        <v>1283</v>
      </c>
      <c r="G2342" t="s">
        <v>1883</v>
      </c>
      <c r="H2342" t="s">
        <v>2311</v>
      </c>
    </row>
    <row r="2343" spans="6:8">
      <c r="F2343" t="s">
        <v>1284</v>
      </c>
      <c r="G2343" t="s">
        <v>1826</v>
      </c>
      <c r="H2343" t="s">
        <v>2311</v>
      </c>
    </row>
    <row r="2344" spans="6:8">
      <c r="F2344" t="s">
        <v>1285</v>
      </c>
      <c r="G2344" t="s">
        <v>1856</v>
      </c>
      <c r="H2344" t="s">
        <v>2311</v>
      </c>
    </row>
    <row r="2345" spans="6:8">
      <c r="F2345" t="s">
        <v>1286</v>
      </c>
      <c r="G2345" t="s">
        <v>1919</v>
      </c>
      <c r="H2345" t="s">
        <v>2311</v>
      </c>
    </row>
    <row r="2346" spans="6:8">
      <c r="F2346" t="s">
        <v>1287</v>
      </c>
      <c r="G2346" t="s">
        <v>1953</v>
      </c>
      <c r="H2346" t="s">
        <v>2311</v>
      </c>
    </row>
    <row r="2347" spans="6:8">
      <c r="F2347" t="s">
        <v>1288</v>
      </c>
      <c r="G2347" t="s">
        <v>1917</v>
      </c>
      <c r="H2347" t="s">
        <v>2311</v>
      </c>
    </row>
    <row r="2348" spans="6:8">
      <c r="F2348" t="s">
        <v>1289</v>
      </c>
      <c r="G2348" t="s">
        <v>2011</v>
      </c>
      <c r="H2348" t="s">
        <v>2311</v>
      </c>
    </row>
    <row r="2349" spans="6:8">
      <c r="F2349" t="s">
        <v>1290</v>
      </c>
      <c r="G2349" t="s">
        <v>2012</v>
      </c>
      <c r="H2349" t="s">
        <v>2311</v>
      </c>
    </row>
    <row r="2350" spans="6:8">
      <c r="F2350" t="s">
        <v>1291</v>
      </c>
      <c r="G2350" t="s">
        <v>2013</v>
      </c>
      <c r="H2350" t="s">
        <v>2311</v>
      </c>
    </row>
    <row r="2351" spans="6:8">
      <c r="F2351" t="s">
        <v>1292</v>
      </c>
      <c r="G2351" t="s">
        <v>1861</v>
      </c>
      <c r="H2351" t="s">
        <v>2311</v>
      </c>
    </row>
    <row r="2352" spans="6:8">
      <c r="F2352" t="s">
        <v>1293</v>
      </c>
      <c r="G2352" t="s">
        <v>1862</v>
      </c>
      <c r="H2352" t="s">
        <v>2311</v>
      </c>
    </row>
    <row r="2353" spans="6:8">
      <c r="F2353" t="s">
        <v>1294</v>
      </c>
      <c r="G2353" t="s">
        <v>1863</v>
      </c>
      <c r="H2353" t="s">
        <v>2311</v>
      </c>
    </row>
    <row r="2354" spans="6:8">
      <c r="F2354" t="s">
        <v>1295</v>
      </c>
      <c r="G2354" t="s">
        <v>1864</v>
      </c>
      <c r="H2354" t="s">
        <v>2311</v>
      </c>
    </row>
    <row r="2355" spans="6:8">
      <c r="F2355" t="s">
        <v>1296</v>
      </c>
      <c r="G2355" t="s">
        <v>1865</v>
      </c>
      <c r="H2355" t="s">
        <v>2311</v>
      </c>
    </row>
    <row r="2356" spans="6:8">
      <c r="F2356" t="s">
        <v>1297</v>
      </c>
      <c r="G2356" t="s">
        <v>1866</v>
      </c>
      <c r="H2356" t="s">
        <v>2311</v>
      </c>
    </row>
    <row r="2357" spans="6:8">
      <c r="F2357" t="s">
        <v>1298</v>
      </c>
      <c r="G2357" t="s">
        <v>2014</v>
      </c>
      <c r="H2357" t="s">
        <v>2311</v>
      </c>
    </row>
    <row r="2358" spans="6:8">
      <c r="F2358" t="s">
        <v>1299</v>
      </c>
      <c r="G2358" t="s">
        <v>2015</v>
      </c>
      <c r="H2358" t="s">
        <v>2311</v>
      </c>
    </row>
    <row r="2359" spans="6:8">
      <c r="F2359" t="s">
        <v>1300</v>
      </c>
      <c r="G2359" t="s">
        <v>1867</v>
      </c>
      <c r="H2359" t="s">
        <v>2311</v>
      </c>
    </row>
    <row r="2360" spans="6:8">
      <c r="F2360" t="s">
        <v>1301</v>
      </c>
      <c r="G2360" t="s">
        <v>1868</v>
      </c>
      <c r="H2360" t="s">
        <v>2311</v>
      </c>
    </row>
    <row r="2361" spans="6:8">
      <c r="F2361" t="s">
        <v>1302</v>
      </c>
      <c r="G2361" t="s">
        <v>1869</v>
      </c>
      <c r="H2361" t="s">
        <v>2311</v>
      </c>
    </row>
    <row r="2362" spans="6:8">
      <c r="F2362" t="s">
        <v>1303</v>
      </c>
      <c r="G2362" t="s">
        <v>1870</v>
      </c>
      <c r="H2362" t="s">
        <v>2311</v>
      </c>
    </row>
    <row r="2363" spans="6:8">
      <c r="F2363" t="s">
        <v>1304</v>
      </c>
      <c r="G2363" t="s">
        <v>1871</v>
      </c>
      <c r="H2363" t="s">
        <v>2311</v>
      </c>
    </row>
    <row r="2364" spans="6:8">
      <c r="F2364" t="s">
        <v>1305</v>
      </c>
      <c r="G2364" t="s">
        <v>1872</v>
      </c>
      <c r="H2364" t="s">
        <v>2311</v>
      </c>
    </row>
    <row r="2365" spans="6:8">
      <c r="F2365" t="s">
        <v>1306</v>
      </c>
      <c r="G2365" t="s">
        <v>1873</v>
      </c>
      <c r="H2365" t="s">
        <v>2311</v>
      </c>
    </row>
    <row r="2366" spans="6:8">
      <c r="F2366" t="s">
        <v>1307</v>
      </c>
      <c r="G2366" t="s">
        <v>1874</v>
      </c>
      <c r="H2366" t="s">
        <v>2311</v>
      </c>
    </row>
    <row r="2367" spans="6:8">
      <c r="F2367" t="s">
        <v>1308</v>
      </c>
      <c r="G2367" t="s">
        <v>2016</v>
      </c>
      <c r="H2367" t="s">
        <v>2311</v>
      </c>
    </row>
    <row r="2368" spans="6:8">
      <c r="F2368" t="s">
        <v>1309</v>
      </c>
      <c r="G2368" t="s">
        <v>1954</v>
      </c>
      <c r="H2368" t="s">
        <v>2311</v>
      </c>
    </row>
    <row r="2369" spans="1:8">
      <c r="F2369" t="s">
        <v>1310</v>
      </c>
      <c r="G2369" t="s">
        <v>1955</v>
      </c>
      <c r="H2369" t="s">
        <v>2311</v>
      </c>
    </row>
    <row r="2370" spans="1:8">
      <c r="F2370" t="s">
        <v>1311</v>
      </c>
      <c r="G2370" t="s">
        <v>2017</v>
      </c>
      <c r="H2370" t="s">
        <v>2311</v>
      </c>
    </row>
    <row r="2371" spans="1:8">
      <c r="F2371" t="s">
        <v>1312</v>
      </c>
      <c r="G2371" t="s">
        <v>1884</v>
      </c>
      <c r="H2371" t="s">
        <v>2311</v>
      </c>
    </row>
    <row r="2372" spans="1:8">
      <c r="F2372" t="s">
        <v>1313</v>
      </c>
      <c r="G2372" t="s">
        <v>1956</v>
      </c>
      <c r="H2372" t="s">
        <v>2311</v>
      </c>
    </row>
    <row r="2373" spans="1:8">
      <c r="F2373" t="s">
        <v>1314</v>
      </c>
      <c r="G2373" t="s">
        <v>1889</v>
      </c>
      <c r="H2373" t="s">
        <v>2311</v>
      </c>
    </row>
    <row r="2374" spans="1:8">
      <c r="F2374" t="s">
        <v>1315</v>
      </c>
      <c r="G2374" t="s">
        <v>1878</v>
      </c>
      <c r="H2374" t="s">
        <v>2311</v>
      </c>
    </row>
    <row r="2375" spans="1:8">
      <c r="A2375" t="s">
        <v>143</v>
      </c>
      <c r="B2375">
        <f>HYPERLINK("https://github.com/apache/commons-math/commit/25f0b048097d109201db7735e0bb53ce878581df", "25f0b048097d109201db7735e0bb53ce878581df")</f>
        <v>0</v>
      </c>
      <c r="C2375">
        <f>HYPERLINK("https://github.com/apache/commons-math/commit/d4338927c884c6973bb15413c29e01bed8b5f5c8", "d4338927c884c6973bb15413c29e01bed8b5f5c8")</f>
        <v>0</v>
      </c>
      <c r="D2375" t="s">
        <v>511</v>
      </c>
      <c r="E2375" t="s">
        <v>667</v>
      </c>
      <c r="F2375" t="s">
        <v>1218</v>
      </c>
      <c r="G2375" t="s">
        <v>1852</v>
      </c>
      <c r="H2375" t="s">
        <v>3331</v>
      </c>
    </row>
    <row r="2376" spans="1:8">
      <c r="A2376" t="s">
        <v>144</v>
      </c>
      <c r="B2376">
        <f>HYPERLINK("https://github.com/apache/commons-math/commit/4119c355543a62c950ac981f802ab201e20de1a4", "4119c355543a62c950ac981f802ab201e20de1a4")</f>
        <v>0</v>
      </c>
      <c r="C2376">
        <f>HYPERLINK("https://github.com/apache/commons-math/commit/25f0b048097d109201db7735e0bb53ce878581df", "25f0b048097d109201db7735e0bb53ce878581df")</f>
        <v>0</v>
      </c>
      <c r="D2376" t="s">
        <v>513</v>
      </c>
      <c r="E2376" t="s">
        <v>668</v>
      </c>
      <c r="F2376" t="s">
        <v>1217</v>
      </c>
      <c r="G2376" t="s">
        <v>1986</v>
      </c>
      <c r="H2376" t="s">
        <v>3332</v>
      </c>
    </row>
    <row r="2377" spans="1:8">
      <c r="A2377" t="s">
        <v>145</v>
      </c>
      <c r="B2377">
        <f>HYPERLINK("https://github.com/apache/commons-math/commit/95627968c1d078f49d5b7feaab84e050130769ab", "95627968c1d078f49d5b7feaab84e050130769ab")</f>
        <v>0</v>
      </c>
      <c r="C2377">
        <f>HYPERLINK("https://github.com/apache/commons-math/commit/f822b3285aa05874e628afbc17e90b5baa10234c", "f822b3285aa05874e628afbc17e90b5baa10234c")</f>
        <v>0</v>
      </c>
      <c r="D2377" t="s">
        <v>516</v>
      </c>
      <c r="E2377" t="s">
        <v>669</v>
      </c>
      <c r="F2377" t="s">
        <v>1250</v>
      </c>
      <c r="G2377" t="s">
        <v>1933</v>
      </c>
      <c r="H2377" t="s">
        <v>3333</v>
      </c>
    </row>
    <row r="2378" spans="1:8">
      <c r="A2378" t="s">
        <v>146</v>
      </c>
      <c r="B2378">
        <f>HYPERLINK("https://github.com/apache/commons-math/commit/c1ce0e39e0f74fd50e7fd3687423e6cc7151beb2", "c1ce0e39e0f74fd50e7fd3687423e6cc7151beb2")</f>
        <v>0</v>
      </c>
      <c r="C2378">
        <f>HYPERLINK("https://github.com/apache/commons-math/commit/95627968c1d078f49d5b7feaab84e050130769ab", "95627968c1d078f49d5b7feaab84e050130769ab")</f>
        <v>0</v>
      </c>
      <c r="D2378" t="s">
        <v>516</v>
      </c>
      <c r="E2378" t="s">
        <v>670</v>
      </c>
      <c r="F2378" t="s">
        <v>1221</v>
      </c>
      <c r="G2378" t="s">
        <v>1988</v>
      </c>
      <c r="H2378" t="s">
        <v>3334</v>
      </c>
    </row>
    <row r="2379" spans="1:8">
      <c r="H2379" t="s">
        <v>3335</v>
      </c>
    </row>
    <row r="2380" spans="1:8">
      <c r="H2380" t="s">
        <v>3336</v>
      </c>
    </row>
    <row r="2381" spans="1:8">
      <c r="A2381" t="s">
        <v>147</v>
      </c>
      <c r="B2381">
        <f>HYPERLINK("https://github.com/apache/commons-math/commit/5256967cf74c142d9630a33d6a735c3c2e931443", "5256967cf74c142d9630a33d6a735c3c2e931443")</f>
        <v>0</v>
      </c>
      <c r="C2381">
        <f>HYPERLINK("https://github.com/apache/commons-math/commit/57c45aca3df1cca64fcbe8f60803302a8f454a8b", "57c45aca3df1cca64fcbe8f60803302a8f454a8b")</f>
        <v>0</v>
      </c>
      <c r="D2381" t="s">
        <v>513</v>
      </c>
      <c r="E2381" t="s">
        <v>671</v>
      </c>
      <c r="F2381" t="s">
        <v>1316</v>
      </c>
      <c r="G2381" t="s">
        <v>2018</v>
      </c>
      <c r="H2381" t="s">
        <v>3337</v>
      </c>
    </row>
    <row r="2382" spans="1:8">
      <c r="H2382" t="s">
        <v>3338</v>
      </c>
    </row>
    <row r="2383" spans="1:8">
      <c r="H2383" t="s">
        <v>3339</v>
      </c>
    </row>
    <row r="2384" spans="1:8">
      <c r="H2384" t="s">
        <v>3340</v>
      </c>
    </row>
    <row r="2385" spans="1:8">
      <c r="H2385" t="s">
        <v>3341</v>
      </c>
    </row>
    <row r="2386" spans="1:8">
      <c r="H2386" t="s">
        <v>3154</v>
      </c>
    </row>
    <row r="2387" spans="1:8">
      <c r="H2387" t="s">
        <v>3342</v>
      </c>
    </row>
    <row r="2388" spans="1:8">
      <c r="H2388" t="s">
        <v>3343</v>
      </c>
    </row>
    <row r="2389" spans="1:8">
      <c r="H2389" t="s">
        <v>3155</v>
      </c>
    </row>
    <row r="2390" spans="1:8">
      <c r="H2390" t="s">
        <v>3344</v>
      </c>
    </row>
    <row r="2391" spans="1:8">
      <c r="H2391" t="s">
        <v>3345</v>
      </c>
    </row>
    <row r="2392" spans="1:8">
      <c r="H2392" t="s">
        <v>3346</v>
      </c>
    </row>
    <row r="2393" spans="1:8">
      <c r="A2393" t="s">
        <v>148</v>
      </c>
      <c r="B2393">
        <f>HYPERLINK("https://github.com/apache/commons-math/commit/7a7eb1dccc02692045770de954a2c8aa8feac14d", "7a7eb1dccc02692045770de954a2c8aa8feac14d")</f>
        <v>0</v>
      </c>
      <c r="C2393">
        <f>HYPERLINK("https://github.com/apache/commons-math/commit/484fc6330bd6bfaebe5df1de9ddacb7bc6ff444c", "484fc6330bd6bfaebe5df1de9ddacb7bc6ff444c")</f>
        <v>0</v>
      </c>
      <c r="D2393" t="s">
        <v>513</v>
      </c>
      <c r="E2393" t="s">
        <v>672</v>
      </c>
      <c r="F2393" t="s">
        <v>1317</v>
      </c>
      <c r="G2393" t="s">
        <v>2018</v>
      </c>
      <c r="H2393" t="s">
        <v>3342</v>
      </c>
    </row>
    <row r="2394" spans="1:8">
      <c r="A2394" t="s">
        <v>149</v>
      </c>
      <c r="B2394">
        <f>HYPERLINK("https://github.com/apache/commons-math/commit/b24f72809bfdc17ac7e9dd4114208f36b319ea80", "b24f72809bfdc17ac7e9dd4114208f36b319ea80")</f>
        <v>0</v>
      </c>
      <c r="C2394">
        <f>HYPERLINK("https://github.com/apache/commons-math/commit/a33ee7213f8f49d78621e572052b21686693c342", "a33ee7213f8f49d78621e572052b21686693c342")</f>
        <v>0</v>
      </c>
      <c r="D2394" t="s">
        <v>511</v>
      </c>
      <c r="E2394" t="s">
        <v>673</v>
      </c>
      <c r="F2394" t="s">
        <v>1318</v>
      </c>
      <c r="G2394" t="s">
        <v>2019</v>
      </c>
      <c r="H2394" t="s">
        <v>3347</v>
      </c>
    </row>
    <row r="2395" spans="1:8">
      <c r="F2395" t="s">
        <v>1319</v>
      </c>
      <c r="G2395" t="s">
        <v>2020</v>
      </c>
      <c r="H2395" t="s">
        <v>3348</v>
      </c>
    </row>
    <row r="2396" spans="1:8">
      <c r="H2396" t="s">
        <v>3349</v>
      </c>
    </row>
    <row r="2397" spans="1:8">
      <c r="H2397" t="s">
        <v>3350</v>
      </c>
    </row>
    <row r="2398" spans="1:8">
      <c r="H2398" t="s">
        <v>3351</v>
      </c>
    </row>
    <row r="2399" spans="1:8">
      <c r="F2399" t="s">
        <v>1320</v>
      </c>
      <c r="G2399" t="s">
        <v>1995</v>
      </c>
      <c r="H2399" t="s">
        <v>3352</v>
      </c>
    </row>
    <row r="2400" spans="1:8">
      <c r="H2400" t="s">
        <v>2310</v>
      </c>
    </row>
    <row r="2401" spans="6:8">
      <c r="H2401" t="s">
        <v>2339</v>
      </c>
    </row>
    <row r="2402" spans="6:8">
      <c r="H2402" t="s">
        <v>2311</v>
      </c>
    </row>
    <row r="2403" spans="6:8">
      <c r="H2403" t="s">
        <v>3353</v>
      </c>
    </row>
    <row r="2404" spans="6:8">
      <c r="H2404" t="s">
        <v>3354</v>
      </c>
    </row>
    <row r="2405" spans="6:8">
      <c r="H2405" t="s">
        <v>2504</v>
      </c>
    </row>
    <row r="2406" spans="6:8">
      <c r="H2406" t="s">
        <v>3355</v>
      </c>
    </row>
    <row r="2407" spans="6:8">
      <c r="H2407" t="s">
        <v>3354</v>
      </c>
    </row>
    <row r="2408" spans="6:8">
      <c r="H2408" t="s">
        <v>2504</v>
      </c>
    </row>
    <row r="2409" spans="6:8">
      <c r="H2409" t="s">
        <v>3355</v>
      </c>
    </row>
    <row r="2410" spans="6:8">
      <c r="H2410" t="s">
        <v>3356</v>
      </c>
    </row>
    <row r="2411" spans="6:8">
      <c r="H2411" t="s">
        <v>2685</v>
      </c>
    </row>
    <row r="2412" spans="6:8">
      <c r="F2412" t="s">
        <v>1321</v>
      </c>
      <c r="G2412" t="s">
        <v>2021</v>
      </c>
      <c r="H2412" t="s">
        <v>3357</v>
      </c>
    </row>
    <row r="2413" spans="6:8">
      <c r="H2413" t="s">
        <v>2310</v>
      </c>
    </row>
    <row r="2414" spans="6:8">
      <c r="H2414" t="s">
        <v>2311</v>
      </c>
    </row>
    <row r="2415" spans="6:8">
      <c r="H2415" t="s">
        <v>2497</v>
      </c>
    </row>
    <row r="2416" spans="6:8">
      <c r="H2416" t="s">
        <v>2498</v>
      </c>
    </row>
    <row r="2417" spans="8:8">
      <c r="H2417" t="s">
        <v>2403</v>
      </c>
    </row>
    <row r="2418" spans="8:8">
      <c r="H2418" t="s">
        <v>2499</v>
      </c>
    </row>
    <row r="2419" spans="8:8">
      <c r="H2419" t="s">
        <v>2500</v>
      </c>
    </row>
    <row r="2420" spans="8:8">
      <c r="H2420" t="s">
        <v>3293</v>
      </c>
    </row>
    <row r="2421" spans="8:8">
      <c r="H2421" t="s">
        <v>2501</v>
      </c>
    </row>
    <row r="2422" spans="8:8">
      <c r="H2422" t="s">
        <v>2409</v>
      </c>
    </row>
    <row r="2423" spans="8:8">
      <c r="H2423" t="s">
        <v>3251</v>
      </c>
    </row>
    <row r="2424" spans="8:8">
      <c r="H2424" t="s">
        <v>3252</v>
      </c>
    </row>
    <row r="2425" spans="8:8">
      <c r="H2425" t="s">
        <v>2506</v>
      </c>
    </row>
    <row r="2426" spans="8:8">
      <c r="H2426" t="s">
        <v>2507</v>
      </c>
    </row>
    <row r="2427" spans="8:8">
      <c r="H2427" t="s">
        <v>2508</v>
      </c>
    </row>
    <row r="2428" spans="8:8">
      <c r="H2428" t="s">
        <v>3358</v>
      </c>
    </row>
    <row r="2429" spans="8:8">
      <c r="H2429" t="s">
        <v>3253</v>
      </c>
    </row>
    <row r="2430" spans="8:8">
      <c r="H2430" t="s">
        <v>3254</v>
      </c>
    </row>
    <row r="2431" spans="8:8">
      <c r="H2431" t="s">
        <v>3255</v>
      </c>
    </row>
    <row r="2432" spans="8:8">
      <c r="H2432" t="s">
        <v>2509</v>
      </c>
    </row>
    <row r="2433" spans="8:8">
      <c r="H2433" t="s">
        <v>3256</v>
      </c>
    </row>
    <row r="2434" spans="8:8">
      <c r="H2434" t="s">
        <v>2510</v>
      </c>
    </row>
    <row r="2435" spans="8:8">
      <c r="H2435" t="s">
        <v>2511</v>
      </c>
    </row>
    <row r="2436" spans="8:8">
      <c r="H2436" t="s">
        <v>3257</v>
      </c>
    </row>
    <row r="2437" spans="8:8">
      <c r="H2437" t="s">
        <v>3258</v>
      </c>
    </row>
    <row r="2438" spans="8:8">
      <c r="H2438" t="s">
        <v>3259</v>
      </c>
    </row>
    <row r="2439" spans="8:8">
      <c r="H2439" t="s">
        <v>3260</v>
      </c>
    </row>
    <row r="2440" spans="8:8">
      <c r="H2440" t="s">
        <v>3260</v>
      </c>
    </row>
    <row r="2441" spans="8:8">
      <c r="H2441" t="s">
        <v>3261</v>
      </c>
    </row>
    <row r="2442" spans="8:8">
      <c r="H2442" t="s">
        <v>3262</v>
      </c>
    </row>
    <row r="2443" spans="8:8">
      <c r="H2443" t="s">
        <v>3263</v>
      </c>
    </row>
    <row r="2444" spans="8:8">
      <c r="H2444" t="s">
        <v>3263</v>
      </c>
    </row>
    <row r="2445" spans="8:8">
      <c r="H2445" t="s">
        <v>3264</v>
      </c>
    </row>
    <row r="2446" spans="8:8">
      <c r="H2446" t="s">
        <v>3265</v>
      </c>
    </row>
    <row r="2447" spans="8:8">
      <c r="H2447" t="s">
        <v>3266</v>
      </c>
    </row>
    <row r="2448" spans="8:8">
      <c r="H2448" t="s">
        <v>3267</v>
      </c>
    </row>
    <row r="2449" spans="8:8">
      <c r="H2449" t="s">
        <v>3268</v>
      </c>
    </row>
    <row r="2450" spans="8:8">
      <c r="H2450" t="s">
        <v>3269</v>
      </c>
    </row>
    <row r="2451" spans="8:8">
      <c r="H2451" t="s">
        <v>3270</v>
      </c>
    </row>
    <row r="2452" spans="8:8">
      <c r="H2452" t="s">
        <v>3271</v>
      </c>
    </row>
    <row r="2453" spans="8:8">
      <c r="H2453" t="s">
        <v>3272</v>
      </c>
    </row>
    <row r="2454" spans="8:8">
      <c r="H2454" t="s">
        <v>3273</v>
      </c>
    </row>
    <row r="2455" spans="8:8">
      <c r="H2455" t="s">
        <v>3274</v>
      </c>
    </row>
    <row r="2456" spans="8:8">
      <c r="H2456" t="s">
        <v>3275</v>
      </c>
    </row>
    <row r="2457" spans="8:8">
      <c r="H2457" t="s">
        <v>3276</v>
      </c>
    </row>
    <row r="2458" spans="8:8">
      <c r="H2458" t="s">
        <v>3277</v>
      </c>
    </row>
    <row r="2459" spans="8:8">
      <c r="H2459" t="s">
        <v>3278</v>
      </c>
    </row>
    <row r="2460" spans="8:8">
      <c r="H2460" t="s">
        <v>3279</v>
      </c>
    </row>
    <row r="2461" spans="8:8">
      <c r="H2461" t="s">
        <v>3280</v>
      </c>
    </row>
    <row r="2462" spans="8:8">
      <c r="H2462" t="s">
        <v>3281</v>
      </c>
    </row>
    <row r="2463" spans="8:8">
      <c r="H2463" t="s">
        <v>3282</v>
      </c>
    </row>
    <row r="2464" spans="8:8">
      <c r="H2464" t="s">
        <v>3283</v>
      </c>
    </row>
    <row r="2465" spans="6:8">
      <c r="H2465" t="s">
        <v>3284</v>
      </c>
    </row>
    <row r="2466" spans="6:8">
      <c r="H2466" t="s">
        <v>2920</v>
      </c>
    </row>
    <row r="2467" spans="6:8">
      <c r="H2467" t="s">
        <v>2586</v>
      </c>
    </row>
    <row r="2468" spans="6:8">
      <c r="H2468" t="s">
        <v>3285</v>
      </c>
    </row>
    <row r="2469" spans="6:8">
      <c r="H2469" t="s">
        <v>3286</v>
      </c>
    </row>
    <row r="2470" spans="6:8">
      <c r="H2470" t="s">
        <v>3288</v>
      </c>
    </row>
    <row r="2471" spans="6:8">
      <c r="H2471" t="s">
        <v>3288</v>
      </c>
    </row>
    <row r="2472" spans="6:8">
      <c r="H2472" t="s">
        <v>3290</v>
      </c>
    </row>
    <row r="2473" spans="6:8">
      <c r="H2473" t="s">
        <v>2513</v>
      </c>
    </row>
    <row r="2474" spans="6:8">
      <c r="H2474" t="s">
        <v>2513</v>
      </c>
    </row>
    <row r="2475" spans="6:8">
      <c r="H2475" t="s">
        <v>3291</v>
      </c>
    </row>
    <row r="2476" spans="6:8">
      <c r="F2476" t="s">
        <v>1322</v>
      </c>
      <c r="G2476" t="s">
        <v>1824</v>
      </c>
      <c r="H2476" t="s">
        <v>2323</v>
      </c>
    </row>
    <row r="2477" spans="6:8">
      <c r="H2477" t="s">
        <v>2310</v>
      </c>
    </row>
    <row r="2478" spans="6:8">
      <c r="H2478" t="s">
        <v>2311</v>
      </c>
    </row>
    <row r="2479" spans="6:8">
      <c r="H2479" t="s">
        <v>2312</v>
      </c>
    </row>
    <row r="2480" spans="6:8">
      <c r="H2480" t="s">
        <v>2324</v>
      </c>
    </row>
    <row r="2481" spans="6:8">
      <c r="H2481" t="s">
        <v>2580</v>
      </c>
    </row>
    <row r="2482" spans="6:8">
      <c r="H2482" t="s">
        <v>2914</v>
      </c>
    </row>
    <row r="2483" spans="6:8">
      <c r="H2483" t="s">
        <v>2917</v>
      </c>
    </row>
    <row r="2484" spans="6:8">
      <c r="H2484" t="s">
        <v>3359</v>
      </c>
    </row>
    <row r="2485" spans="6:8">
      <c r="H2485" t="s">
        <v>3359</v>
      </c>
    </row>
    <row r="2486" spans="6:8">
      <c r="H2486" t="s">
        <v>3360</v>
      </c>
    </row>
    <row r="2487" spans="6:8">
      <c r="H2487" t="s">
        <v>3361</v>
      </c>
    </row>
    <row r="2488" spans="6:8">
      <c r="H2488" t="s">
        <v>3362</v>
      </c>
    </row>
    <row r="2489" spans="6:8">
      <c r="H2489" t="s">
        <v>3363</v>
      </c>
    </row>
    <row r="2490" spans="6:8">
      <c r="H2490" t="s">
        <v>3364</v>
      </c>
    </row>
    <row r="2491" spans="6:8">
      <c r="H2491" t="s">
        <v>3364</v>
      </c>
    </row>
    <row r="2492" spans="6:8">
      <c r="H2492" t="s">
        <v>3365</v>
      </c>
    </row>
    <row r="2493" spans="6:8">
      <c r="H2493" t="s">
        <v>3366</v>
      </c>
    </row>
    <row r="2494" spans="6:8">
      <c r="H2494" t="s">
        <v>3367</v>
      </c>
    </row>
    <row r="2495" spans="6:8">
      <c r="H2495" t="s">
        <v>3368</v>
      </c>
    </row>
    <row r="2496" spans="6:8">
      <c r="F2496" t="s">
        <v>1101</v>
      </c>
      <c r="G2496" t="s">
        <v>1875</v>
      </c>
      <c r="H2496" t="s">
        <v>2377</v>
      </c>
    </row>
    <row r="2497" spans="6:8">
      <c r="H2497" t="s">
        <v>2620</v>
      </c>
    </row>
    <row r="2498" spans="6:8">
      <c r="H2498" t="s">
        <v>2580</v>
      </c>
    </row>
    <row r="2499" spans="6:8">
      <c r="H2499" t="s">
        <v>2621</v>
      </c>
    </row>
    <row r="2500" spans="6:8">
      <c r="H2500" t="s">
        <v>2622</v>
      </c>
    </row>
    <row r="2501" spans="6:8">
      <c r="H2501" t="s">
        <v>2624</v>
      </c>
    </row>
    <row r="2502" spans="6:8">
      <c r="F2502" t="s">
        <v>1323</v>
      </c>
      <c r="G2502" t="s">
        <v>2022</v>
      </c>
      <c r="H2502" t="s">
        <v>3369</v>
      </c>
    </row>
    <row r="2503" spans="6:8">
      <c r="H2503" t="s">
        <v>3185</v>
      </c>
    </row>
    <row r="2504" spans="6:8">
      <c r="H2504" t="s">
        <v>3370</v>
      </c>
    </row>
    <row r="2505" spans="6:8">
      <c r="H2505" t="s">
        <v>3371</v>
      </c>
    </row>
    <row r="2506" spans="6:8">
      <c r="H2506" t="s">
        <v>3372</v>
      </c>
    </row>
    <row r="2507" spans="6:8">
      <c r="H2507" t="s">
        <v>3373</v>
      </c>
    </row>
    <row r="2508" spans="6:8">
      <c r="H2508" t="s">
        <v>3374</v>
      </c>
    </row>
    <row r="2509" spans="6:8">
      <c r="H2509" t="s">
        <v>3011</v>
      </c>
    </row>
    <row r="2510" spans="6:8">
      <c r="H2510" t="s">
        <v>2311</v>
      </c>
    </row>
    <row r="2511" spans="6:8">
      <c r="F2511" t="s">
        <v>1324</v>
      </c>
      <c r="G2511" t="s">
        <v>2023</v>
      </c>
      <c r="H2511" t="s">
        <v>3375</v>
      </c>
    </row>
    <row r="2512" spans="6:8">
      <c r="H2512" t="s">
        <v>3376</v>
      </c>
    </row>
    <row r="2513" spans="6:8">
      <c r="H2513" t="s">
        <v>2586</v>
      </c>
    </row>
    <row r="2514" spans="6:8">
      <c r="H2514" t="s">
        <v>3377</v>
      </c>
    </row>
    <row r="2515" spans="6:8">
      <c r="H2515" t="s">
        <v>3378</v>
      </c>
    </row>
    <row r="2516" spans="6:8">
      <c r="H2516" t="s">
        <v>3372</v>
      </c>
    </row>
    <row r="2517" spans="6:8">
      <c r="H2517" t="s">
        <v>3373</v>
      </c>
    </row>
    <row r="2518" spans="6:8">
      <c r="H2518" t="s">
        <v>3374</v>
      </c>
    </row>
    <row r="2519" spans="6:8">
      <c r="H2519" t="s">
        <v>3379</v>
      </c>
    </row>
    <row r="2520" spans="6:8">
      <c r="H2520" t="s">
        <v>3380</v>
      </c>
    </row>
    <row r="2521" spans="6:8">
      <c r="H2521" t="s">
        <v>2926</v>
      </c>
    </row>
    <row r="2522" spans="6:8">
      <c r="H2522" t="s">
        <v>2311</v>
      </c>
    </row>
    <row r="2523" spans="6:8">
      <c r="F2523" t="s">
        <v>1325</v>
      </c>
      <c r="G2523" t="s">
        <v>2024</v>
      </c>
      <c r="H2523" t="s">
        <v>3381</v>
      </c>
    </row>
    <row r="2524" spans="6:8">
      <c r="H2524" t="s">
        <v>3382</v>
      </c>
    </row>
    <row r="2525" spans="6:8">
      <c r="H2525" t="s">
        <v>3185</v>
      </c>
    </row>
    <row r="2526" spans="6:8">
      <c r="H2526" t="s">
        <v>3371</v>
      </c>
    </row>
    <row r="2527" spans="6:8">
      <c r="H2527" t="s">
        <v>3372</v>
      </c>
    </row>
    <row r="2528" spans="6:8">
      <c r="H2528" t="s">
        <v>3373</v>
      </c>
    </row>
    <row r="2529" spans="6:8">
      <c r="H2529" t="s">
        <v>3374</v>
      </c>
    </row>
    <row r="2530" spans="6:8">
      <c r="H2530" t="s">
        <v>3383</v>
      </c>
    </row>
    <row r="2531" spans="6:8">
      <c r="H2531" t="s">
        <v>3380</v>
      </c>
    </row>
    <row r="2532" spans="6:8">
      <c r="H2532" t="s">
        <v>3011</v>
      </c>
    </row>
    <row r="2533" spans="6:8">
      <c r="H2533" t="s">
        <v>2311</v>
      </c>
    </row>
    <row r="2534" spans="6:8">
      <c r="F2534" t="s">
        <v>1326</v>
      </c>
      <c r="G2534" t="s">
        <v>2025</v>
      </c>
      <c r="H2534" t="s">
        <v>3384</v>
      </c>
    </row>
    <row r="2535" spans="6:8">
      <c r="H2535" t="s">
        <v>3376</v>
      </c>
    </row>
    <row r="2536" spans="6:8">
      <c r="H2536" t="s">
        <v>2586</v>
      </c>
    </row>
    <row r="2537" spans="6:8">
      <c r="H2537" t="s">
        <v>3377</v>
      </c>
    </row>
    <row r="2538" spans="6:8">
      <c r="H2538" t="s">
        <v>3378</v>
      </c>
    </row>
    <row r="2539" spans="6:8">
      <c r="H2539" t="s">
        <v>3372</v>
      </c>
    </row>
    <row r="2540" spans="6:8">
      <c r="H2540" t="s">
        <v>3373</v>
      </c>
    </row>
    <row r="2541" spans="6:8">
      <c r="H2541" t="s">
        <v>3374</v>
      </c>
    </row>
    <row r="2542" spans="6:8">
      <c r="H2542" t="s">
        <v>3379</v>
      </c>
    </row>
    <row r="2543" spans="6:8">
      <c r="H2543" t="s">
        <v>2926</v>
      </c>
    </row>
    <row r="2544" spans="6:8">
      <c r="H2544" t="s">
        <v>2311</v>
      </c>
    </row>
    <row r="2545" spans="6:8">
      <c r="F2545" t="s">
        <v>1327</v>
      </c>
      <c r="G2545" t="s">
        <v>2026</v>
      </c>
      <c r="H2545" t="s">
        <v>3385</v>
      </c>
    </row>
    <row r="2546" spans="6:8">
      <c r="H2546" t="s">
        <v>3386</v>
      </c>
    </row>
    <row r="2547" spans="6:8">
      <c r="H2547" t="s">
        <v>3387</v>
      </c>
    </row>
    <row r="2548" spans="6:8">
      <c r="H2548" t="s">
        <v>3388</v>
      </c>
    </row>
    <row r="2549" spans="6:8">
      <c r="H2549" t="s">
        <v>2311</v>
      </c>
    </row>
    <row r="2550" spans="6:8">
      <c r="H2550" t="s">
        <v>3389</v>
      </c>
    </row>
    <row r="2551" spans="6:8">
      <c r="H2551" t="s">
        <v>3390</v>
      </c>
    </row>
    <row r="2552" spans="6:8">
      <c r="H2552" t="s">
        <v>3391</v>
      </c>
    </row>
    <row r="2553" spans="6:8">
      <c r="H2553" t="s">
        <v>3390</v>
      </c>
    </row>
    <row r="2554" spans="6:8">
      <c r="H2554" t="s">
        <v>3391</v>
      </c>
    </row>
    <row r="2555" spans="6:8">
      <c r="F2555" t="s">
        <v>1328</v>
      </c>
      <c r="G2555" t="s">
        <v>2027</v>
      </c>
      <c r="H2555" t="s">
        <v>3392</v>
      </c>
    </row>
    <row r="2556" spans="6:8">
      <c r="H2556" t="s">
        <v>3393</v>
      </c>
    </row>
    <row r="2557" spans="6:8">
      <c r="H2557" t="s">
        <v>3394</v>
      </c>
    </row>
    <row r="2558" spans="6:8">
      <c r="H2558" t="s">
        <v>3395</v>
      </c>
    </row>
    <row r="2559" spans="6:8">
      <c r="H2559" t="s">
        <v>3396</v>
      </c>
    </row>
    <row r="2560" spans="6:8">
      <c r="H2560" t="s">
        <v>3397</v>
      </c>
    </row>
    <row r="2561" spans="6:8">
      <c r="H2561" t="s">
        <v>3388</v>
      </c>
    </row>
    <row r="2562" spans="6:8">
      <c r="H2562" t="s">
        <v>2311</v>
      </c>
    </row>
    <row r="2563" spans="6:8">
      <c r="H2563" t="s">
        <v>3389</v>
      </c>
    </row>
    <row r="2564" spans="6:8">
      <c r="H2564" t="s">
        <v>3007</v>
      </c>
    </row>
    <row r="2565" spans="6:8">
      <c r="H2565" t="s">
        <v>3007</v>
      </c>
    </row>
    <row r="2566" spans="6:8">
      <c r="F2566" t="s">
        <v>1329</v>
      </c>
      <c r="G2566" t="s">
        <v>2028</v>
      </c>
      <c r="H2566" t="s">
        <v>3398</v>
      </c>
    </row>
    <row r="2567" spans="6:8">
      <c r="H2567" t="s">
        <v>2377</v>
      </c>
    </row>
    <row r="2568" spans="6:8">
      <c r="H2568" t="s">
        <v>3399</v>
      </c>
    </row>
    <row r="2569" spans="6:8">
      <c r="H2569" t="s">
        <v>2311</v>
      </c>
    </row>
    <row r="2570" spans="6:8">
      <c r="F2570" t="s">
        <v>1330</v>
      </c>
      <c r="G2570" t="s">
        <v>2026</v>
      </c>
      <c r="H2570" t="s">
        <v>3385</v>
      </c>
    </row>
    <row r="2571" spans="6:8">
      <c r="H2571" t="s">
        <v>3386</v>
      </c>
    </row>
    <row r="2572" spans="6:8">
      <c r="H2572" t="s">
        <v>3387</v>
      </c>
    </row>
    <row r="2573" spans="6:8">
      <c r="H2573" t="s">
        <v>3388</v>
      </c>
    </row>
    <row r="2574" spans="6:8">
      <c r="H2574" t="s">
        <v>2311</v>
      </c>
    </row>
    <row r="2575" spans="6:8">
      <c r="H2575" t="s">
        <v>3389</v>
      </c>
    </row>
    <row r="2576" spans="6:8">
      <c r="H2576" t="s">
        <v>3390</v>
      </c>
    </row>
    <row r="2577" spans="6:8">
      <c r="H2577" t="s">
        <v>3154</v>
      </c>
    </row>
    <row r="2578" spans="6:8">
      <c r="H2578" t="s">
        <v>3391</v>
      </c>
    </row>
    <row r="2579" spans="6:8">
      <c r="H2579" t="s">
        <v>3390</v>
      </c>
    </row>
    <row r="2580" spans="6:8">
      <c r="H2580" t="s">
        <v>3154</v>
      </c>
    </row>
    <row r="2581" spans="6:8">
      <c r="H2581" t="s">
        <v>3391</v>
      </c>
    </row>
    <row r="2582" spans="6:8">
      <c r="F2582" t="s">
        <v>1331</v>
      </c>
      <c r="G2582" t="s">
        <v>2027</v>
      </c>
      <c r="H2582" t="s">
        <v>3392</v>
      </c>
    </row>
    <row r="2583" spans="6:8">
      <c r="H2583" t="s">
        <v>3393</v>
      </c>
    </row>
    <row r="2584" spans="6:8">
      <c r="H2584" t="s">
        <v>3394</v>
      </c>
    </row>
    <row r="2585" spans="6:8">
      <c r="H2585" t="s">
        <v>3395</v>
      </c>
    </row>
    <row r="2586" spans="6:8">
      <c r="H2586" t="s">
        <v>3396</v>
      </c>
    </row>
    <row r="2587" spans="6:8">
      <c r="H2587" t="s">
        <v>3397</v>
      </c>
    </row>
    <row r="2588" spans="6:8">
      <c r="H2588" t="s">
        <v>3388</v>
      </c>
    </row>
    <row r="2589" spans="6:8">
      <c r="H2589" t="s">
        <v>2311</v>
      </c>
    </row>
    <row r="2590" spans="6:8">
      <c r="H2590" t="s">
        <v>3154</v>
      </c>
    </row>
    <row r="2591" spans="6:8">
      <c r="H2591" t="s">
        <v>3389</v>
      </c>
    </row>
    <row r="2592" spans="6:8">
      <c r="H2592" t="s">
        <v>3007</v>
      </c>
    </row>
    <row r="2593" spans="6:8">
      <c r="H2593" t="s">
        <v>3154</v>
      </c>
    </row>
    <row r="2594" spans="6:8">
      <c r="H2594" t="s">
        <v>3007</v>
      </c>
    </row>
    <row r="2595" spans="6:8">
      <c r="F2595" t="s">
        <v>1332</v>
      </c>
      <c r="G2595" t="s">
        <v>2029</v>
      </c>
      <c r="H2595" t="s">
        <v>3400</v>
      </c>
    </row>
    <row r="2596" spans="6:8">
      <c r="H2596" t="s">
        <v>2377</v>
      </c>
    </row>
    <row r="2597" spans="6:8">
      <c r="H2597" t="s">
        <v>3399</v>
      </c>
    </row>
    <row r="2598" spans="6:8">
      <c r="H2598" t="s">
        <v>2311</v>
      </c>
    </row>
    <row r="2599" spans="6:8">
      <c r="F2599" t="s">
        <v>1333</v>
      </c>
      <c r="G2599" t="s">
        <v>2030</v>
      </c>
      <c r="H2599" t="s">
        <v>3401</v>
      </c>
    </row>
    <row r="2600" spans="6:8">
      <c r="H2600" t="s">
        <v>3402</v>
      </c>
    </row>
    <row r="2601" spans="6:8">
      <c r="H2601" t="s">
        <v>3403</v>
      </c>
    </row>
    <row r="2602" spans="6:8">
      <c r="H2602" t="s">
        <v>3404</v>
      </c>
    </row>
    <row r="2603" spans="6:8">
      <c r="H2603" t="s">
        <v>3405</v>
      </c>
    </row>
    <row r="2604" spans="6:8">
      <c r="H2604" t="s">
        <v>2509</v>
      </c>
    </row>
    <row r="2605" spans="6:8">
      <c r="H2605" t="s">
        <v>2505</v>
      </c>
    </row>
    <row r="2606" spans="6:8">
      <c r="H2606" t="s">
        <v>2504</v>
      </c>
    </row>
    <row r="2607" spans="6:8">
      <c r="H2607" t="s">
        <v>2503</v>
      </c>
    </row>
    <row r="2608" spans="6:8">
      <c r="H2608" t="s">
        <v>2311</v>
      </c>
    </row>
    <row r="2609" spans="6:8">
      <c r="H2609" t="s">
        <v>3134</v>
      </c>
    </row>
    <row r="2610" spans="6:8">
      <c r="F2610" t="s">
        <v>1334</v>
      </c>
      <c r="G2610" t="s">
        <v>2031</v>
      </c>
      <c r="H2610" t="s">
        <v>3406</v>
      </c>
    </row>
    <row r="2611" spans="6:8">
      <c r="H2611" t="s">
        <v>2497</v>
      </c>
    </row>
    <row r="2612" spans="6:8">
      <c r="H2612" t="s">
        <v>3407</v>
      </c>
    </row>
    <row r="2613" spans="6:8">
      <c r="H2613" t="s">
        <v>3408</v>
      </c>
    </row>
    <row r="2614" spans="6:8">
      <c r="H2614" t="s">
        <v>3404</v>
      </c>
    </row>
    <row r="2615" spans="6:8">
      <c r="H2615" t="s">
        <v>3405</v>
      </c>
    </row>
    <row r="2616" spans="6:8">
      <c r="H2616" t="s">
        <v>3409</v>
      </c>
    </row>
    <row r="2617" spans="6:8">
      <c r="H2617" t="s">
        <v>3410</v>
      </c>
    </row>
    <row r="2618" spans="6:8">
      <c r="H2618" t="s">
        <v>3411</v>
      </c>
    </row>
    <row r="2619" spans="6:8">
      <c r="H2619" t="s">
        <v>3412</v>
      </c>
    </row>
    <row r="2620" spans="6:8">
      <c r="H2620" t="s">
        <v>3413</v>
      </c>
    </row>
    <row r="2621" spans="6:8">
      <c r="H2621" t="s">
        <v>3414</v>
      </c>
    </row>
    <row r="2622" spans="6:8">
      <c r="H2622" t="s">
        <v>3415</v>
      </c>
    </row>
    <row r="2623" spans="6:8">
      <c r="H2623" t="s">
        <v>3416</v>
      </c>
    </row>
    <row r="2624" spans="6:8">
      <c r="H2624" t="s">
        <v>3417</v>
      </c>
    </row>
    <row r="2625" spans="6:8">
      <c r="H2625" t="s">
        <v>3418</v>
      </c>
    </row>
    <row r="2626" spans="6:8">
      <c r="H2626" t="s">
        <v>2509</v>
      </c>
    </row>
    <row r="2627" spans="6:8">
      <c r="H2627" t="s">
        <v>2311</v>
      </c>
    </row>
    <row r="2628" spans="6:8">
      <c r="H2628" t="s">
        <v>3419</v>
      </c>
    </row>
    <row r="2629" spans="6:8">
      <c r="H2629" t="s">
        <v>3420</v>
      </c>
    </row>
    <row r="2630" spans="6:8">
      <c r="H2630" t="s">
        <v>3421</v>
      </c>
    </row>
    <row r="2631" spans="6:8">
      <c r="H2631" t="s">
        <v>3420</v>
      </c>
    </row>
    <row r="2632" spans="6:8">
      <c r="H2632" t="s">
        <v>3422</v>
      </c>
    </row>
    <row r="2633" spans="6:8">
      <c r="H2633" t="s">
        <v>3134</v>
      </c>
    </row>
    <row r="2634" spans="6:8">
      <c r="F2634" t="s">
        <v>1335</v>
      </c>
      <c r="G2634" t="s">
        <v>2032</v>
      </c>
      <c r="H2634" t="s">
        <v>3423</v>
      </c>
    </row>
    <row r="2635" spans="6:8">
      <c r="H2635" t="s">
        <v>2497</v>
      </c>
    </row>
    <row r="2636" spans="6:8">
      <c r="H2636" t="s">
        <v>3407</v>
      </c>
    </row>
    <row r="2637" spans="6:8">
      <c r="H2637" t="s">
        <v>3408</v>
      </c>
    </row>
    <row r="2638" spans="6:8">
      <c r="H2638" t="s">
        <v>3404</v>
      </c>
    </row>
    <row r="2639" spans="6:8">
      <c r="H2639" t="s">
        <v>3405</v>
      </c>
    </row>
    <row r="2640" spans="6:8">
      <c r="H2640" t="s">
        <v>3411</v>
      </c>
    </row>
    <row r="2641" spans="6:8">
      <c r="H2641" t="s">
        <v>3414</v>
      </c>
    </row>
    <row r="2642" spans="6:8">
      <c r="H2642" t="s">
        <v>2505</v>
      </c>
    </row>
    <row r="2643" spans="6:8">
      <c r="H2643" t="s">
        <v>2504</v>
      </c>
    </row>
    <row r="2644" spans="6:8">
      <c r="H2644" t="s">
        <v>2503</v>
      </c>
    </row>
    <row r="2645" spans="6:8">
      <c r="H2645" t="s">
        <v>2311</v>
      </c>
    </row>
    <row r="2646" spans="6:8">
      <c r="H2646" t="s">
        <v>3419</v>
      </c>
    </row>
    <row r="2647" spans="6:8">
      <c r="H2647" t="s">
        <v>3420</v>
      </c>
    </row>
    <row r="2648" spans="6:8">
      <c r="H2648" t="s">
        <v>3420</v>
      </c>
    </row>
    <row r="2649" spans="6:8">
      <c r="H2649" t="s">
        <v>3422</v>
      </c>
    </row>
    <row r="2650" spans="6:8">
      <c r="H2650" t="s">
        <v>3134</v>
      </c>
    </row>
    <row r="2651" spans="6:8">
      <c r="H2651" t="s">
        <v>3041</v>
      </c>
    </row>
    <row r="2652" spans="6:8">
      <c r="H2652" t="s">
        <v>3424</v>
      </c>
    </row>
    <row r="2653" spans="6:8">
      <c r="H2653" t="s">
        <v>3425</v>
      </c>
    </row>
    <row r="2654" spans="6:8">
      <c r="H2654" t="s">
        <v>3426</v>
      </c>
    </row>
    <row r="2655" spans="6:8">
      <c r="H2655" t="s">
        <v>3427</v>
      </c>
    </row>
    <row r="2656" spans="6:8">
      <c r="F2656" t="s">
        <v>1336</v>
      </c>
      <c r="G2656" t="s">
        <v>2033</v>
      </c>
      <c r="H2656" t="s">
        <v>3428</v>
      </c>
    </row>
    <row r="2657" spans="6:8">
      <c r="H2657" t="s">
        <v>3429</v>
      </c>
    </row>
    <row r="2658" spans="6:8">
      <c r="H2658" t="s">
        <v>3404</v>
      </c>
    </row>
    <row r="2659" spans="6:8">
      <c r="H2659" t="s">
        <v>3405</v>
      </c>
    </row>
    <row r="2660" spans="6:8">
      <c r="H2660" t="s">
        <v>2509</v>
      </c>
    </row>
    <row r="2661" spans="6:8">
      <c r="H2661" t="s">
        <v>3411</v>
      </c>
    </row>
    <row r="2662" spans="6:8">
      <c r="H2662" t="s">
        <v>3414</v>
      </c>
    </row>
    <row r="2663" spans="6:8">
      <c r="H2663" t="s">
        <v>2505</v>
      </c>
    </row>
    <row r="2664" spans="6:8">
      <c r="H2664" t="s">
        <v>2504</v>
      </c>
    </row>
    <row r="2665" spans="6:8">
      <c r="H2665" t="s">
        <v>2503</v>
      </c>
    </row>
    <row r="2666" spans="6:8">
      <c r="H2666" t="s">
        <v>2311</v>
      </c>
    </row>
    <row r="2667" spans="6:8">
      <c r="H2667" t="s">
        <v>3419</v>
      </c>
    </row>
    <row r="2668" spans="6:8">
      <c r="H2668" t="s">
        <v>3420</v>
      </c>
    </row>
    <row r="2669" spans="6:8">
      <c r="H2669" t="s">
        <v>3422</v>
      </c>
    </row>
    <row r="2670" spans="6:8">
      <c r="H2670" t="s">
        <v>3134</v>
      </c>
    </row>
    <row r="2671" spans="6:8">
      <c r="F2671" t="s">
        <v>1337</v>
      </c>
      <c r="G2671" t="s">
        <v>2034</v>
      </c>
      <c r="H2671" t="s">
        <v>3430</v>
      </c>
    </row>
    <row r="2672" spans="6:8">
      <c r="H2672" t="s">
        <v>3407</v>
      </c>
    </row>
    <row r="2673" spans="6:8">
      <c r="H2673" t="s">
        <v>3431</v>
      </c>
    </row>
    <row r="2674" spans="6:8">
      <c r="H2674" t="s">
        <v>3432</v>
      </c>
    </row>
    <row r="2675" spans="6:8">
      <c r="H2675" t="s">
        <v>3433</v>
      </c>
    </row>
    <row r="2676" spans="6:8">
      <c r="H2676" t="s">
        <v>3434</v>
      </c>
    </row>
    <row r="2677" spans="6:8">
      <c r="H2677" t="s">
        <v>3435</v>
      </c>
    </row>
    <row r="2678" spans="6:8">
      <c r="H2678" t="s">
        <v>2311</v>
      </c>
    </row>
    <row r="2679" spans="6:8">
      <c r="F2679" t="s">
        <v>1338</v>
      </c>
      <c r="G2679" t="s">
        <v>2035</v>
      </c>
      <c r="H2679" t="s">
        <v>3436</v>
      </c>
    </row>
    <row r="2680" spans="6:8">
      <c r="H2680" t="s">
        <v>3437</v>
      </c>
    </row>
    <row r="2681" spans="6:8">
      <c r="H2681" t="s">
        <v>3404</v>
      </c>
    </row>
    <row r="2682" spans="6:8">
      <c r="H2682" t="s">
        <v>3438</v>
      </c>
    </row>
    <row r="2683" spans="6:8">
      <c r="H2683" t="s">
        <v>3439</v>
      </c>
    </row>
    <row r="2684" spans="6:8">
      <c r="H2684" t="s">
        <v>2311</v>
      </c>
    </row>
    <row r="2685" spans="6:8">
      <c r="F2685" t="s">
        <v>1339</v>
      </c>
      <c r="G2685" t="s">
        <v>2036</v>
      </c>
      <c r="H2685" t="s">
        <v>3440</v>
      </c>
    </row>
    <row r="2686" spans="6:8">
      <c r="H2686" t="s">
        <v>3441</v>
      </c>
    </row>
    <row r="2687" spans="6:8">
      <c r="H2687" t="s">
        <v>3403</v>
      </c>
    </row>
    <row r="2688" spans="6:8">
      <c r="H2688" t="s">
        <v>3442</v>
      </c>
    </row>
    <row r="2689" spans="6:8">
      <c r="H2689" t="s">
        <v>3404</v>
      </c>
    </row>
    <row r="2690" spans="6:8">
      <c r="H2690" t="s">
        <v>3405</v>
      </c>
    </row>
    <row r="2691" spans="6:8">
      <c r="H2691" t="s">
        <v>3411</v>
      </c>
    </row>
    <row r="2692" spans="6:8">
      <c r="H2692" t="s">
        <v>3414</v>
      </c>
    </row>
    <row r="2693" spans="6:8">
      <c r="H2693" t="s">
        <v>3443</v>
      </c>
    </row>
    <row r="2694" spans="6:8">
      <c r="H2694" t="s">
        <v>3444</v>
      </c>
    </row>
    <row r="2695" spans="6:8">
      <c r="H2695" t="s">
        <v>2504</v>
      </c>
    </row>
    <row r="2696" spans="6:8">
      <c r="H2696" t="s">
        <v>2311</v>
      </c>
    </row>
    <row r="2697" spans="6:8">
      <c r="H2697" t="s">
        <v>3422</v>
      </c>
    </row>
    <row r="2698" spans="6:8">
      <c r="H2698" t="s">
        <v>3134</v>
      </c>
    </row>
    <row r="2699" spans="6:8">
      <c r="F2699" t="s">
        <v>1340</v>
      </c>
      <c r="G2699" t="s">
        <v>2037</v>
      </c>
      <c r="H2699" t="s">
        <v>3445</v>
      </c>
    </row>
    <row r="2700" spans="6:8">
      <c r="H2700" t="s">
        <v>3446</v>
      </c>
    </row>
    <row r="2701" spans="6:8">
      <c r="H2701" t="s">
        <v>3404</v>
      </c>
    </row>
    <row r="2702" spans="6:8">
      <c r="H2702" t="s">
        <v>3405</v>
      </c>
    </row>
    <row r="2703" spans="6:8">
      <c r="H2703" t="s">
        <v>2509</v>
      </c>
    </row>
    <row r="2704" spans="6:8">
      <c r="H2704" t="s">
        <v>3411</v>
      </c>
    </row>
    <row r="2705" spans="6:8">
      <c r="H2705" t="s">
        <v>3414</v>
      </c>
    </row>
    <row r="2706" spans="6:8">
      <c r="H2706" t="s">
        <v>2505</v>
      </c>
    </row>
    <row r="2707" spans="6:8">
      <c r="H2707" t="s">
        <v>2504</v>
      </c>
    </row>
    <row r="2708" spans="6:8">
      <c r="H2708" t="s">
        <v>2503</v>
      </c>
    </row>
    <row r="2709" spans="6:8">
      <c r="H2709" t="s">
        <v>2311</v>
      </c>
    </row>
    <row r="2710" spans="6:8">
      <c r="H2710" t="s">
        <v>3419</v>
      </c>
    </row>
    <row r="2711" spans="6:8">
      <c r="H2711" t="s">
        <v>3420</v>
      </c>
    </row>
    <row r="2712" spans="6:8">
      <c r="H2712" t="s">
        <v>3422</v>
      </c>
    </row>
    <row r="2713" spans="6:8">
      <c r="H2713" t="s">
        <v>3134</v>
      </c>
    </row>
    <row r="2714" spans="6:8">
      <c r="F2714" t="s">
        <v>1341</v>
      </c>
      <c r="G2714" t="s">
        <v>1937</v>
      </c>
      <c r="H2714" t="s">
        <v>3004</v>
      </c>
    </row>
    <row r="2715" spans="6:8">
      <c r="H2715" t="s">
        <v>3005</v>
      </c>
    </row>
    <row r="2716" spans="6:8">
      <c r="H2716" t="s">
        <v>2311</v>
      </c>
    </row>
    <row r="2717" spans="6:8">
      <c r="H2717" t="s">
        <v>3006</v>
      </c>
    </row>
    <row r="2718" spans="6:8">
      <c r="H2718" t="s">
        <v>3154</v>
      </c>
    </row>
    <row r="2719" spans="6:8">
      <c r="H2719" t="s">
        <v>3007</v>
      </c>
    </row>
    <row r="2720" spans="6:8">
      <c r="H2720" t="s">
        <v>3008</v>
      </c>
    </row>
    <row r="2721" spans="6:8">
      <c r="F2721" t="s">
        <v>1342</v>
      </c>
      <c r="G2721" t="s">
        <v>2038</v>
      </c>
      <c r="H2721" t="s">
        <v>3447</v>
      </c>
    </row>
    <row r="2722" spans="6:8">
      <c r="H2722" t="s">
        <v>2888</v>
      </c>
    </row>
    <row r="2723" spans="6:8">
      <c r="H2723" t="s">
        <v>2889</v>
      </c>
    </row>
    <row r="2724" spans="6:8">
      <c r="H2724" t="s">
        <v>2890</v>
      </c>
    </row>
    <row r="2725" spans="6:8">
      <c r="H2725" t="s">
        <v>2310</v>
      </c>
    </row>
    <row r="2726" spans="6:8">
      <c r="H2726" t="s">
        <v>2339</v>
      </c>
    </row>
    <row r="2727" spans="6:8">
      <c r="H2727" t="s">
        <v>2311</v>
      </c>
    </row>
    <row r="2728" spans="6:8">
      <c r="F2728" t="s">
        <v>1343</v>
      </c>
      <c r="G2728" t="s">
        <v>1888</v>
      </c>
      <c r="H2728" t="s">
        <v>3448</v>
      </c>
    </row>
    <row r="2729" spans="6:8">
      <c r="H2729" t="s">
        <v>3449</v>
      </c>
    </row>
    <row r="2730" spans="6:8">
      <c r="H2730" t="s">
        <v>3450</v>
      </c>
    </row>
    <row r="2731" spans="6:8">
      <c r="H2731" t="s">
        <v>3024</v>
      </c>
    </row>
    <row r="2732" spans="6:8">
      <c r="H2732" t="s">
        <v>2311</v>
      </c>
    </row>
    <row r="2733" spans="6:8">
      <c r="F2733" t="s">
        <v>1344</v>
      </c>
      <c r="G2733" t="s">
        <v>2039</v>
      </c>
      <c r="H2733" t="s">
        <v>3451</v>
      </c>
    </row>
    <row r="2734" spans="6:8">
      <c r="H2734" t="s">
        <v>3063</v>
      </c>
    </row>
    <row r="2735" spans="6:8">
      <c r="H2735" t="s">
        <v>3064</v>
      </c>
    </row>
    <row r="2736" spans="6:8">
      <c r="H2736" t="s">
        <v>3452</v>
      </c>
    </row>
    <row r="2737" spans="8:8">
      <c r="H2737" t="s">
        <v>3453</v>
      </c>
    </row>
    <row r="2738" spans="8:8">
      <c r="H2738" t="s">
        <v>3454</v>
      </c>
    </row>
    <row r="2739" spans="8:8">
      <c r="H2739" t="s">
        <v>3455</v>
      </c>
    </row>
    <row r="2740" spans="8:8">
      <c r="H2740" t="s">
        <v>3007</v>
      </c>
    </row>
    <row r="2741" spans="8:8">
      <c r="H2741" t="s">
        <v>3456</v>
      </c>
    </row>
    <row r="2742" spans="8:8">
      <c r="H2742" t="s">
        <v>3007</v>
      </c>
    </row>
    <row r="2743" spans="8:8">
      <c r="H2743" t="s">
        <v>3457</v>
      </c>
    </row>
    <row r="2744" spans="8:8">
      <c r="H2744" t="s">
        <v>3007</v>
      </c>
    </row>
    <row r="2745" spans="8:8">
      <c r="H2745" t="s">
        <v>3458</v>
      </c>
    </row>
    <row r="2746" spans="8:8">
      <c r="H2746" t="s">
        <v>3007</v>
      </c>
    </row>
    <row r="2747" spans="8:8">
      <c r="H2747" t="s">
        <v>3459</v>
      </c>
    </row>
    <row r="2748" spans="8:8">
      <c r="H2748" t="s">
        <v>3007</v>
      </c>
    </row>
    <row r="2749" spans="8:8">
      <c r="H2749" t="s">
        <v>3460</v>
      </c>
    </row>
    <row r="2750" spans="8:8">
      <c r="H2750" t="s">
        <v>3007</v>
      </c>
    </row>
    <row r="2751" spans="8:8">
      <c r="H2751" t="s">
        <v>3461</v>
      </c>
    </row>
    <row r="2752" spans="8:8">
      <c r="H2752" t="s">
        <v>3007</v>
      </c>
    </row>
    <row r="2753" spans="8:8">
      <c r="H2753" t="s">
        <v>3462</v>
      </c>
    </row>
    <row r="2754" spans="8:8">
      <c r="H2754" t="s">
        <v>3007</v>
      </c>
    </row>
    <row r="2755" spans="8:8">
      <c r="H2755" t="s">
        <v>3463</v>
      </c>
    </row>
    <row r="2756" spans="8:8">
      <c r="H2756" t="s">
        <v>3007</v>
      </c>
    </row>
    <row r="2757" spans="8:8">
      <c r="H2757" t="s">
        <v>3464</v>
      </c>
    </row>
    <row r="2758" spans="8:8">
      <c r="H2758" t="s">
        <v>3007</v>
      </c>
    </row>
    <row r="2759" spans="8:8">
      <c r="H2759" t="s">
        <v>3465</v>
      </c>
    </row>
    <row r="2760" spans="8:8">
      <c r="H2760" t="s">
        <v>3007</v>
      </c>
    </row>
    <row r="2761" spans="8:8">
      <c r="H2761" t="s">
        <v>3466</v>
      </c>
    </row>
    <row r="2762" spans="8:8">
      <c r="H2762" t="s">
        <v>3007</v>
      </c>
    </row>
    <row r="2763" spans="8:8">
      <c r="H2763" t="s">
        <v>3467</v>
      </c>
    </row>
    <row r="2764" spans="8:8">
      <c r="H2764" t="s">
        <v>3007</v>
      </c>
    </row>
    <row r="2765" spans="8:8">
      <c r="H2765" t="s">
        <v>3453</v>
      </c>
    </row>
    <row r="2766" spans="8:8">
      <c r="H2766" t="s">
        <v>3468</v>
      </c>
    </row>
    <row r="2767" spans="8:8">
      <c r="H2767" t="s">
        <v>3007</v>
      </c>
    </row>
    <row r="2768" spans="8:8">
      <c r="H2768" t="s">
        <v>3469</v>
      </c>
    </row>
    <row r="2769" spans="6:8">
      <c r="H2769" t="s">
        <v>3007</v>
      </c>
    </row>
    <row r="2770" spans="6:8">
      <c r="F2770" t="s">
        <v>1345</v>
      </c>
      <c r="G2770" t="s">
        <v>2040</v>
      </c>
      <c r="H2770" t="s">
        <v>3470</v>
      </c>
    </row>
    <row r="2771" spans="6:8">
      <c r="H2771" t="s">
        <v>2910</v>
      </c>
    </row>
    <row r="2772" spans="6:8">
      <c r="H2772" t="s">
        <v>3471</v>
      </c>
    </row>
    <row r="2773" spans="6:8">
      <c r="H2773" t="s">
        <v>2877</v>
      </c>
    </row>
    <row r="2774" spans="6:8">
      <c r="H2774" t="s">
        <v>2310</v>
      </c>
    </row>
    <row r="2775" spans="6:8">
      <c r="H2775" t="s">
        <v>2874</v>
      </c>
    </row>
    <row r="2776" spans="6:8">
      <c r="H2776" t="s">
        <v>2311</v>
      </c>
    </row>
    <row r="2777" spans="6:8">
      <c r="H2777" t="s">
        <v>3472</v>
      </c>
    </row>
    <row r="2778" spans="6:8">
      <c r="H2778" t="s">
        <v>3473</v>
      </c>
    </row>
    <row r="2779" spans="6:8">
      <c r="H2779" t="s">
        <v>3474</v>
      </c>
    </row>
    <row r="2780" spans="6:8">
      <c r="H2780" t="s">
        <v>3475</v>
      </c>
    </row>
    <row r="2781" spans="6:8">
      <c r="H2781" t="s">
        <v>3476</v>
      </c>
    </row>
    <row r="2782" spans="6:8">
      <c r="H2782" t="s">
        <v>3477</v>
      </c>
    </row>
    <row r="2783" spans="6:8">
      <c r="F2783" t="s">
        <v>1346</v>
      </c>
      <c r="G2783" t="s">
        <v>2041</v>
      </c>
      <c r="H2783" t="s">
        <v>3478</v>
      </c>
    </row>
    <row r="2784" spans="6:8">
      <c r="H2784" t="s">
        <v>3479</v>
      </c>
    </row>
    <row r="2785" spans="6:8">
      <c r="H2785" t="s">
        <v>3480</v>
      </c>
    </row>
    <row r="2786" spans="6:8">
      <c r="H2786" t="s">
        <v>3481</v>
      </c>
    </row>
    <row r="2787" spans="6:8">
      <c r="H2787" t="s">
        <v>3482</v>
      </c>
    </row>
    <row r="2788" spans="6:8">
      <c r="H2788" t="s">
        <v>3483</v>
      </c>
    </row>
    <row r="2789" spans="6:8">
      <c r="H2789" t="s">
        <v>3484</v>
      </c>
    </row>
    <row r="2790" spans="6:8">
      <c r="H2790" t="s">
        <v>2311</v>
      </c>
    </row>
    <row r="2791" spans="6:8">
      <c r="F2791" t="s">
        <v>1347</v>
      </c>
      <c r="G2791" t="s">
        <v>2042</v>
      </c>
      <c r="H2791" t="s">
        <v>3485</v>
      </c>
    </row>
    <row r="2792" spans="6:8">
      <c r="H2792" t="s">
        <v>3486</v>
      </c>
    </row>
    <row r="2793" spans="6:8">
      <c r="H2793" t="s">
        <v>3487</v>
      </c>
    </row>
    <row r="2794" spans="6:8">
      <c r="H2794" t="s">
        <v>3479</v>
      </c>
    </row>
    <row r="2795" spans="6:8">
      <c r="H2795" t="s">
        <v>3484</v>
      </c>
    </row>
    <row r="2796" spans="6:8">
      <c r="H2796" t="s">
        <v>3488</v>
      </c>
    </row>
    <row r="2797" spans="6:8">
      <c r="H2797" t="s">
        <v>2311</v>
      </c>
    </row>
    <row r="2798" spans="6:8">
      <c r="F2798" t="s">
        <v>1117</v>
      </c>
      <c r="G2798" t="s">
        <v>1901</v>
      </c>
      <c r="H2798" t="s">
        <v>3489</v>
      </c>
    </row>
    <row r="2799" spans="6:8">
      <c r="H2799" t="s">
        <v>2910</v>
      </c>
    </row>
    <row r="2800" spans="6:8">
      <c r="H2800" t="s">
        <v>3471</v>
      </c>
    </row>
    <row r="2801" spans="1:8">
      <c r="H2801" t="s">
        <v>2311</v>
      </c>
    </row>
    <row r="2802" spans="1:8">
      <c r="H2802" t="s">
        <v>2310</v>
      </c>
    </row>
    <row r="2803" spans="1:8">
      <c r="H2803" t="s">
        <v>2339</v>
      </c>
    </row>
    <row r="2804" spans="1:8">
      <c r="F2804" t="s">
        <v>1348</v>
      </c>
      <c r="G2804" t="s">
        <v>2043</v>
      </c>
      <c r="H2804" t="s">
        <v>3490</v>
      </c>
    </row>
    <row r="2805" spans="1:8">
      <c r="H2805" t="s">
        <v>2910</v>
      </c>
    </row>
    <row r="2806" spans="1:8">
      <c r="H2806" t="s">
        <v>3471</v>
      </c>
    </row>
    <row r="2807" spans="1:8">
      <c r="H2807" t="s">
        <v>2877</v>
      </c>
    </row>
    <row r="2808" spans="1:8">
      <c r="H2808" t="s">
        <v>2311</v>
      </c>
    </row>
    <row r="2809" spans="1:8">
      <c r="H2809" t="s">
        <v>2310</v>
      </c>
    </row>
    <row r="2810" spans="1:8">
      <c r="H2810" t="s">
        <v>2339</v>
      </c>
    </row>
    <row r="2811" spans="1:8">
      <c r="A2811" t="s">
        <v>150</v>
      </c>
      <c r="B2811">
        <f>HYPERLINK("https://github.com/apache/commons-math/commit/4fdbd676776c4831194f2909b102a05923fc429e", "4fdbd676776c4831194f2909b102a05923fc429e")</f>
        <v>0</v>
      </c>
      <c r="C2811">
        <f>HYPERLINK("https://github.com/apache/commons-math/commit/fb7bf199ffc1abe68de5ce0df71fb77a32a32a4f", "fb7bf199ffc1abe68de5ce0df71fb77a32a32a4f")</f>
        <v>0</v>
      </c>
      <c r="D2811" t="s">
        <v>511</v>
      </c>
      <c r="E2811" t="s">
        <v>674</v>
      </c>
      <c r="F2811" t="s">
        <v>1218</v>
      </c>
      <c r="G2811" t="s">
        <v>1852</v>
      </c>
      <c r="H2811" t="s">
        <v>3491</v>
      </c>
    </row>
    <row r="2812" spans="1:8">
      <c r="H2812" t="s">
        <v>3492</v>
      </c>
    </row>
    <row r="2813" spans="1:8">
      <c r="H2813" t="s">
        <v>3493</v>
      </c>
    </row>
    <row r="2814" spans="1:8">
      <c r="A2814" t="s">
        <v>151</v>
      </c>
      <c r="B2814">
        <f>HYPERLINK("https://github.com/apache/commons-math/commit/4039a1446040821a29d0f267b65d379cd1b782d2", "4039a1446040821a29d0f267b65d379cd1b782d2")</f>
        <v>0</v>
      </c>
      <c r="C2814">
        <f>HYPERLINK("https://github.com/apache/commons-math/commit/6f54422e966a95df227212dee651be837f1a6b56", "6f54422e966a95df227212dee651be837f1a6b56")</f>
        <v>0</v>
      </c>
      <c r="D2814" t="s">
        <v>517</v>
      </c>
      <c r="E2814" t="s">
        <v>675</v>
      </c>
      <c r="F2814" t="s">
        <v>1315</v>
      </c>
      <c r="G2814" t="s">
        <v>1878</v>
      </c>
      <c r="H2814" t="s">
        <v>3494</v>
      </c>
    </row>
    <row r="2815" spans="1:8">
      <c r="A2815" t="s">
        <v>152</v>
      </c>
      <c r="B2815">
        <f>HYPERLINK("https://github.com/apache/commons-math/commit/45f683a43652287dfd84c93abc0f482bf93ceefb", "45f683a43652287dfd84c93abc0f482bf93ceefb")</f>
        <v>0</v>
      </c>
      <c r="C2815">
        <f>HYPERLINK("https://github.com/apache/commons-math/commit/cab4f493398c1991218099c6cfa2c0cbf096b79a", "cab4f493398c1991218099c6cfa2c0cbf096b79a")</f>
        <v>0</v>
      </c>
      <c r="D2815" t="s">
        <v>517</v>
      </c>
      <c r="E2815" t="s">
        <v>676</v>
      </c>
      <c r="F2815" t="s">
        <v>1223</v>
      </c>
      <c r="G2815" t="s">
        <v>1990</v>
      </c>
      <c r="H2815" t="s">
        <v>3495</v>
      </c>
    </row>
    <row r="2816" spans="1:8">
      <c r="A2816" t="s">
        <v>153</v>
      </c>
      <c r="B2816">
        <f>HYPERLINK("https://github.com/apache/commons-math/commit/58f407fc8a3329bd2d38451ad4c992dc71441097", "58f407fc8a3329bd2d38451ad4c992dc71441097")</f>
        <v>0</v>
      </c>
      <c r="C2816">
        <f>HYPERLINK("https://github.com/apache/commons-math/commit/d4b02f6a3a90cb468731d6156d571d284bd070b1", "d4b02f6a3a90cb468731d6156d571d284bd070b1")</f>
        <v>0</v>
      </c>
      <c r="D2816" t="s">
        <v>517</v>
      </c>
      <c r="E2816" t="s">
        <v>677</v>
      </c>
      <c r="F2816" t="s">
        <v>1349</v>
      </c>
      <c r="G2816" t="s">
        <v>2044</v>
      </c>
      <c r="H2816" t="s">
        <v>3496</v>
      </c>
    </row>
    <row r="2817" spans="1:8">
      <c r="H2817" t="s">
        <v>3497</v>
      </c>
    </row>
    <row r="2818" spans="1:8">
      <c r="H2818" t="s">
        <v>3498</v>
      </c>
    </row>
    <row r="2819" spans="1:8">
      <c r="H2819" t="s">
        <v>3499</v>
      </c>
    </row>
    <row r="2820" spans="1:8">
      <c r="A2820" t="s">
        <v>154</v>
      </c>
      <c r="B2820">
        <f>HYPERLINK("https://github.com/apache/commons-math/commit/962315ba9322bb96d5b1941c4272501cc7cc050e", "962315ba9322bb96d5b1941c4272501cc7cc050e")</f>
        <v>0</v>
      </c>
      <c r="C2820">
        <f>HYPERLINK("https://github.com/apache/commons-math/commit/7572385a7e595c72856124485f1ec088df929975", "7572385a7e595c72856124485f1ec088df929975")</f>
        <v>0</v>
      </c>
      <c r="D2820" t="s">
        <v>517</v>
      </c>
      <c r="E2820" t="s">
        <v>678</v>
      </c>
      <c r="F2820" t="s">
        <v>1350</v>
      </c>
      <c r="G2820" t="s">
        <v>2044</v>
      </c>
      <c r="H2820" t="s">
        <v>3500</v>
      </c>
    </row>
    <row r="2821" spans="1:8">
      <c r="A2821" t="s">
        <v>155</v>
      </c>
      <c r="B2821">
        <f>HYPERLINK("https://github.com/apache/commons-math/commit/2431890261cbfe3cf0b5ba85e3037426c646adcf", "2431890261cbfe3cf0b5ba85e3037426c646adcf")</f>
        <v>0</v>
      </c>
      <c r="C2821">
        <f>HYPERLINK("https://github.com/apache/commons-math/commit/accccd996a2ca8f450e7206cb1c9e4c64e53f1cd", "accccd996a2ca8f450e7206cb1c9e4c64e53f1cd")</f>
        <v>0</v>
      </c>
      <c r="D2821" t="s">
        <v>513</v>
      </c>
      <c r="E2821" t="s">
        <v>679</v>
      </c>
      <c r="F2821" t="s">
        <v>1351</v>
      </c>
      <c r="G2821" t="s">
        <v>1895</v>
      </c>
      <c r="H2821" t="s">
        <v>2378</v>
      </c>
    </row>
    <row r="2822" spans="1:8">
      <c r="A2822" t="s">
        <v>156</v>
      </c>
      <c r="B2822">
        <f>HYPERLINK("https://github.com/apache/commons-math/commit/a21faeae6ed850c618b4fb739a422e3b144db135", "a21faeae6ed850c618b4fb739a422e3b144db135")</f>
        <v>0</v>
      </c>
      <c r="C2822">
        <f>HYPERLINK("https://github.com/apache/commons-math/commit/320194b3cbfac9bcebe854c7775191e8f32e922c", "320194b3cbfac9bcebe854c7775191e8f32e922c")</f>
        <v>0</v>
      </c>
      <c r="D2822" t="s">
        <v>517</v>
      </c>
      <c r="E2822" t="s">
        <v>680</v>
      </c>
      <c r="F2822" t="s">
        <v>1352</v>
      </c>
      <c r="G2822" t="s">
        <v>1944</v>
      </c>
      <c r="H2822" t="s">
        <v>3501</v>
      </c>
    </row>
    <row r="2823" spans="1:8">
      <c r="F2823" t="s">
        <v>1266</v>
      </c>
      <c r="G2823" t="s">
        <v>1948</v>
      </c>
      <c r="H2823" t="s">
        <v>3038</v>
      </c>
    </row>
    <row r="2824" spans="1:8">
      <c r="A2824" t="s">
        <v>157</v>
      </c>
      <c r="B2824">
        <f>HYPERLINK("https://github.com/apache/commons-math/commit/7584e481bffc5a5ffb8673b0cb869b56c73d3b87", "7584e481bffc5a5ffb8673b0cb869b56c73d3b87")</f>
        <v>0</v>
      </c>
      <c r="C2824">
        <f>HYPERLINK("https://github.com/apache/commons-math/commit/89ec5debd582fb0af1667ceea7339430fad6431b", "89ec5debd582fb0af1667ceea7339430fad6431b")</f>
        <v>0</v>
      </c>
      <c r="D2824" t="s">
        <v>511</v>
      </c>
      <c r="E2824" t="s">
        <v>681</v>
      </c>
      <c r="F2824" t="s">
        <v>1353</v>
      </c>
      <c r="G2824" t="s">
        <v>2045</v>
      </c>
      <c r="H2824" t="s">
        <v>2975</v>
      </c>
    </row>
    <row r="2825" spans="1:8">
      <c r="H2825" t="s">
        <v>2976</v>
      </c>
    </row>
    <row r="2826" spans="1:8">
      <c r="A2826" t="s">
        <v>158</v>
      </c>
      <c r="B2826">
        <f>HYPERLINK("https://github.com/apache/commons-math/commit/4b9b7585dcfb93bc027f6e08931100edee6a00b8", "4b9b7585dcfb93bc027f6e08931100edee6a00b8")</f>
        <v>0</v>
      </c>
      <c r="C2826">
        <f>HYPERLINK("https://github.com/apache/commons-math/commit/172a818945db3c9ad9be3c82a052e3dd023d3e8e", "172a818945db3c9ad9be3c82a052e3dd023d3e8e")</f>
        <v>0</v>
      </c>
      <c r="D2826" t="s">
        <v>517</v>
      </c>
      <c r="E2826" t="s">
        <v>682</v>
      </c>
      <c r="F2826" t="s">
        <v>1354</v>
      </c>
      <c r="G2826" t="s">
        <v>1881</v>
      </c>
      <c r="H2826" t="s">
        <v>2699</v>
      </c>
    </row>
    <row r="2827" spans="1:8">
      <c r="H2827" t="s">
        <v>2701</v>
      </c>
    </row>
    <row r="2828" spans="1:8">
      <c r="A2828" t="s">
        <v>159</v>
      </c>
      <c r="B2828">
        <f>HYPERLINK("https://github.com/apache/commons-math/commit/c6d53a52582d2d4c6fdec7a5f1a8cbee16db0e65", "c6d53a52582d2d4c6fdec7a5f1a8cbee16db0e65")</f>
        <v>0</v>
      </c>
      <c r="C2828">
        <f>HYPERLINK("https://github.com/apache/commons-math/commit/3bf8140d6524bb3bccea64f8ca57da1f9b769546", "3bf8140d6524bb3bccea64f8ca57da1f9b769546")</f>
        <v>0</v>
      </c>
      <c r="D2828" t="s">
        <v>517</v>
      </c>
      <c r="E2828" t="s">
        <v>683</v>
      </c>
      <c r="F2828" t="s">
        <v>1355</v>
      </c>
      <c r="G2828" t="s">
        <v>2046</v>
      </c>
      <c r="H2828" t="s">
        <v>3502</v>
      </c>
    </row>
    <row r="2829" spans="1:8">
      <c r="F2829" t="s">
        <v>1356</v>
      </c>
      <c r="G2829" t="s">
        <v>2047</v>
      </c>
      <c r="H2829" t="s">
        <v>3503</v>
      </c>
    </row>
    <row r="2830" spans="1:8">
      <c r="H2830" t="s">
        <v>3504</v>
      </c>
    </row>
    <row r="2831" spans="1:8">
      <c r="A2831" t="s">
        <v>160</v>
      </c>
      <c r="B2831">
        <f>HYPERLINK("https://github.com/apache/commons-math/commit/de001e7bcf9acb761047bdcf40f48244f8b63642", "de001e7bcf9acb761047bdcf40f48244f8b63642")</f>
        <v>0</v>
      </c>
      <c r="C2831">
        <f>HYPERLINK("https://github.com/apache/commons-math/commit/5321415bc5e6fe2fc3b6a68f53447a72050d407f", "5321415bc5e6fe2fc3b6a68f53447a72050d407f")</f>
        <v>0</v>
      </c>
      <c r="D2831" t="s">
        <v>517</v>
      </c>
      <c r="E2831" t="s">
        <v>684</v>
      </c>
      <c r="F2831" t="s">
        <v>1357</v>
      </c>
      <c r="G2831" t="s">
        <v>1849</v>
      </c>
      <c r="H2831" t="s">
        <v>3505</v>
      </c>
    </row>
    <row r="2832" spans="1:8">
      <c r="A2832" t="s">
        <v>161</v>
      </c>
      <c r="B2832">
        <f>HYPERLINK("https://github.com/apache/commons-math/commit/5ca553511dea61641f248f71be203b91f1682e95", "5ca553511dea61641f248f71be203b91f1682e95")</f>
        <v>0</v>
      </c>
      <c r="C2832">
        <f>HYPERLINK("https://github.com/apache/commons-math/commit/82cbcdc3a0ae55f80ae8950c5353cd9f020921af", "82cbcdc3a0ae55f80ae8950c5353cd9f020921af")</f>
        <v>0</v>
      </c>
      <c r="D2832" t="s">
        <v>515</v>
      </c>
      <c r="E2832" t="s">
        <v>685</v>
      </c>
      <c r="F2832" t="s">
        <v>1358</v>
      </c>
      <c r="G2832" t="s">
        <v>1840</v>
      </c>
      <c r="H2832" t="s">
        <v>3506</v>
      </c>
    </row>
    <row r="2833" spans="1:8">
      <c r="H2833" t="s">
        <v>3507</v>
      </c>
    </row>
    <row r="2834" spans="1:8">
      <c r="A2834" t="s">
        <v>162</v>
      </c>
      <c r="B2834">
        <f>HYPERLINK("https://github.com/apache/commons-math/commit/826fc64e968e5fd84dae5757537ab8ed815e2126", "826fc64e968e5fd84dae5757537ab8ed815e2126")</f>
        <v>0</v>
      </c>
      <c r="C2834">
        <f>HYPERLINK("https://github.com/apache/commons-math/commit/0d6a91f69853e57e7811438dde18270eaf161000", "0d6a91f69853e57e7811438dde18270eaf161000")</f>
        <v>0</v>
      </c>
      <c r="D2834" t="s">
        <v>517</v>
      </c>
      <c r="E2834" t="s">
        <v>686</v>
      </c>
      <c r="F2834" t="s">
        <v>1236</v>
      </c>
      <c r="G2834" t="s">
        <v>1892</v>
      </c>
      <c r="H2834" t="s">
        <v>3508</v>
      </c>
    </row>
    <row r="2835" spans="1:8">
      <c r="H2835" t="s">
        <v>3509</v>
      </c>
    </row>
    <row r="2836" spans="1:8">
      <c r="H2836" t="s">
        <v>3509</v>
      </c>
    </row>
    <row r="2837" spans="1:8">
      <c r="H2837" t="s">
        <v>3510</v>
      </c>
    </row>
    <row r="2838" spans="1:8">
      <c r="H2838" t="s">
        <v>3510</v>
      </c>
    </row>
    <row r="2839" spans="1:8">
      <c r="H2839" t="s">
        <v>2497</v>
      </c>
    </row>
    <row r="2840" spans="1:8">
      <c r="H2840" t="s">
        <v>2498</v>
      </c>
    </row>
    <row r="2841" spans="1:8">
      <c r="H2841" t="s">
        <v>3185</v>
      </c>
    </row>
    <row r="2842" spans="1:8">
      <c r="H2842" t="s">
        <v>2403</v>
      </c>
    </row>
    <row r="2843" spans="1:8">
      <c r="H2843" t="s">
        <v>2499</v>
      </c>
    </row>
    <row r="2844" spans="1:8">
      <c r="H2844" t="s">
        <v>2500</v>
      </c>
    </row>
    <row r="2845" spans="1:8">
      <c r="H2845" t="s">
        <v>2501</v>
      </c>
    </row>
    <row r="2846" spans="1:8">
      <c r="H2846" t="s">
        <v>2409</v>
      </c>
    </row>
    <row r="2847" spans="1:8">
      <c r="H2847" t="s">
        <v>3252</v>
      </c>
    </row>
    <row r="2848" spans="1:8">
      <c r="H2848" t="s">
        <v>2502</v>
      </c>
    </row>
    <row r="2849" spans="8:8">
      <c r="H2849" t="s">
        <v>2503</v>
      </c>
    </row>
    <row r="2850" spans="8:8">
      <c r="H2850" t="s">
        <v>2504</v>
      </c>
    </row>
    <row r="2851" spans="8:8">
      <c r="H2851" t="s">
        <v>2505</v>
      </c>
    </row>
    <row r="2852" spans="8:8">
      <c r="H2852" t="s">
        <v>2506</v>
      </c>
    </row>
    <row r="2853" spans="8:8">
      <c r="H2853" t="s">
        <v>2507</v>
      </c>
    </row>
    <row r="2854" spans="8:8">
      <c r="H2854" t="s">
        <v>2508</v>
      </c>
    </row>
    <row r="2855" spans="8:8">
      <c r="H2855" t="s">
        <v>3255</v>
      </c>
    </row>
    <row r="2856" spans="8:8">
      <c r="H2856" t="s">
        <v>2509</v>
      </c>
    </row>
    <row r="2857" spans="8:8">
      <c r="H2857" t="s">
        <v>3256</v>
      </c>
    </row>
    <row r="2858" spans="8:8">
      <c r="H2858" t="s">
        <v>2510</v>
      </c>
    </row>
    <row r="2859" spans="8:8">
      <c r="H2859" t="s">
        <v>2511</v>
      </c>
    </row>
    <row r="2860" spans="8:8">
      <c r="H2860" t="s">
        <v>2979</v>
      </c>
    </row>
    <row r="2861" spans="8:8">
      <c r="H2861" t="s">
        <v>3000</v>
      </c>
    </row>
    <row r="2862" spans="8:8">
      <c r="H2862" t="s">
        <v>3267</v>
      </c>
    </row>
    <row r="2863" spans="8:8">
      <c r="H2863" t="s">
        <v>3264</v>
      </c>
    </row>
    <row r="2864" spans="8:8">
      <c r="H2864" t="s">
        <v>2920</v>
      </c>
    </row>
    <row r="2865" spans="6:8">
      <c r="H2865" t="s">
        <v>2586</v>
      </c>
    </row>
    <row r="2866" spans="6:8">
      <c r="H2866" t="s">
        <v>3285</v>
      </c>
    </row>
    <row r="2867" spans="6:8">
      <c r="H2867" t="s">
        <v>2513</v>
      </c>
    </row>
    <row r="2868" spans="6:8">
      <c r="H2868" t="s">
        <v>2513</v>
      </c>
    </row>
    <row r="2869" spans="6:8">
      <c r="H2869" t="s">
        <v>3511</v>
      </c>
    </row>
    <row r="2870" spans="6:8">
      <c r="H2870" t="s">
        <v>3512</v>
      </c>
    </row>
    <row r="2871" spans="6:8">
      <c r="H2871" t="s">
        <v>2980</v>
      </c>
    </row>
    <row r="2872" spans="6:8">
      <c r="F2872" t="s">
        <v>1246</v>
      </c>
      <c r="G2872" t="s">
        <v>1951</v>
      </c>
      <c r="H2872" t="s">
        <v>3513</v>
      </c>
    </row>
    <row r="2873" spans="6:8">
      <c r="H2873" t="s">
        <v>3514</v>
      </c>
    </row>
    <row r="2874" spans="6:8">
      <c r="H2874" t="s">
        <v>3515</v>
      </c>
    </row>
    <row r="2875" spans="6:8">
      <c r="H2875" t="s">
        <v>3516</v>
      </c>
    </row>
    <row r="2876" spans="6:8">
      <c r="H2876" t="s">
        <v>3517</v>
      </c>
    </row>
    <row r="2877" spans="6:8">
      <c r="F2877" t="s">
        <v>1249</v>
      </c>
      <c r="G2877" t="s">
        <v>1850</v>
      </c>
      <c r="H2877" t="s">
        <v>2496</v>
      </c>
    </row>
    <row r="2878" spans="6:8">
      <c r="H2878" t="s">
        <v>2497</v>
      </c>
    </row>
    <row r="2879" spans="6:8">
      <c r="H2879" t="s">
        <v>2498</v>
      </c>
    </row>
    <row r="2880" spans="6:8">
      <c r="H2880" t="s">
        <v>2403</v>
      </c>
    </row>
    <row r="2881" spans="8:8">
      <c r="H2881" t="s">
        <v>2499</v>
      </c>
    </row>
    <row r="2882" spans="8:8">
      <c r="H2882" t="s">
        <v>2500</v>
      </c>
    </row>
    <row r="2883" spans="8:8">
      <c r="H2883" t="s">
        <v>3293</v>
      </c>
    </row>
    <row r="2884" spans="8:8">
      <c r="H2884" t="s">
        <v>2501</v>
      </c>
    </row>
    <row r="2885" spans="8:8">
      <c r="H2885" t="s">
        <v>2409</v>
      </c>
    </row>
    <row r="2886" spans="8:8">
      <c r="H2886" t="s">
        <v>3252</v>
      </c>
    </row>
    <row r="2887" spans="8:8">
      <c r="H2887" t="s">
        <v>2506</v>
      </c>
    </row>
    <row r="2888" spans="8:8">
      <c r="H2888" t="s">
        <v>2507</v>
      </c>
    </row>
    <row r="2889" spans="8:8">
      <c r="H2889" t="s">
        <v>2508</v>
      </c>
    </row>
    <row r="2890" spans="8:8">
      <c r="H2890" t="s">
        <v>3255</v>
      </c>
    </row>
    <row r="2891" spans="8:8">
      <c r="H2891" t="s">
        <v>2509</v>
      </c>
    </row>
    <row r="2892" spans="8:8">
      <c r="H2892" t="s">
        <v>3256</v>
      </c>
    </row>
    <row r="2893" spans="8:8">
      <c r="H2893" t="s">
        <v>2510</v>
      </c>
    </row>
    <row r="2894" spans="8:8">
      <c r="H2894" t="s">
        <v>2511</v>
      </c>
    </row>
    <row r="2895" spans="8:8">
      <c r="H2895" t="s">
        <v>3257</v>
      </c>
    </row>
    <row r="2896" spans="8:8">
      <c r="H2896" t="s">
        <v>3258</v>
      </c>
    </row>
    <row r="2897" spans="8:8">
      <c r="H2897" t="s">
        <v>3259</v>
      </c>
    </row>
    <row r="2898" spans="8:8">
      <c r="H2898" t="s">
        <v>3260</v>
      </c>
    </row>
    <row r="2899" spans="8:8">
      <c r="H2899" t="s">
        <v>3260</v>
      </c>
    </row>
    <row r="2900" spans="8:8">
      <c r="H2900" t="s">
        <v>3262</v>
      </c>
    </row>
    <row r="2901" spans="8:8">
      <c r="H2901" t="s">
        <v>3263</v>
      </c>
    </row>
    <row r="2902" spans="8:8">
      <c r="H2902" t="s">
        <v>3263</v>
      </c>
    </row>
    <row r="2903" spans="8:8">
      <c r="H2903" t="s">
        <v>3264</v>
      </c>
    </row>
    <row r="2904" spans="8:8">
      <c r="H2904" t="s">
        <v>3265</v>
      </c>
    </row>
    <row r="2905" spans="8:8">
      <c r="H2905" t="s">
        <v>3267</v>
      </c>
    </row>
    <row r="2906" spans="8:8">
      <c r="H2906" t="s">
        <v>3268</v>
      </c>
    </row>
    <row r="2907" spans="8:8">
      <c r="H2907" t="s">
        <v>3270</v>
      </c>
    </row>
    <row r="2908" spans="8:8">
      <c r="H2908" t="s">
        <v>3271</v>
      </c>
    </row>
    <row r="2909" spans="8:8">
      <c r="H2909" t="s">
        <v>3273</v>
      </c>
    </row>
    <row r="2910" spans="8:8">
      <c r="H2910" t="s">
        <v>3274</v>
      </c>
    </row>
    <row r="2911" spans="8:8">
      <c r="H2911" t="s">
        <v>3276</v>
      </c>
    </row>
    <row r="2912" spans="8:8">
      <c r="H2912" t="s">
        <v>3277</v>
      </c>
    </row>
    <row r="2913" spans="1:8">
      <c r="H2913" t="s">
        <v>3278</v>
      </c>
    </row>
    <row r="2914" spans="1:8">
      <c r="H2914" t="s">
        <v>3280</v>
      </c>
    </row>
    <row r="2915" spans="1:8">
      <c r="H2915" t="s">
        <v>3281</v>
      </c>
    </row>
    <row r="2916" spans="1:8">
      <c r="H2916" t="s">
        <v>3283</v>
      </c>
    </row>
    <row r="2917" spans="1:8">
      <c r="H2917" t="s">
        <v>3284</v>
      </c>
    </row>
    <row r="2918" spans="1:8">
      <c r="H2918" t="s">
        <v>2920</v>
      </c>
    </row>
    <row r="2919" spans="1:8">
      <c r="H2919" t="s">
        <v>2586</v>
      </c>
    </row>
    <row r="2920" spans="1:8">
      <c r="H2920" t="s">
        <v>3285</v>
      </c>
    </row>
    <row r="2921" spans="1:8">
      <c r="H2921" t="s">
        <v>3286</v>
      </c>
    </row>
    <row r="2922" spans="1:8">
      <c r="H2922" t="s">
        <v>3190</v>
      </c>
    </row>
    <row r="2923" spans="1:8">
      <c r="H2923" t="s">
        <v>3288</v>
      </c>
    </row>
    <row r="2924" spans="1:8">
      <c r="H2924" t="s">
        <v>3288</v>
      </c>
    </row>
    <row r="2925" spans="1:8">
      <c r="H2925" t="s">
        <v>3290</v>
      </c>
    </row>
    <row r="2926" spans="1:8">
      <c r="H2926" t="s">
        <v>3511</v>
      </c>
    </row>
    <row r="2927" spans="1:8">
      <c r="H2927" t="s">
        <v>3512</v>
      </c>
    </row>
    <row r="2928" spans="1:8">
      <c r="A2928" t="s">
        <v>163</v>
      </c>
      <c r="B2928">
        <f>HYPERLINK("https://github.com/apache/commons-math/commit/634e51b50e2000d38498161afcdc7359bae61ce1", "634e51b50e2000d38498161afcdc7359bae61ce1")</f>
        <v>0</v>
      </c>
      <c r="C2928">
        <f>HYPERLINK("https://github.com/apache/commons-math/commit/826fc64e968e5fd84dae5757537ab8ed815e2126", "826fc64e968e5fd84dae5757537ab8ed815e2126")</f>
        <v>0</v>
      </c>
      <c r="D2928" t="s">
        <v>517</v>
      </c>
      <c r="E2928" t="s">
        <v>687</v>
      </c>
      <c r="F2928" t="s">
        <v>1214</v>
      </c>
      <c r="G2928" t="s">
        <v>1943</v>
      </c>
      <c r="H2928" t="s">
        <v>3518</v>
      </c>
    </row>
    <row r="2929" spans="6:8">
      <c r="H2929" t="s">
        <v>3519</v>
      </c>
    </row>
    <row r="2930" spans="6:8">
      <c r="H2930" t="s">
        <v>3021</v>
      </c>
    </row>
    <row r="2931" spans="6:8">
      <c r="H2931" t="s">
        <v>3022</v>
      </c>
    </row>
    <row r="2932" spans="6:8">
      <c r="H2932" t="s">
        <v>3520</v>
      </c>
    </row>
    <row r="2933" spans="6:8">
      <c r="H2933" t="s">
        <v>3521</v>
      </c>
    </row>
    <row r="2934" spans="6:8">
      <c r="H2934" t="s">
        <v>3522</v>
      </c>
    </row>
    <row r="2935" spans="6:8">
      <c r="H2935" t="s">
        <v>3523</v>
      </c>
    </row>
    <row r="2936" spans="6:8">
      <c r="H2936" t="s">
        <v>3420</v>
      </c>
    </row>
    <row r="2937" spans="6:8">
      <c r="F2937" t="s">
        <v>1352</v>
      </c>
      <c r="G2937" t="s">
        <v>1944</v>
      </c>
      <c r="H2937" t="s">
        <v>3518</v>
      </c>
    </row>
    <row r="2938" spans="6:8">
      <c r="H2938" t="s">
        <v>3519</v>
      </c>
    </row>
    <row r="2939" spans="6:8">
      <c r="H2939" t="s">
        <v>3021</v>
      </c>
    </row>
    <row r="2940" spans="6:8">
      <c r="H2940" t="s">
        <v>3022</v>
      </c>
    </row>
    <row r="2941" spans="6:8">
      <c r="H2941" t="s">
        <v>3524</v>
      </c>
    </row>
    <row r="2942" spans="6:8">
      <c r="H2942" t="s">
        <v>3525</v>
      </c>
    </row>
    <row r="2943" spans="6:8">
      <c r="H2943" t="s">
        <v>3526</v>
      </c>
    </row>
    <row r="2944" spans="6:8">
      <c r="H2944" t="s">
        <v>3038</v>
      </c>
    </row>
    <row r="2945" spans="1:8">
      <c r="H2945" t="s">
        <v>3527</v>
      </c>
    </row>
    <row r="2946" spans="1:8">
      <c r="H2946" t="s">
        <v>3420</v>
      </c>
    </row>
    <row r="2947" spans="1:8">
      <c r="H2947" t="s">
        <v>3290</v>
      </c>
    </row>
    <row r="2948" spans="1:8">
      <c r="H2948" t="s">
        <v>3528</v>
      </c>
    </row>
    <row r="2949" spans="1:8">
      <c r="H2949" t="s">
        <v>3420</v>
      </c>
    </row>
    <row r="2950" spans="1:8">
      <c r="H2950" t="s">
        <v>3290</v>
      </c>
    </row>
    <row r="2951" spans="1:8">
      <c r="A2951" t="s">
        <v>164</v>
      </c>
      <c r="B2951">
        <f>HYPERLINK("https://github.com/apache/commons-math/commit/07f166332003e7f0857954ffc5bd3e85ca762f69", "07f166332003e7f0857954ffc5bd3e85ca762f69")</f>
        <v>0</v>
      </c>
      <c r="C2951">
        <f>HYPERLINK("https://github.com/apache/commons-math/commit/06ec87572a446d19c83a771395b9d6bbaf27f102", "06ec87572a446d19c83a771395b9d6bbaf27f102")</f>
        <v>0</v>
      </c>
      <c r="D2951" t="s">
        <v>517</v>
      </c>
      <c r="E2951" t="s">
        <v>688</v>
      </c>
      <c r="F2951" t="s">
        <v>1225</v>
      </c>
      <c r="G2951" t="s">
        <v>1945</v>
      </c>
      <c r="H2951" t="s">
        <v>3054</v>
      </c>
    </row>
    <row r="2952" spans="1:8">
      <c r="H2952" t="s">
        <v>3055</v>
      </c>
    </row>
    <row r="2953" spans="1:8">
      <c r="H2953" t="s">
        <v>3056</v>
      </c>
    </row>
    <row r="2954" spans="1:8">
      <c r="H2954" t="s">
        <v>3057</v>
      </c>
    </row>
    <row r="2955" spans="1:8">
      <c r="H2955" t="s">
        <v>2926</v>
      </c>
    </row>
    <row r="2956" spans="1:8">
      <c r="F2956" t="s">
        <v>1226</v>
      </c>
      <c r="G2956" t="s">
        <v>1907</v>
      </c>
      <c r="H2956" t="s">
        <v>2891</v>
      </c>
    </row>
    <row r="2957" spans="1:8">
      <c r="H2957" t="s">
        <v>3026</v>
      </c>
    </row>
    <row r="2958" spans="1:8">
      <c r="H2958" t="s">
        <v>3027</v>
      </c>
    </row>
    <row r="2959" spans="1:8">
      <c r="H2959" t="s">
        <v>3028</v>
      </c>
    </row>
    <row r="2960" spans="1:8">
      <c r="H2960" t="s">
        <v>3029</v>
      </c>
    </row>
    <row r="2961" spans="8:8">
      <c r="H2961" t="s">
        <v>3030</v>
      </c>
    </row>
    <row r="2962" spans="8:8">
      <c r="H2962" t="s">
        <v>3031</v>
      </c>
    </row>
    <row r="2963" spans="8:8">
      <c r="H2963" t="s">
        <v>3032</v>
      </c>
    </row>
    <row r="2964" spans="8:8">
      <c r="H2964" t="s">
        <v>3033</v>
      </c>
    </row>
    <row r="2965" spans="8:8">
      <c r="H2965" t="s">
        <v>3034</v>
      </c>
    </row>
    <row r="2966" spans="8:8">
      <c r="H2966" t="s">
        <v>3035</v>
      </c>
    </row>
    <row r="2967" spans="8:8">
      <c r="H2967" t="s">
        <v>3036</v>
      </c>
    </row>
    <row r="2968" spans="8:8">
      <c r="H2968" t="s">
        <v>3037</v>
      </c>
    </row>
    <row r="2969" spans="8:8">
      <c r="H2969" t="s">
        <v>3038</v>
      </c>
    </row>
    <row r="2970" spans="8:8">
      <c r="H2970" t="s">
        <v>3039</v>
      </c>
    </row>
    <row r="2971" spans="8:8">
      <c r="H2971" t="s">
        <v>3040</v>
      </c>
    </row>
    <row r="2972" spans="8:8">
      <c r="H2972" t="s">
        <v>3041</v>
      </c>
    </row>
    <row r="2973" spans="8:8">
      <c r="H2973" t="s">
        <v>3042</v>
      </c>
    </row>
    <row r="2974" spans="8:8">
      <c r="H2974" t="s">
        <v>2851</v>
      </c>
    </row>
    <row r="2975" spans="8:8">
      <c r="H2975" t="s">
        <v>2852</v>
      </c>
    </row>
    <row r="2976" spans="8:8">
      <c r="H2976" t="s">
        <v>3043</v>
      </c>
    </row>
    <row r="2977" spans="8:8">
      <c r="H2977" t="s">
        <v>3044</v>
      </c>
    </row>
    <row r="2978" spans="8:8">
      <c r="H2978" t="s">
        <v>3045</v>
      </c>
    </row>
    <row r="2979" spans="8:8">
      <c r="H2979" t="s">
        <v>3046</v>
      </c>
    </row>
    <row r="2980" spans="8:8">
      <c r="H2980" t="s">
        <v>2847</v>
      </c>
    </row>
    <row r="2981" spans="8:8">
      <c r="H2981" t="s">
        <v>2849</v>
      </c>
    </row>
    <row r="2982" spans="8:8">
      <c r="H2982" t="s">
        <v>2848</v>
      </c>
    </row>
    <row r="2983" spans="8:8">
      <c r="H2983" t="s">
        <v>3047</v>
      </c>
    </row>
    <row r="2984" spans="8:8">
      <c r="H2984" t="s">
        <v>3048</v>
      </c>
    </row>
    <row r="2985" spans="8:8">
      <c r="H2985" t="s">
        <v>3049</v>
      </c>
    </row>
    <row r="2986" spans="8:8">
      <c r="H2986" t="s">
        <v>2660</v>
      </c>
    </row>
    <row r="2987" spans="8:8">
      <c r="H2987" t="s">
        <v>2661</v>
      </c>
    </row>
    <row r="2988" spans="8:8">
      <c r="H2988" t="s">
        <v>3050</v>
      </c>
    </row>
    <row r="2989" spans="8:8">
      <c r="H2989" t="s">
        <v>2852</v>
      </c>
    </row>
    <row r="2990" spans="8:8">
      <c r="H2990" t="s">
        <v>3051</v>
      </c>
    </row>
    <row r="2991" spans="8:8">
      <c r="H2991" t="s">
        <v>3052</v>
      </c>
    </row>
    <row r="2992" spans="8:8">
      <c r="H2992" t="s">
        <v>3053</v>
      </c>
    </row>
    <row r="2993" spans="6:8">
      <c r="H2993" t="s">
        <v>2851</v>
      </c>
    </row>
    <row r="2994" spans="6:8">
      <c r="F2994" t="s">
        <v>1227</v>
      </c>
      <c r="G2994" t="s">
        <v>1898</v>
      </c>
      <c r="H2994" t="s">
        <v>3058</v>
      </c>
    </row>
    <row r="2995" spans="6:8">
      <c r="H2995" t="s">
        <v>3026</v>
      </c>
    </row>
    <row r="2996" spans="6:8">
      <c r="H2996" t="s">
        <v>3027</v>
      </c>
    </row>
    <row r="2997" spans="6:8">
      <c r="H2997" t="s">
        <v>3028</v>
      </c>
    </row>
    <row r="2998" spans="6:8">
      <c r="H2998" t="s">
        <v>3029</v>
      </c>
    </row>
    <row r="2999" spans="6:8">
      <c r="H2999" t="s">
        <v>3030</v>
      </c>
    </row>
    <row r="3000" spans="6:8">
      <c r="H3000" t="s">
        <v>3031</v>
      </c>
    </row>
    <row r="3001" spans="6:8">
      <c r="H3001" t="s">
        <v>3032</v>
      </c>
    </row>
    <row r="3002" spans="6:8">
      <c r="H3002" t="s">
        <v>3033</v>
      </c>
    </row>
    <row r="3003" spans="6:8">
      <c r="H3003" t="s">
        <v>3034</v>
      </c>
    </row>
    <row r="3004" spans="6:8">
      <c r="H3004" t="s">
        <v>3035</v>
      </c>
    </row>
    <row r="3005" spans="6:8">
      <c r="H3005" t="s">
        <v>3036</v>
      </c>
    </row>
    <row r="3006" spans="6:8">
      <c r="H3006" t="s">
        <v>3059</v>
      </c>
    </row>
    <row r="3007" spans="6:8">
      <c r="H3007" t="s">
        <v>3060</v>
      </c>
    </row>
    <row r="3008" spans="6:8">
      <c r="H3008" t="s">
        <v>3039</v>
      </c>
    </row>
    <row r="3009" spans="8:8">
      <c r="H3009" t="s">
        <v>3040</v>
      </c>
    </row>
    <row r="3010" spans="8:8">
      <c r="H3010" t="s">
        <v>3061</v>
      </c>
    </row>
    <row r="3011" spans="8:8">
      <c r="H3011" t="s">
        <v>3041</v>
      </c>
    </row>
    <row r="3012" spans="8:8">
      <c r="H3012" t="s">
        <v>2847</v>
      </c>
    </row>
    <row r="3013" spans="8:8">
      <c r="H3013" t="s">
        <v>2848</v>
      </c>
    </row>
    <row r="3014" spans="8:8">
      <c r="H3014" t="s">
        <v>2849</v>
      </c>
    </row>
    <row r="3015" spans="8:8">
      <c r="H3015" t="s">
        <v>3042</v>
      </c>
    </row>
    <row r="3016" spans="8:8">
      <c r="H3016" t="s">
        <v>2851</v>
      </c>
    </row>
    <row r="3017" spans="8:8">
      <c r="H3017" t="s">
        <v>2852</v>
      </c>
    </row>
    <row r="3018" spans="8:8">
      <c r="H3018" t="s">
        <v>3043</v>
      </c>
    </row>
    <row r="3019" spans="8:8">
      <c r="H3019" t="s">
        <v>3044</v>
      </c>
    </row>
    <row r="3020" spans="8:8">
      <c r="H3020" t="s">
        <v>3045</v>
      </c>
    </row>
    <row r="3021" spans="8:8">
      <c r="H3021" t="s">
        <v>3046</v>
      </c>
    </row>
    <row r="3022" spans="8:8">
      <c r="H3022" t="s">
        <v>2847</v>
      </c>
    </row>
    <row r="3023" spans="8:8">
      <c r="H3023" t="s">
        <v>2849</v>
      </c>
    </row>
    <row r="3024" spans="8:8">
      <c r="H3024" t="s">
        <v>2848</v>
      </c>
    </row>
    <row r="3025" spans="8:8">
      <c r="H3025" t="s">
        <v>3047</v>
      </c>
    </row>
    <row r="3026" spans="8:8">
      <c r="H3026" t="s">
        <v>3048</v>
      </c>
    </row>
    <row r="3027" spans="8:8">
      <c r="H3027" t="s">
        <v>3049</v>
      </c>
    </row>
    <row r="3028" spans="8:8">
      <c r="H3028" t="s">
        <v>2660</v>
      </c>
    </row>
    <row r="3029" spans="8:8">
      <c r="H3029" t="s">
        <v>2661</v>
      </c>
    </row>
    <row r="3030" spans="8:8">
      <c r="H3030" t="s">
        <v>3050</v>
      </c>
    </row>
    <row r="3031" spans="8:8">
      <c r="H3031" t="s">
        <v>2852</v>
      </c>
    </row>
    <row r="3032" spans="8:8">
      <c r="H3032" t="s">
        <v>3051</v>
      </c>
    </row>
    <row r="3033" spans="8:8">
      <c r="H3033" t="s">
        <v>3052</v>
      </c>
    </row>
    <row r="3034" spans="8:8">
      <c r="H3034" t="s">
        <v>3053</v>
      </c>
    </row>
    <row r="3035" spans="8:8">
      <c r="H3035" t="s">
        <v>2851</v>
      </c>
    </row>
    <row r="3036" spans="8:8">
      <c r="H3036" t="s">
        <v>3062</v>
      </c>
    </row>
    <row r="3037" spans="8:8">
      <c r="H3037" t="s">
        <v>3045</v>
      </c>
    </row>
    <row r="3038" spans="8:8">
      <c r="H3038" t="s">
        <v>3066</v>
      </c>
    </row>
    <row r="3039" spans="8:8">
      <c r="H3039" t="s">
        <v>3067</v>
      </c>
    </row>
    <row r="3040" spans="8:8">
      <c r="H3040" t="s">
        <v>3068</v>
      </c>
    </row>
    <row r="3041" spans="6:8">
      <c r="H3041" t="s">
        <v>2851</v>
      </c>
    </row>
    <row r="3042" spans="6:8">
      <c r="H3042" t="s">
        <v>2852</v>
      </c>
    </row>
    <row r="3043" spans="6:8">
      <c r="F3043" t="s">
        <v>1228</v>
      </c>
      <c r="G3043" t="s">
        <v>1946</v>
      </c>
      <c r="H3043" t="s">
        <v>3529</v>
      </c>
    </row>
    <row r="3044" spans="6:8">
      <c r="H3044" t="s">
        <v>2820</v>
      </c>
    </row>
    <row r="3045" spans="6:8">
      <c r="H3045" t="s">
        <v>2821</v>
      </c>
    </row>
    <row r="3046" spans="6:8">
      <c r="H3046" t="s">
        <v>2822</v>
      </c>
    </row>
    <row r="3047" spans="6:8">
      <c r="H3047" t="s">
        <v>2823</v>
      </c>
    </row>
    <row r="3048" spans="6:8">
      <c r="H3048" t="s">
        <v>2824</v>
      </c>
    </row>
    <row r="3049" spans="6:8">
      <c r="H3049" t="s">
        <v>2825</v>
      </c>
    </row>
    <row r="3050" spans="6:8">
      <c r="H3050" t="s">
        <v>2826</v>
      </c>
    </row>
    <row r="3051" spans="6:8">
      <c r="H3051" t="s">
        <v>2827</v>
      </c>
    </row>
    <row r="3052" spans="6:8">
      <c r="H3052" t="s">
        <v>2828</v>
      </c>
    </row>
    <row r="3053" spans="6:8">
      <c r="H3053" t="s">
        <v>2829</v>
      </c>
    </row>
    <row r="3054" spans="6:8">
      <c r="H3054" t="s">
        <v>2830</v>
      </c>
    </row>
    <row r="3055" spans="6:8">
      <c r="H3055" t="s">
        <v>2831</v>
      </c>
    </row>
    <row r="3056" spans="6:8">
      <c r="H3056" t="s">
        <v>2832</v>
      </c>
    </row>
    <row r="3057" spans="8:8">
      <c r="H3057" t="s">
        <v>2833</v>
      </c>
    </row>
    <row r="3058" spans="8:8">
      <c r="H3058" t="s">
        <v>2834</v>
      </c>
    </row>
    <row r="3059" spans="8:8">
      <c r="H3059" t="s">
        <v>2835</v>
      </c>
    </row>
    <row r="3060" spans="8:8">
      <c r="H3060" t="s">
        <v>2836</v>
      </c>
    </row>
    <row r="3061" spans="8:8">
      <c r="H3061" t="s">
        <v>2837</v>
      </c>
    </row>
    <row r="3062" spans="8:8">
      <c r="H3062" t="s">
        <v>2838</v>
      </c>
    </row>
    <row r="3063" spans="8:8">
      <c r="H3063" t="s">
        <v>2839</v>
      </c>
    </row>
    <row r="3064" spans="8:8">
      <c r="H3064" t="s">
        <v>2840</v>
      </c>
    </row>
    <row r="3065" spans="8:8">
      <c r="H3065" t="s">
        <v>2841</v>
      </c>
    </row>
    <row r="3066" spans="8:8">
      <c r="H3066" t="s">
        <v>2842</v>
      </c>
    </row>
    <row r="3067" spans="8:8">
      <c r="H3067" t="s">
        <v>2843</v>
      </c>
    </row>
    <row r="3068" spans="8:8">
      <c r="H3068" t="s">
        <v>2844</v>
      </c>
    </row>
    <row r="3069" spans="8:8">
      <c r="H3069" t="s">
        <v>2845</v>
      </c>
    </row>
    <row r="3070" spans="8:8">
      <c r="H3070" t="s">
        <v>2846</v>
      </c>
    </row>
    <row r="3071" spans="8:8">
      <c r="H3071" t="s">
        <v>2847</v>
      </c>
    </row>
    <row r="3072" spans="8:8">
      <c r="H3072" t="s">
        <v>2848</v>
      </c>
    </row>
    <row r="3073" spans="8:8">
      <c r="H3073" t="s">
        <v>2849</v>
      </c>
    </row>
    <row r="3074" spans="8:8">
      <c r="H3074" t="s">
        <v>2850</v>
      </c>
    </row>
    <row r="3075" spans="8:8">
      <c r="H3075" t="s">
        <v>2851</v>
      </c>
    </row>
    <row r="3076" spans="8:8">
      <c r="H3076" t="s">
        <v>2852</v>
      </c>
    </row>
    <row r="3077" spans="8:8">
      <c r="H3077" t="s">
        <v>2853</v>
      </c>
    </row>
    <row r="3078" spans="8:8">
      <c r="H3078" t="s">
        <v>2854</v>
      </c>
    </row>
    <row r="3079" spans="8:8">
      <c r="H3079" t="s">
        <v>2855</v>
      </c>
    </row>
    <row r="3080" spans="8:8">
      <c r="H3080" t="s">
        <v>2856</v>
      </c>
    </row>
    <row r="3081" spans="8:8">
      <c r="H3081" t="s">
        <v>2854</v>
      </c>
    </row>
    <row r="3082" spans="8:8">
      <c r="H3082" t="s">
        <v>2855</v>
      </c>
    </row>
    <row r="3083" spans="8:8">
      <c r="H3083" t="s">
        <v>2857</v>
      </c>
    </row>
    <row r="3084" spans="8:8">
      <c r="H3084" t="s">
        <v>2854</v>
      </c>
    </row>
    <row r="3085" spans="8:8">
      <c r="H3085" t="s">
        <v>2855</v>
      </c>
    </row>
    <row r="3086" spans="8:8">
      <c r="H3086" t="s">
        <v>2858</v>
      </c>
    </row>
    <row r="3087" spans="8:8">
      <c r="H3087" t="s">
        <v>2854</v>
      </c>
    </row>
    <row r="3088" spans="8:8">
      <c r="H3088" t="s">
        <v>2855</v>
      </c>
    </row>
    <row r="3089" spans="8:8">
      <c r="H3089" t="s">
        <v>2859</v>
      </c>
    </row>
    <row r="3090" spans="8:8">
      <c r="H3090" t="s">
        <v>2854</v>
      </c>
    </row>
    <row r="3091" spans="8:8">
      <c r="H3091" t="s">
        <v>2855</v>
      </c>
    </row>
    <row r="3092" spans="8:8">
      <c r="H3092" t="s">
        <v>2860</v>
      </c>
    </row>
    <row r="3093" spans="8:8">
      <c r="H3093" t="s">
        <v>2854</v>
      </c>
    </row>
    <row r="3094" spans="8:8">
      <c r="H3094" t="s">
        <v>2855</v>
      </c>
    </row>
    <row r="3095" spans="8:8">
      <c r="H3095" t="s">
        <v>2861</v>
      </c>
    </row>
    <row r="3096" spans="8:8">
      <c r="H3096" t="s">
        <v>2854</v>
      </c>
    </row>
    <row r="3097" spans="8:8">
      <c r="H3097" t="s">
        <v>2855</v>
      </c>
    </row>
    <row r="3098" spans="8:8">
      <c r="H3098" t="s">
        <v>2862</v>
      </c>
    </row>
    <row r="3099" spans="8:8">
      <c r="H3099" t="s">
        <v>2854</v>
      </c>
    </row>
    <row r="3100" spans="8:8">
      <c r="H3100" t="s">
        <v>2855</v>
      </c>
    </row>
    <row r="3101" spans="8:8">
      <c r="H3101" t="s">
        <v>2863</v>
      </c>
    </row>
    <row r="3102" spans="8:8">
      <c r="H3102" t="s">
        <v>2854</v>
      </c>
    </row>
    <row r="3103" spans="8:8">
      <c r="H3103" t="s">
        <v>2855</v>
      </c>
    </row>
    <row r="3104" spans="8:8">
      <c r="H3104" t="s">
        <v>2864</v>
      </c>
    </row>
    <row r="3105" spans="8:8">
      <c r="H3105" t="s">
        <v>2854</v>
      </c>
    </row>
    <row r="3106" spans="8:8">
      <c r="H3106" t="s">
        <v>2855</v>
      </c>
    </row>
    <row r="3107" spans="8:8">
      <c r="H3107" t="s">
        <v>2865</v>
      </c>
    </row>
    <row r="3108" spans="8:8">
      <c r="H3108" t="s">
        <v>2854</v>
      </c>
    </row>
    <row r="3109" spans="8:8">
      <c r="H3109" t="s">
        <v>2855</v>
      </c>
    </row>
    <row r="3110" spans="8:8">
      <c r="H3110" t="s">
        <v>2866</v>
      </c>
    </row>
    <row r="3111" spans="8:8">
      <c r="H3111" t="s">
        <v>2854</v>
      </c>
    </row>
    <row r="3112" spans="8:8">
      <c r="H3112" t="s">
        <v>2855</v>
      </c>
    </row>
    <row r="3113" spans="8:8">
      <c r="H3113" t="s">
        <v>2867</v>
      </c>
    </row>
    <row r="3114" spans="8:8">
      <c r="H3114" t="s">
        <v>2854</v>
      </c>
    </row>
    <row r="3115" spans="8:8">
      <c r="H3115" t="s">
        <v>2855</v>
      </c>
    </row>
    <row r="3116" spans="8:8">
      <c r="H3116" t="s">
        <v>2868</v>
      </c>
    </row>
    <row r="3117" spans="8:8">
      <c r="H3117" t="s">
        <v>2854</v>
      </c>
    </row>
    <row r="3118" spans="8:8">
      <c r="H3118" t="s">
        <v>2855</v>
      </c>
    </row>
    <row r="3119" spans="8:8">
      <c r="H3119" t="s">
        <v>2869</v>
      </c>
    </row>
    <row r="3120" spans="8:8">
      <c r="H3120" t="s">
        <v>2870</v>
      </c>
    </row>
    <row r="3121" spans="6:8">
      <c r="H3121" t="s">
        <v>2854</v>
      </c>
    </row>
    <row r="3122" spans="6:8">
      <c r="H3122" t="s">
        <v>2855</v>
      </c>
    </row>
    <row r="3123" spans="6:8">
      <c r="H3123" t="s">
        <v>2871</v>
      </c>
    </row>
    <row r="3124" spans="6:8">
      <c r="H3124" t="s">
        <v>2854</v>
      </c>
    </row>
    <row r="3125" spans="6:8">
      <c r="H3125" t="s">
        <v>2855</v>
      </c>
    </row>
    <row r="3126" spans="6:8">
      <c r="H3126" t="s">
        <v>2872</v>
      </c>
    </row>
    <row r="3127" spans="6:8">
      <c r="H3127" t="s">
        <v>2854</v>
      </c>
    </row>
    <row r="3128" spans="6:8">
      <c r="H3128" t="s">
        <v>2855</v>
      </c>
    </row>
    <row r="3129" spans="6:8">
      <c r="H3129" t="s">
        <v>2873</v>
      </c>
    </row>
    <row r="3130" spans="6:8">
      <c r="H3130" t="s">
        <v>2854</v>
      </c>
    </row>
    <row r="3131" spans="6:8">
      <c r="H3131" t="s">
        <v>2855</v>
      </c>
    </row>
    <row r="3132" spans="6:8">
      <c r="F3132" t="s">
        <v>1229</v>
      </c>
      <c r="G3132" t="s">
        <v>1947</v>
      </c>
      <c r="H3132" t="s">
        <v>3069</v>
      </c>
    </row>
    <row r="3133" spans="6:8">
      <c r="H3133" t="s">
        <v>3055</v>
      </c>
    </row>
    <row r="3134" spans="6:8">
      <c r="H3134" t="s">
        <v>3070</v>
      </c>
    </row>
    <row r="3135" spans="6:8">
      <c r="H3135" t="s">
        <v>3071</v>
      </c>
    </row>
    <row r="3136" spans="6:8">
      <c r="H3136" t="s">
        <v>2310</v>
      </c>
    </row>
    <row r="3137" spans="1:8">
      <c r="H3137" t="s">
        <v>2339</v>
      </c>
    </row>
    <row r="3138" spans="1:8">
      <c r="H3138" t="s">
        <v>2926</v>
      </c>
    </row>
    <row r="3139" spans="1:8">
      <c r="H3139" t="s">
        <v>3072</v>
      </c>
    </row>
    <row r="3140" spans="1:8">
      <c r="H3140" t="s">
        <v>3067</v>
      </c>
    </row>
    <row r="3141" spans="1:8">
      <c r="H3141" t="s">
        <v>3073</v>
      </c>
    </row>
    <row r="3142" spans="1:8">
      <c r="H3142" t="s">
        <v>2851</v>
      </c>
    </row>
    <row r="3143" spans="1:8">
      <c r="H3143" t="s">
        <v>2852</v>
      </c>
    </row>
    <row r="3144" spans="1:8">
      <c r="F3144" t="s">
        <v>1267</v>
      </c>
      <c r="G3144" t="s">
        <v>1949</v>
      </c>
      <c r="H3144" t="s">
        <v>3031</v>
      </c>
    </row>
    <row r="3145" spans="1:8">
      <c r="A3145" t="s">
        <v>165</v>
      </c>
      <c r="B3145">
        <f>HYPERLINK("https://github.com/apache/commons-math/commit/d7d6492c1d089bf090c64c9f36b53edfe7cfaf2d", "d7d6492c1d089bf090c64c9f36b53edfe7cfaf2d")</f>
        <v>0</v>
      </c>
      <c r="C3145">
        <f>HYPERLINK("https://github.com/apache/commons-math/commit/a151bff2f50cb536fb352d2da8165d04f3465245", "a151bff2f50cb536fb352d2da8165d04f3465245")</f>
        <v>0</v>
      </c>
      <c r="D3145" t="s">
        <v>517</v>
      </c>
      <c r="E3145" t="s">
        <v>689</v>
      </c>
      <c r="F3145" t="s">
        <v>1351</v>
      </c>
      <c r="G3145" t="s">
        <v>1895</v>
      </c>
      <c r="H3145" t="s">
        <v>3530</v>
      </c>
    </row>
    <row r="3146" spans="1:8">
      <c r="A3146" t="s">
        <v>166</v>
      </c>
      <c r="B3146">
        <f>HYPERLINK("https://github.com/apache/commons-math/commit/374abec6b138520cbb99935ae20732b95a6adf22", "374abec6b138520cbb99935ae20732b95a6adf22")</f>
        <v>0</v>
      </c>
      <c r="C3146">
        <f>HYPERLINK("https://github.com/apache/commons-math/commit/9c804e92f711ae78e8bf9a41725e37bc06b38d71", "9c804e92f711ae78e8bf9a41725e37bc06b38d71")</f>
        <v>0</v>
      </c>
      <c r="D3146" t="s">
        <v>517</v>
      </c>
      <c r="E3146" t="s">
        <v>690</v>
      </c>
      <c r="F3146" t="s">
        <v>1359</v>
      </c>
      <c r="G3146" t="s">
        <v>1894</v>
      </c>
      <c r="H3146" t="s">
        <v>2378</v>
      </c>
    </row>
    <row r="3147" spans="1:8">
      <c r="A3147" t="s">
        <v>167</v>
      </c>
      <c r="B3147">
        <f>HYPERLINK("https://github.com/apache/commons-math/commit/c9a24d392f1eefd6e2a0c15b584fc0eb18ec594c", "c9a24d392f1eefd6e2a0c15b584fc0eb18ec594c")</f>
        <v>0</v>
      </c>
      <c r="C3147">
        <f>HYPERLINK("https://github.com/apache/commons-math/commit/2ccb208565923e7fbaa1e9bd864456733732c47f", "2ccb208565923e7fbaa1e9bd864456733732c47f")</f>
        <v>0</v>
      </c>
      <c r="D3147" t="s">
        <v>517</v>
      </c>
      <c r="E3147" t="s">
        <v>691</v>
      </c>
      <c r="F3147" t="s">
        <v>1360</v>
      </c>
      <c r="G3147" t="s">
        <v>2048</v>
      </c>
      <c r="H3147" t="s">
        <v>2377</v>
      </c>
    </row>
    <row r="3148" spans="1:8">
      <c r="A3148" t="s">
        <v>168</v>
      </c>
      <c r="B3148">
        <f>HYPERLINK("https://github.com/apache/commons-math/commit/9c039e178928c5f532e189c9747c960f47b8145f", "9c039e178928c5f532e189c9747c960f47b8145f")</f>
        <v>0</v>
      </c>
      <c r="C3148">
        <f>HYPERLINK("https://github.com/apache/commons-math/commit/c9a24d392f1eefd6e2a0c15b584fc0eb18ec594c", "c9a24d392f1eefd6e2a0c15b584fc0eb18ec594c")</f>
        <v>0</v>
      </c>
      <c r="D3148" t="s">
        <v>517</v>
      </c>
      <c r="E3148" t="s">
        <v>692</v>
      </c>
      <c r="F3148" t="s">
        <v>1361</v>
      </c>
      <c r="G3148" t="s">
        <v>2049</v>
      </c>
      <c r="H3148" t="s">
        <v>2377</v>
      </c>
    </row>
    <row r="3149" spans="1:8">
      <c r="A3149" t="s">
        <v>169</v>
      </c>
      <c r="B3149">
        <f>HYPERLINK("https://github.com/apache/commons-math/commit/aa903d1819bd5fc54c72cd97e5ce8c7f9a73d657", "aa903d1819bd5fc54c72cd97e5ce8c7f9a73d657")</f>
        <v>0</v>
      </c>
      <c r="C3149">
        <f>HYPERLINK("https://github.com/apache/commons-math/commit/9c039e178928c5f532e189c9747c960f47b8145f", "9c039e178928c5f532e189c9747c960f47b8145f")</f>
        <v>0</v>
      </c>
      <c r="D3149" t="s">
        <v>517</v>
      </c>
      <c r="E3149" t="s">
        <v>693</v>
      </c>
      <c r="F3149" t="s">
        <v>1362</v>
      </c>
      <c r="G3149" t="s">
        <v>2050</v>
      </c>
      <c r="H3149" t="s">
        <v>3531</v>
      </c>
    </row>
    <row r="3150" spans="1:8">
      <c r="H3150" t="s">
        <v>3532</v>
      </c>
    </row>
    <row r="3151" spans="1:8">
      <c r="H3151" t="s">
        <v>3533</v>
      </c>
    </row>
    <row r="3152" spans="1:8">
      <c r="A3152" t="s">
        <v>170</v>
      </c>
      <c r="B3152">
        <f>HYPERLINK("https://github.com/apache/commons-math/commit/a6052740777ab54400fd4e7c6024d79ff0a0ee32", "a6052740777ab54400fd4e7c6024d79ff0a0ee32")</f>
        <v>0</v>
      </c>
      <c r="C3152">
        <f>HYPERLINK("https://github.com/apache/commons-math/commit/f3d957dfbe751df8c15f9435819fc62469c6ad88", "f3d957dfbe751df8c15f9435819fc62469c6ad88")</f>
        <v>0</v>
      </c>
      <c r="D3152" t="s">
        <v>517</v>
      </c>
      <c r="E3152" t="s">
        <v>694</v>
      </c>
      <c r="F3152" t="s">
        <v>1363</v>
      </c>
      <c r="G3152" t="s">
        <v>1902</v>
      </c>
      <c r="H3152" t="s">
        <v>2377</v>
      </c>
    </row>
    <row r="3153" spans="1:8">
      <c r="H3153" t="s">
        <v>3534</v>
      </c>
    </row>
    <row r="3154" spans="1:8">
      <c r="H3154" t="s">
        <v>3535</v>
      </c>
    </row>
    <row r="3155" spans="1:8">
      <c r="H3155" t="s">
        <v>3536</v>
      </c>
    </row>
    <row r="3156" spans="1:8">
      <c r="H3156" t="s">
        <v>3537</v>
      </c>
    </row>
    <row r="3157" spans="1:8">
      <c r="H3157" t="s">
        <v>3538</v>
      </c>
    </row>
    <row r="3158" spans="1:8">
      <c r="H3158" t="s">
        <v>3539</v>
      </c>
    </row>
    <row r="3159" spans="1:8">
      <c r="H3159" t="s">
        <v>3540</v>
      </c>
    </row>
    <row r="3160" spans="1:8">
      <c r="A3160" t="s">
        <v>171</v>
      </c>
      <c r="B3160">
        <f>HYPERLINK("https://github.com/apache/commons-math/commit/7c9c3017bbd3422c69d7001a1edadd028833a112", "7c9c3017bbd3422c69d7001a1edadd028833a112")</f>
        <v>0</v>
      </c>
      <c r="C3160">
        <f>HYPERLINK("https://github.com/apache/commons-math/commit/b749a02ee196b013d00ca1bdb9535608f35f935d", "b749a02ee196b013d00ca1bdb9535608f35f935d")</f>
        <v>0</v>
      </c>
      <c r="D3160" t="s">
        <v>517</v>
      </c>
      <c r="E3160" t="s">
        <v>695</v>
      </c>
      <c r="F3160" t="s">
        <v>1279</v>
      </c>
      <c r="G3160" t="s">
        <v>1837</v>
      </c>
      <c r="H3160" t="s">
        <v>3541</v>
      </c>
    </row>
    <row r="3161" spans="1:8">
      <c r="A3161" t="s">
        <v>172</v>
      </c>
      <c r="B3161">
        <f>HYPERLINK("https://github.com/apache/commons-math/commit/6a50b4cebc27c40f21eb4ae31a0959e7b32b6b85", "6a50b4cebc27c40f21eb4ae31a0959e7b32b6b85")</f>
        <v>0</v>
      </c>
      <c r="C3161">
        <f>HYPERLINK("https://github.com/apache/commons-math/commit/09e1c64fe93063b522e75e61162fc2445ac3450f", "09e1c64fe93063b522e75e61162fc2445ac3450f")</f>
        <v>0</v>
      </c>
      <c r="D3161" t="s">
        <v>517</v>
      </c>
      <c r="E3161" t="s">
        <v>696</v>
      </c>
      <c r="F3161" t="s">
        <v>1364</v>
      </c>
      <c r="G3161" t="s">
        <v>1839</v>
      </c>
      <c r="H3161" t="s">
        <v>3542</v>
      </c>
    </row>
    <row r="3162" spans="1:8">
      <c r="F3162" t="s">
        <v>1224</v>
      </c>
      <c r="G3162" t="s">
        <v>1888</v>
      </c>
      <c r="H3162" t="s">
        <v>3542</v>
      </c>
    </row>
    <row r="3163" spans="1:8">
      <c r="F3163" t="s">
        <v>1365</v>
      </c>
      <c r="G3163" t="s">
        <v>2051</v>
      </c>
      <c r="H3163" t="s">
        <v>3542</v>
      </c>
    </row>
    <row r="3164" spans="1:8">
      <c r="F3164" t="s">
        <v>1366</v>
      </c>
      <c r="G3164" t="s">
        <v>2052</v>
      </c>
      <c r="H3164" t="s">
        <v>3542</v>
      </c>
    </row>
    <row r="3165" spans="1:8">
      <c r="H3165" t="s">
        <v>3543</v>
      </c>
    </row>
    <row r="3166" spans="1:8">
      <c r="F3166" t="s">
        <v>1367</v>
      </c>
      <c r="G3166" t="s">
        <v>1978</v>
      </c>
      <c r="H3166" t="s">
        <v>3542</v>
      </c>
    </row>
    <row r="3167" spans="1:8">
      <c r="F3167" t="s">
        <v>1368</v>
      </c>
      <c r="G3167" t="s">
        <v>2053</v>
      </c>
      <c r="H3167" t="s">
        <v>3542</v>
      </c>
    </row>
    <row r="3168" spans="1:8">
      <c r="A3168" t="s">
        <v>173</v>
      </c>
      <c r="B3168">
        <f>HYPERLINK("https://github.com/apache/commons-math/commit/318d66e1b170a3b57d54d7175cfb3e495f6d7fda", "318d66e1b170a3b57d54d7175cfb3e495f6d7fda")</f>
        <v>0</v>
      </c>
      <c r="C3168">
        <f>HYPERLINK("https://github.com/apache/commons-math/commit/183ad3388d0d80bb144ce6cab79e0080d785eee6", "183ad3388d0d80bb144ce6cab79e0080d785eee6")</f>
        <v>0</v>
      </c>
      <c r="D3168" t="s">
        <v>513</v>
      </c>
      <c r="E3168" t="s">
        <v>697</v>
      </c>
      <c r="F3168" t="s">
        <v>1369</v>
      </c>
      <c r="G3168" t="s">
        <v>2054</v>
      </c>
      <c r="H3168" t="s">
        <v>3544</v>
      </c>
    </row>
    <row r="3169" spans="1:8">
      <c r="A3169" t="s">
        <v>174</v>
      </c>
      <c r="B3169">
        <f>HYPERLINK("https://github.com/apache/commons-math/commit/22d63af83d508d170c4f6da52a69bc60be098764", "22d63af83d508d170c4f6da52a69bc60be098764")</f>
        <v>0</v>
      </c>
      <c r="C3169">
        <f>HYPERLINK("https://github.com/apache/commons-math/commit/3859aa17cfce95ac1a02a3e9092535713192d299", "3859aa17cfce95ac1a02a3e9092535713192d299")</f>
        <v>0</v>
      </c>
      <c r="D3169" t="s">
        <v>513</v>
      </c>
      <c r="E3169" t="s">
        <v>698</v>
      </c>
      <c r="F3169" t="s">
        <v>1317</v>
      </c>
      <c r="G3169" t="s">
        <v>2018</v>
      </c>
      <c r="H3169" t="s">
        <v>3337</v>
      </c>
    </row>
    <row r="3170" spans="1:8">
      <c r="H3170" t="s">
        <v>3338</v>
      </c>
    </row>
    <row r="3171" spans="1:8">
      <c r="H3171" t="s">
        <v>3339</v>
      </c>
    </row>
    <row r="3172" spans="1:8">
      <c r="H3172" t="s">
        <v>3340</v>
      </c>
    </row>
    <row r="3173" spans="1:8">
      <c r="H3173" t="s">
        <v>3545</v>
      </c>
    </row>
    <row r="3174" spans="1:8">
      <c r="H3174" t="s">
        <v>3546</v>
      </c>
    </row>
    <row r="3175" spans="1:8">
      <c r="H3175" t="s">
        <v>3547</v>
      </c>
    </row>
    <row r="3176" spans="1:8">
      <c r="H3176" t="s">
        <v>3341</v>
      </c>
    </row>
    <row r="3177" spans="1:8">
      <c r="H3177" t="s">
        <v>3154</v>
      </c>
    </row>
    <row r="3178" spans="1:8">
      <c r="H3178" t="s">
        <v>3342</v>
      </c>
    </row>
    <row r="3179" spans="1:8">
      <c r="H3179" t="s">
        <v>3343</v>
      </c>
    </row>
    <row r="3180" spans="1:8">
      <c r="H3180" t="s">
        <v>3155</v>
      </c>
    </row>
    <row r="3181" spans="1:8">
      <c r="H3181" t="s">
        <v>3344</v>
      </c>
    </row>
    <row r="3182" spans="1:8">
      <c r="H3182" t="s">
        <v>3345</v>
      </c>
    </row>
    <row r="3183" spans="1:8">
      <c r="H3183" t="s">
        <v>3346</v>
      </c>
    </row>
    <row r="3184" spans="1:8">
      <c r="H3184" t="s">
        <v>3044</v>
      </c>
    </row>
    <row r="3185" spans="1:8">
      <c r="H3185" t="s">
        <v>3154</v>
      </c>
    </row>
    <row r="3186" spans="1:8">
      <c r="H3186" t="s">
        <v>3343</v>
      </c>
    </row>
    <row r="3187" spans="1:8">
      <c r="H3187" t="s">
        <v>3155</v>
      </c>
    </row>
    <row r="3188" spans="1:8">
      <c r="H3188" t="s">
        <v>3344</v>
      </c>
    </row>
    <row r="3189" spans="1:8">
      <c r="H3189" t="s">
        <v>3548</v>
      </c>
    </row>
    <row r="3190" spans="1:8">
      <c r="H3190" t="s">
        <v>3549</v>
      </c>
    </row>
    <row r="3191" spans="1:8">
      <c r="H3191" t="s">
        <v>3550</v>
      </c>
    </row>
    <row r="3192" spans="1:8">
      <c r="H3192" t="s">
        <v>3551</v>
      </c>
    </row>
    <row r="3193" spans="1:8">
      <c r="H3193" t="s">
        <v>3552</v>
      </c>
    </row>
    <row r="3194" spans="1:8">
      <c r="H3194" t="s">
        <v>3553</v>
      </c>
    </row>
    <row r="3195" spans="1:8">
      <c r="A3195" t="s">
        <v>175</v>
      </c>
      <c r="B3195">
        <f>HYPERLINK("https://github.com/apache/commons-math/commit/b9559bfce972a8b079ebc5ac8b6326a524ce29f8", "b9559bfce972a8b079ebc5ac8b6326a524ce29f8")</f>
        <v>0</v>
      </c>
      <c r="C3195">
        <f>HYPERLINK("https://github.com/apache/commons-math/commit/c32b8042d81bcc66151e3b2c03695a9a7bfd33c2", "c32b8042d81bcc66151e3b2c03695a9a7bfd33c2")</f>
        <v>0</v>
      </c>
      <c r="D3195" t="s">
        <v>517</v>
      </c>
      <c r="E3195" t="s">
        <v>699</v>
      </c>
      <c r="F3195" t="s">
        <v>1364</v>
      </c>
      <c r="G3195" t="s">
        <v>1839</v>
      </c>
      <c r="H3195" t="s">
        <v>2383</v>
      </c>
    </row>
    <row r="3196" spans="1:8">
      <c r="H3196" t="s">
        <v>2384</v>
      </c>
    </row>
    <row r="3197" spans="1:8">
      <c r="H3197" t="s">
        <v>2385</v>
      </c>
    </row>
    <row r="3198" spans="1:8">
      <c r="H3198" t="s">
        <v>2386</v>
      </c>
    </row>
    <row r="3199" spans="1:8">
      <c r="H3199" t="s">
        <v>2387</v>
      </c>
    </row>
    <row r="3200" spans="1:8">
      <c r="H3200" t="s">
        <v>2388</v>
      </c>
    </row>
    <row r="3201" spans="6:8">
      <c r="H3201" t="s">
        <v>2389</v>
      </c>
    </row>
    <row r="3202" spans="6:8">
      <c r="H3202" t="s">
        <v>2390</v>
      </c>
    </row>
    <row r="3203" spans="6:8">
      <c r="F3203" t="s">
        <v>1224</v>
      </c>
      <c r="G3203" t="s">
        <v>1888</v>
      </c>
      <c r="H3203" t="s">
        <v>3448</v>
      </c>
    </row>
    <row r="3204" spans="6:8">
      <c r="F3204" t="s">
        <v>1365</v>
      </c>
      <c r="G3204" t="s">
        <v>2051</v>
      </c>
      <c r="H3204" t="s">
        <v>3554</v>
      </c>
    </row>
    <row r="3205" spans="6:8">
      <c r="F3205" t="s">
        <v>1366</v>
      </c>
      <c r="G3205" t="s">
        <v>2052</v>
      </c>
      <c r="H3205" t="s">
        <v>3555</v>
      </c>
    </row>
    <row r="3206" spans="6:8">
      <c r="H3206" t="s">
        <v>3554</v>
      </c>
    </row>
    <row r="3207" spans="6:8">
      <c r="H3207" t="s">
        <v>3556</v>
      </c>
    </row>
    <row r="3208" spans="6:8">
      <c r="F3208" t="s">
        <v>1370</v>
      </c>
      <c r="G3208" t="s">
        <v>1934</v>
      </c>
      <c r="H3208" t="s">
        <v>2310</v>
      </c>
    </row>
    <row r="3209" spans="6:8">
      <c r="H3209" t="s">
        <v>2339</v>
      </c>
    </row>
    <row r="3210" spans="6:8">
      <c r="H3210" t="s">
        <v>3557</v>
      </c>
    </row>
    <row r="3211" spans="6:8">
      <c r="H3211" t="s">
        <v>3558</v>
      </c>
    </row>
    <row r="3212" spans="6:8">
      <c r="H3212" t="s">
        <v>3559</v>
      </c>
    </row>
    <row r="3213" spans="6:8">
      <c r="H3213" t="s">
        <v>3560</v>
      </c>
    </row>
    <row r="3214" spans="6:8">
      <c r="F3214" t="s">
        <v>1266</v>
      </c>
      <c r="G3214" t="s">
        <v>1948</v>
      </c>
      <c r="H3214" t="s">
        <v>3044</v>
      </c>
    </row>
    <row r="3215" spans="6:8">
      <c r="H3215" t="s">
        <v>3045</v>
      </c>
    </row>
    <row r="3216" spans="6:8">
      <c r="H3216" t="s">
        <v>2843</v>
      </c>
    </row>
    <row r="3217" spans="6:8">
      <c r="H3217" t="s">
        <v>3049</v>
      </c>
    </row>
    <row r="3218" spans="6:8">
      <c r="H3218" t="s">
        <v>3561</v>
      </c>
    </row>
    <row r="3219" spans="6:8">
      <c r="H3219" t="s">
        <v>3420</v>
      </c>
    </row>
    <row r="3220" spans="6:8">
      <c r="H3220" t="s">
        <v>3561</v>
      </c>
    </row>
    <row r="3221" spans="6:8">
      <c r="F3221" t="s">
        <v>1267</v>
      </c>
      <c r="G3221" t="s">
        <v>1949</v>
      </c>
      <c r="H3221" t="s">
        <v>3044</v>
      </c>
    </row>
    <row r="3222" spans="6:8">
      <c r="H3222" t="s">
        <v>3045</v>
      </c>
    </row>
    <row r="3223" spans="6:8">
      <c r="H3223" t="s">
        <v>2843</v>
      </c>
    </row>
    <row r="3224" spans="6:8">
      <c r="H3224" t="s">
        <v>3049</v>
      </c>
    </row>
    <row r="3225" spans="6:8">
      <c r="H3225" t="s">
        <v>3561</v>
      </c>
    </row>
    <row r="3226" spans="6:8">
      <c r="H3226" t="s">
        <v>3420</v>
      </c>
    </row>
    <row r="3227" spans="6:8">
      <c r="H3227" t="s">
        <v>3561</v>
      </c>
    </row>
    <row r="3228" spans="6:8">
      <c r="F3228" t="s">
        <v>1269</v>
      </c>
      <c r="G3228" t="s">
        <v>1983</v>
      </c>
      <c r="H3228" t="s">
        <v>3562</v>
      </c>
    </row>
    <row r="3229" spans="6:8">
      <c r="H3229" t="s">
        <v>3044</v>
      </c>
    </row>
    <row r="3230" spans="6:8">
      <c r="H3230" t="s">
        <v>3045</v>
      </c>
    </row>
    <row r="3231" spans="6:8">
      <c r="H3231" t="s">
        <v>3049</v>
      </c>
    </row>
    <row r="3232" spans="6:8">
      <c r="H3232" t="s">
        <v>3079</v>
      </c>
    </row>
    <row r="3233" spans="1:8">
      <c r="H3233" t="s">
        <v>3420</v>
      </c>
    </row>
    <row r="3234" spans="1:8">
      <c r="H3234" t="s">
        <v>3079</v>
      </c>
    </row>
    <row r="3235" spans="1:8">
      <c r="H3235" t="s">
        <v>3078</v>
      </c>
    </row>
    <row r="3236" spans="1:8">
      <c r="A3236" t="s">
        <v>176</v>
      </c>
      <c r="B3236">
        <f>HYPERLINK("https://github.com/apache/commons-math/commit/ae78e16c8b232a252e29f53cf33cd61899e0b80d", "ae78e16c8b232a252e29f53cf33cd61899e0b80d")</f>
        <v>0</v>
      </c>
      <c r="C3236">
        <f>HYPERLINK("https://github.com/apache/commons-math/commit/44eff7b3e82efff71595a97d390fae538ba36b13", "44eff7b3e82efff71595a97d390fae538ba36b13")</f>
        <v>0</v>
      </c>
      <c r="D3236" t="s">
        <v>517</v>
      </c>
      <c r="E3236" t="s">
        <v>700</v>
      </c>
      <c r="F3236" t="s">
        <v>1371</v>
      </c>
      <c r="G3236" t="s">
        <v>2055</v>
      </c>
      <c r="H3236" t="s">
        <v>3171</v>
      </c>
    </row>
    <row r="3237" spans="1:8">
      <c r="F3237" t="s">
        <v>1235</v>
      </c>
      <c r="G3237" t="s">
        <v>1974</v>
      </c>
      <c r="H3237" t="s">
        <v>3195</v>
      </c>
    </row>
    <row r="3238" spans="1:8">
      <c r="H3238" t="s">
        <v>3196</v>
      </c>
    </row>
    <row r="3239" spans="1:8">
      <c r="H3239" t="s">
        <v>3197</v>
      </c>
    </row>
    <row r="3240" spans="1:8">
      <c r="H3240" t="s">
        <v>3198</v>
      </c>
    </row>
    <row r="3241" spans="1:8">
      <c r="H3241" t="s">
        <v>3199</v>
      </c>
    </row>
    <row r="3242" spans="1:8">
      <c r="H3242" t="s">
        <v>3200</v>
      </c>
    </row>
    <row r="3243" spans="1:8">
      <c r="H3243" t="s">
        <v>3201</v>
      </c>
    </row>
    <row r="3244" spans="1:8">
      <c r="H3244" t="s">
        <v>3202</v>
      </c>
    </row>
    <row r="3245" spans="1:8">
      <c r="H3245" t="s">
        <v>3203</v>
      </c>
    </row>
    <row r="3246" spans="1:8">
      <c r="H3246" t="s">
        <v>3204</v>
      </c>
    </row>
    <row r="3247" spans="1:8">
      <c r="H3247" t="s">
        <v>3205</v>
      </c>
    </row>
    <row r="3248" spans="1:8">
      <c r="H3248" t="s">
        <v>3206</v>
      </c>
    </row>
    <row r="3249" spans="8:8">
      <c r="H3249" t="s">
        <v>3207</v>
      </c>
    </row>
    <row r="3250" spans="8:8">
      <c r="H3250" t="s">
        <v>3208</v>
      </c>
    </row>
    <row r="3251" spans="8:8">
      <c r="H3251" t="s">
        <v>3209</v>
      </c>
    </row>
    <row r="3252" spans="8:8">
      <c r="H3252" t="s">
        <v>3210</v>
      </c>
    </row>
    <row r="3253" spans="8:8">
      <c r="H3253" t="s">
        <v>3211</v>
      </c>
    </row>
    <row r="3254" spans="8:8">
      <c r="H3254" t="s">
        <v>3212</v>
      </c>
    </row>
    <row r="3255" spans="8:8">
      <c r="H3255" t="s">
        <v>3213</v>
      </c>
    </row>
    <row r="3256" spans="8:8">
      <c r="H3256" t="s">
        <v>3214</v>
      </c>
    </row>
    <row r="3257" spans="8:8">
      <c r="H3257" t="s">
        <v>3215</v>
      </c>
    </row>
    <row r="3258" spans="8:8">
      <c r="H3258" t="s">
        <v>3216</v>
      </c>
    </row>
    <row r="3259" spans="8:8">
      <c r="H3259" t="s">
        <v>3217</v>
      </c>
    </row>
    <row r="3260" spans="8:8">
      <c r="H3260" t="s">
        <v>3218</v>
      </c>
    </row>
    <row r="3261" spans="8:8">
      <c r="H3261" t="s">
        <v>3219</v>
      </c>
    </row>
    <row r="3262" spans="8:8">
      <c r="H3262" t="s">
        <v>3220</v>
      </c>
    </row>
    <row r="3263" spans="8:8">
      <c r="H3263" t="s">
        <v>3221</v>
      </c>
    </row>
    <row r="3264" spans="8:8">
      <c r="H3264" t="s">
        <v>3222</v>
      </c>
    </row>
    <row r="3265" spans="8:8">
      <c r="H3265" t="s">
        <v>3170</v>
      </c>
    </row>
    <row r="3266" spans="8:8">
      <c r="H3266" t="s">
        <v>3171</v>
      </c>
    </row>
    <row r="3267" spans="8:8">
      <c r="H3267" t="s">
        <v>3223</v>
      </c>
    </row>
    <row r="3268" spans="8:8">
      <c r="H3268" t="s">
        <v>3224</v>
      </c>
    </row>
    <row r="3269" spans="8:8">
      <c r="H3269" t="s">
        <v>3225</v>
      </c>
    </row>
    <row r="3270" spans="8:8">
      <c r="H3270" t="s">
        <v>3226</v>
      </c>
    </row>
    <row r="3271" spans="8:8">
      <c r="H3271" t="s">
        <v>3227</v>
      </c>
    </row>
    <row r="3272" spans="8:8">
      <c r="H3272" t="s">
        <v>3228</v>
      </c>
    </row>
    <row r="3273" spans="8:8">
      <c r="H3273" t="s">
        <v>3229</v>
      </c>
    </row>
    <row r="3274" spans="8:8">
      <c r="H3274" t="s">
        <v>3230</v>
      </c>
    </row>
    <row r="3275" spans="8:8">
      <c r="H3275" t="s">
        <v>3231</v>
      </c>
    </row>
    <row r="3276" spans="8:8">
      <c r="H3276" t="s">
        <v>3232</v>
      </c>
    </row>
    <row r="3277" spans="8:8">
      <c r="H3277" t="s">
        <v>3233</v>
      </c>
    </row>
    <row r="3278" spans="8:8">
      <c r="H3278" t="s">
        <v>3234</v>
      </c>
    </row>
    <row r="3279" spans="8:8">
      <c r="H3279" t="s">
        <v>3235</v>
      </c>
    </row>
    <row r="3280" spans="8:8">
      <c r="H3280" t="s">
        <v>3236</v>
      </c>
    </row>
    <row r="3281" spans="6:8">
      <c r="H3281" t="s">
        <v>3237</v>
      </c>
    </row>
    <row r="3282" spans="6:8">
      <c r="H3282" t="s">
        <v>3238</v>
      </c>
    </row>
    <row r="3283" spans="6:8">
      <c r="F3283" t="s">
        <v>1220</v>
      </c>
      <c r="G3283" t="s">
        <v>1942</v>
      </c>
      <c r="H3283" t="s">
        <v>3195</v>
      </c>
    </row>
    <row r="3284" spans="6:8">
      <c r="H3284" t="s">
        <v>3196</v>
      </c>
    </row>
    <row r="3285" spans="6:8">
      <c r="H3285" t="s">
        <v>3197</v>
      </c>
    </row>
    <row r="3286" spans="6:8">
      <c r="H3286" t="s">
        <v>3198</v>
      </c>
    </row>
    <row r="3287" spans="6:8">
      <c r="H3287" t="s">
        <v>3199</v>
      </c>
    </row>
    <row r="3288" spans="6:8">
      <c r="H3288" t="s">
        <v>3200</v>
      </c>
    </row>
    <row r="3289" spans="6:8">
      <c r="H3289" t="s">
        <v>3201</v>
      </c>
    </row>
    <row r="3290" spans="6:8">
      <c r="H3290" t="s">
        <v>3202</v>
      </c>
    </row>
    <row r="3291" spans="6:8">
      <c r="H3291" t="s">
        <v>3203</v>
      </c>
    </row>
    <row r="3292" spans="6:8">
      <c r="H3292" t="s">
        <v>3204</v>
      </c>
    </row>
    <row r="3293" spans="6:8">
      <c r="H3293" t="s">
        <v>3205</v>
      </c>
    </row>
    <row r="3294" spans="6:8">
      <c r="H3294" t="s">
        <v>3206</v>
      </c>
    </row>
    <row r="3295" spans="6:8">
      <c r="H3295" t="s">
        <v>3207</v>
      </c>
    </row>
    <row r="3296" spans="6:8">
      <c r="H3296" t="s">
        <v>3208</v>
      </c>
    </row>
    <row r="3297" spans="8:8">
      <c r="H3297" t="s">
        <v>3209</v>
      </c>
    </row>
    <row r="3298" spans="8:8">
      <c r="H3298" t="s">
        <v>3210</v>
      </c>
    </row>
    <row r="3299" spans="8:8">
      <c r="H3299" t="s">
        <v>3211</v>
      </c>
    </row>
    <row r="3300" spans="8:8">
      <c r="H3300" t="s">
        <v>3212</v>
      </c>
    </row>
    <row r="3301" spans="8:8">
      <c r="H3301" t="s">
        <v>3213</v>
      </c>
    </row>
    <row r="3302" spans="8:8">
      <c r="H3302" t="s">
        <v>3214</v>
      </c>
    </row>
    <row r="3303" spans="8:8">
      <c r="H3303" t="s">
        <v>3215</v>
      </c>
    </row>
    <row r="3304" spans="8:8">
      <c r="H3304" t="s">
        <v>3216</v>
      </c>
    </row>
    <row r="3305" spans="8:8">
      <c r="H3305" t="s">
        <v>3217</v>
      </c>
    </row>
    <row r="3306" spans="8:8">
      <c r="H3306" t="s">
        <v>3218</v>
      </c>
    </row>
    <row r="3307" spans="8:8">
      <c r="H3307" t="s">
        <v>3219</v>
      </c>
    </row>
    <row r="3308" spans="8:8">
      <c r="H3308" t="s">
        <v>3220</v>
      </c>
    </row>
    <row r="3309" spans="8:8">
      <c r="H3309" t="s">
        <v>3221</v>
      </c>
    </row>
    <row r="3310" spans="8:8">
      <c r="H3310" t="s">
        <v>3222</v>
      </c>
    </row>
    <row r="3311" spans="8:8">
      <c r="H3311" t="s">
        <v>3170</v>
      </c>
    </row>
    <row r="3312" spans="8:8">
      <c r="H3312" t="s">
        <v>3171</v>
      </c>
    </row>
    <row r="3313" spans="8:8">
      <c r="H3313" t="s">
        <v>3223</v>
      </c>
    </row>
    <row r="3314" spans="8:8">
      <c r="H3314" t="s">
        <v>3224</v>
      </c>
    </row>
    <row r="3315" spans="8:8">
      <c r="H3315" t="s">
        <v>3225</v>
      </c>
    </row>
    <row r="3316" spans="8:8">
      <c r="H3316" t="s">
        <v>3226</v>
      </c>
    </row>
    <row r="3317" spans="8:8">
      <c r="H3317" t="s">
        <v>3227</v>
      </c>
    </row>
    <row r="3318" spans="8:8">
      <c r="H3318" t="s">
        <v>3228</v>
      </c>
    </row>
    <row r="3319" spans="8:8">
      <c r="H3319" t="s">
        <v>3229</v>
      </c>
    </row>
    <row r="3320" spans="8:8">
      <c r="H3320" t="s">
        <v>3230</v>
      </c>
    </row>
    <row r="3321" spans="8:8">
      <c r="H3321" t="s">
        <v>3231</v>
      </c>
    </row>
    <row r="3322" spans="8:8">
      <c r="H3322" t="s">
        <v>3232</v>
      </c>
    </row>
    <row r="3323" spans="8:8">
      <c r="H3323" t="s">
        <v>3233</v>
      </c>
    </row>
    <row r="3324" spans="8:8">
      <c r="H3324" t="s">
        <v>3234</v>
      </c>
    </row>
    <row r="3325" spans="8:8">
      <c r="H3325" t="s">
        <v>3235</v>
      </c>
    </row>
    <row r="3326" spans="8:8">
      <c r="H3326" t="s">
        <v>3236</v>
      </c>
    </row>
    <row r="3327" spans="8:8">
      <c r="H3327" t="s">
        <v>3237</v>
      </c>
    </row>
    <row r="3328" spans="8:8">
      <c r="H3328" t="s">
        <v>3238</v>
      </c>
    </row>
    <row r="3329" spans="1:8">
      <c r="A3329" t="s">
        <v>177</v>
      </c>
      <c r="B3329">
        <f>HYPERLINK("https://github.com/apache/commons-math/commit/f101eb4c2a37a18a513b879e4b31918da5af65ae", "f101eb4c2a37a18a513b879e4b31918da5af65ae")</f>
        <v>0</v>
      </c>
      <c r="C3329">
        <f>HYPERLINK("https://github.com/apache/commons-math/commit/30fd555f2711da72ae0ba920aaee473e62901afa", "30fd555f2711da72ae0ba920aaee473e62901afa")</f>
        <v>0</v>
      </c>
      <c r="D3329" t="s">
        <v>517</v>
      </c>
      <c r="E3329" t="s">
        <v>701</v>
      </c>
      <c r="F3329" t="s">
        <v>1372</v>
      </c>
      <c r="G3329" t="s">
        <v>2056</v>
      </c>
      <c r="H3329" t="s">
        <v>2403</v>
      </c>
    </row>
    <row r="3330" spans="1:8">
      <c r="H3330" t="s">
        <v>2413</v>
      </c>
    </row>
    <row r="3331" spans="1:8">
      <c r="H3331" t="s">
        <v>2409</v>
      </c>
    </row>
    <row r="3332" spans="1:8">
      <c r="H3332" t="s">
        <v>2407</v>
      </c>
    </row>
    <row r="3333" spans="1:8">
      <c r="H3333" t="s">
        <v>2735</v>
      </c>
    </row>
    <row r="3334" spans="1:8">
      <c r="H3334" t="s">
        <v>3563</v>
      </c>
    </row>
    <row r="3335" spans="1:8">
      <c r="H3335" t="s">
        <v>3564</v>
      </c>
    </row>
    <row r="3336" spans="1:8">
      <c r="H3336" t="s">
        <v>3565</v>
      </c>
    </row>
    <row r="3337" spans="1:8">
      <c r="F3337" t="s">
        <v>1373</v>
      </c>
      <c r="G3337" t="s">
        <v>2057</v>
      </c>
      <c r="H3337" t="s">
        <v>3382</v>
      </c>
    </row>
    <row r="3338" spans="1:8">
      <c r="H3338" t="s">
        <v>2817</v>
      </c>
    </row>
    <row r="3339" spans="1:8">
      <c r="H3339" t="s">
        <v>3566</v>
      </c>
    </row>
    <row r="3340" spans="1:8">
      <c r="H3340" t="s">
        <v>3567</v>
      </c>
    </row>
    <row r="3341" spans="1:8">
      <c r="H3341" t="s">
        <v>3568</v>
      </c>
    </row>
    <row r="3342" spans="1:8">
      <c r="H3342" t="s">
        <v>3569</v>
      </c>
    </row>
    <row r="3343" spans="1:8">
      <c r="H3343" t="s">
        <v>3570</v>
      </c>
    </row>
    <row r="3344" spans="1:8">
      <c r="H3344" t="s">
        <v>3571</v>
      </c>
    </row>
    <row r="3345" spans="1:8">
      <c r="H3345" t="s">
        <v>3572</v>
      </c>
    </row>
    <row r="3346" spans="1:8">
      <c r="A3346" t="s">
        <v>178</v>
      </c>
      <c r="B3346">
        <f>HYPERLINK("https://github.com/apache/commons-math/commit/4d4aa195fea0f1d7550ca816e1a85802aebfc875", "4d4aa195fea0f1d7550ca816e1a85802aebfc875")</f>
        <v>0</v>
      </c>
      <c r="C3346">
        <f>HYPERLINK("https://github.com/apache/commons-math/commit/848c37ee8b8b89f15e4a34ad6fac3683baf76e08", "848c37ee8b8b89f15e4a34ad6fac3683baf76e08")</f>
        <v>0</v>
      </c>
      <c r="D3346" t="s">
        <v>517</v>
      </c>
      <c r="E3346" t="s">
        <v>702</v>
      </c>
      <c r="F3346" t="s">
        <v>1364</v>
      </c>
      <c r="G3346" t="s">
        <v>1839</v>
      </c>
      <c r="H3346" t="s">
        <v>3573</v>
      </c>
    </row>
    <row r="3347" spans="1:8">
      <c r="A3347" t="s">
        <v>179</v>
      </c>
      <c r="B3347">
        <f>HYPERLINK("https://github.com/apache/commons-math/commit/142d2c918a2b1326f379ff5c824e4ae5f531426e", "142d2c918a2b1326f379ff5c824e4ae5f531426e")</f>
        <v>0</v>
      </c>
      <c r="C3347">
        <f>HYPERLINK("https://github.com/apache/commons-math/commit/34c5d96df733d3390272bc6c8016494511531889", "34c5d96df733d3390272bc6c8016494511531889")</f>
        <v>0</v>
      </c>
      <c r="D3347" t="s">
        <v>517</v>
      </c>
      <c r="E3347" t="s">
        <v>703</v>
      </c>
      <c r="F3347" t="s">
        <v>1371</v>
      </c>
      <c r="G3347" t="s">
        <v>2055</v>
      </c>
      <c r="H3347" t="s">
        <v>3194</v>
      </c>
    </row>
    <row r="3348" spans="1:8">
      <c r="F3348" t="s">
        <v>1235</v>
      </c>
      <c r="G3348" t="s">
        <v>1974</v>
      </c>
      <c r="H3348" t="s">
        <v>3193</v>
      </c>
    </row>
    <row r="3349" spans="1:8">
      <c r="H3349" t="s">
        <v>3194</v>
      </c>
    </row>
    <row r="3350" spans="1:8">
      <c r="F3350" t="s">
        <v>1220</v>
      </c>
      <c r="G3350" t="s">
        <v>1942</v>
      </c>
      <c r="H3350" t="s">
        <v>3193</v>
      </c>
    </row>
    <row r="3351" spans="1:8">
      <c r="H3351" t="s">
        <v>3194</v>
      </c>
    </row>
    <row r="3352" spans="1:8">
      <c r="A3352" t="s">
        <v>180</v>
      </c>
      <c r="B3352">
        <f>HYPERLINK("https://github.com/apache/commons-math/commit/c78bc17c2de58c2f3ec1ce4afd1729e6b7536a8f", "c78bc17c2de58c2f3ec1ce4afd1729e6b7536a8f")</f>
        <v>0</v>
      </c>
      <c r="C3352">
        <f>HYPERLINK("https://github.com/apache/commons-math/commit/57a03e867485ca0cee33aca35750f771a776c081", "57a03e867485ca0cee33aca35750f771a776c081")</f>
        <v>0</v>
      </c>
      <c r="D3352" t="s">
        <v>517</v>
      </c>
      <c r="E3352" t="s">
        <v>704</v>
      </c>
      <c r="F3352" t="s">
        <v>1374</v>
      </c>
      <c r="G3352" t="s">
        <v>2058</v>
      </c>
      <c r="H3352" t="s">
        <v>2310</v>
      </c>
    </row>
    <row r="3353" spans="1:8">
      <c r="A3353" t="s">
        <v>181</v>
      </c>
      <c r="B3353">
        <f>HYPERLINK("https://github.com/apache/commons-math/commit/fc20a308d7e866c0c18e1a3efbb62e2176d2bab4", "fc20a308d7e866c0c18e1a3efbb62e2176d2bab4")</f>
        <v>0</v>
      </c>
      <c r="C3353">
        <f>HYPERLINK("https://github.com/apache/commons-math/commit/0441b7cc6d02c6539eac4609bff9bb7449720ac2", "0441b7cc6d02c6539eac4609bff9bb7449720ac2")</f>
        <v>0</v>
      </c>
      <c r="D3353" t="s">
        <v>517</v>
      </c>
      <c r="E3353" t="s">
        <v>705</v>
      </c>
      <c r="F3353" t="s">
        <v>1375</v>
      </c>
      <c r="G3353" t="s">
        <v>1890</v>
      </c>
      <c r="H3353" t="s">
        <v>2310</v>
      </c>
    </row>
    <row r="3354" spans="1:8">
      <c r="H3354" t="s">
        <v>2766</v>
      </c>
    </row>
    <row r="3355" spans="1:8">
      <c r="H3355" t="s">
        <v>2790</v>
      </c>
    </row>
    <row r="3356" spans="1:8">
      <c r="F3356" t="s">
        <v>1376</v>
      </c>
      <c r="G3356" t="s">
        <v>2059</v>
      </c>
      <c r="H3356" t="s">
        <v>2310</v>
      </c>
    </row>
    <row r="3357" spans="1:8">
      <c r="H3357" t="s">
        <v>3574</v>
      </c>
    </row>
    <row r="3358" spans="1:8">
      <c r="H3358" t="s">
        <v>2790</v>
      </c>
    </row>
    <row r="3359" spans="1:8">
      <c r="F3359" t="s">
        <v>1374</v>
      </c>
      <c r="G3359" t="s">
        <v>2058</v>
      </c>
      <c r="H3359" t="s">
        <v>3575</v>
      </c>
    </row>
    <row r="3360" spans="1:8">
      <c r="H3360" t="s">
        <v>2790</v>
      </c>
    </row>
    <row r="3361" spans="1:8">
      <c r="A3361" t="s">
        <v>182</v>
      </c>
      <c r="B3361">
        <f>HYPERLINK("https://github.com/apache/commons-math/commit/c8e8d8de18cad6566442c138b5a6627127102bfb", "c8e8d8de18cad6566442c138b5a6627127102bfb")</f>
        <v>0</v>
      </c>
      <c r="C3361">
        <f>HYPERLINK("https://github.com/apache/commons-math/commit/fa4135a04857ed0fca64f27cb5e2a8b88b70c7c3", "fa4135a04857ed0fca64f27cb5e2a8b88b70c7c3")</f>
        <v>0</v>
      </c>
      <c r="D3361" t="s">
        <v>517</v>
      </c>
      <c r="E3361" t="s">
        <v>706</v>
      </c>
      <c r="F3361" t="s">
        <v>1375</v>
      </c>
      <c r="G3361" t="s">
        <v>1890</v>
      </c>
      <c r="H3361" t="s">
        <v>2784</v>
      </c>
    </row>
    <row r="3362" spans="1:8">
      <c r="H3362" t="s">
        <v>2785</v>
      </c>
    </row>
    <row r="3363" spans="1:8">
      <c r="H3363" t="s">
        <v>2787</v>
      </c>
    </row>
    <row r="3364" spans="1:8">
      <c r="H3364" t="s">
        <v>2788</v>
      </c>
    </row>
    <row r="3365" spans="1:8">
      <c r="A3365" t="s">
        <v>183</v>
      </c>
      <c r="B3365">
        <f>HYPERLINK("https://github.com/apache/commons-math/commit/258918de6b767af9e42fbd1f19b854febc103d91", "258918de6b767af9e42fbd1f19b854febc103d91")</f>
        <v>0</v>
      </c>
      <c r="C3365">
        <f>HYPERLINK("https://github.com/apache/commons-math/commit/f35ac8ee99e3d8dae0bdd422b1467180a61a4ac8", "f35ac8ee99e3d8dae0bdd422b1467180a61a4ac8")</f>
        <v>0</v>
      </c>
      <c r="D3365" t="s">
        <v>517</v>
      </c>
      <c r="E3365" t="s">
        <v>707</v>
      </c>
      <c r="F3365" t="s">
        <v>1232</v>
      </c>
      <c r="G3365" t="s">
        <v>1993</v>
      </c>
      <c r="H3365" t="s">
        <v>3576</v>
      </c>
    </row>
    <row r="3366" spans="1:8">
      <c r="A3366" t="s">
        <v>184</v>
      </c>
      <c r="B3366">
        <f>HYPERLINK("https://github.com/apache/commons-math/commit/73a8e5d165e7f61b936322b0717f894dd823d855", "73a8e5d165e7f61b936322b0717f894dd823d855")</f>
        <v>0</v>
      </c>
      <c r="C3366">
        <f>HYPERLINK("https://github.com/apache/commons-math/commit/168139c1615b9ceb1f5ac84ddb5cbdae702283ec", "168139c1615b9ceb1f5ac84ddb5cbdae702283ec")</f>
        <v>0</v>
      </c>
      <c r="D3366" t="s">
        <v>513</v>
      </c>
      <c r="E3366" t="s">
        <v>708</v>
      </c>
      <c r="F3366" t="s">
        <v>1262</v>
      </c>
      <c r="G3366" t="s">
        <v>1913</v>
      </c>
      <c r="H3366" t="s">
        <v>3577</v>
      </c>
    </row>
    <row r="3367" spans="1:8">
      <c r="H3367" t="s">
        <v>3578</v>
      </c>
    </row>
    <row r="3368" spans="1:8">
      <c r="H3368" t="s">
        <v>3579</v>
      </c>
    </row>
    <row r="3369" spans="1:8">
      <c r="H3369" t="s">
        <v>3580</v>
      </c>
    </row>
    <row r="3370" spans="1:8">
      <c r="A3370" t="s">
        <v>185</v>
      </c>
      <c r="B3370">
        <f>HYPERLINK("https://github.com/apache/commons-math/commit/9b08855c247eb7522fc4b25b8aaece2a0d58d990", "9b08855c247eb7522fc4b25b8aaece2a0d58d990")</f>
        <v>0</v>
      </c>
      <c r="C3370">
        <f>HYPERLINK("https://github.com/apache/commons-math/commit/795e041074a189dc999c4e6141e899fdade04bcb", "795e041074a189dc999c4e6141e899fdade04bcb")</f>
        <v>0</v>
      </c>
      <c r="D3370" t="s">
        <v>515</v>
      </c>
      <c r="E3370" t="s">
        <v>709</v>
      </c>
      <c r="F3370" t="s">
        <v>1315</v>
      </c>
      <c r="G3370" t="s">
        <v>1878</v>
      </c>
      <c r="H3370" t="s">
        <v>3581</v>
      </c>
    </row>
    <row r="3371" spans="1:8">
      <c r="A3371" t="s">
        <v>186</v>
      </c>
      <c r="B3371">
        <f>HYPERLINK("https://github.com/apache/commons-math/commit/32c230328895e78894c874b077382b77054dab99", "32c230328895e78894c874b077382b77054dab99")</f>
        <v>0</v>
      </c>
      <c r="C3371">
        <f>HYPERLINK("https://github.com/apache/commons-math/commit/a49d42bdf7601961662f63dea5c970b1ad33daab", "a49d42bdf7601961662f63dea5c970b1ad33daab")</f>
        <v>0</v>
      </c>
      <c r="D3371" t="s">
        <v>517</v>
      </c>
      <c r="E3371" t="s">
        <v>710</v>
      </c>
      <c r="F3371" t="s">
        <v>1271</v>
      </c>
      <c r="G3371" t="s">
        <v>1903</v>
      </c>
      <c r="H3371" t="s">
        <v>2310</v>
      </c>
    </row>
    <row r="3372" spans="1:8">
      <c r="H3372" t="s">
        <v>2339</v>
      </c>
    </row>
    <row r="3373" spans="1:8">
      <c r="F3373" t="s">
        <v>1275</v>
      </c>
      <c r="G3373" t="s">
        <v>1905</v>
      </c>
      <c r="H3373" t="s">
        <v>2310</v>
      </c>
    </row>
    <row r="3374" spans="1:8">
      <c r="H3374" t="s">
        <v>2339</v>
      </c>
    </row>
    <row r="3375" spans="1:8">
      <c r="F3375" t="s">
        <v>1286</v>
      </c>
      <c r="G3375" t="s">
        <v>1919</v>
      </c>
      <c r="H3375" t="s">
        <v>3582</v>
      </c>
    </row>
    <row r="3376" spans="1:8">
      <c r="F3376" t="s">
        <v>1290</v>
      </c>
      <c r="G3376" t="s">
        <v>2012</v>
      </c>
      <c r="H3376" t="s">
        <v>3583</v>
      </c>
    </row>
    <row r="3377" spans="1:8">
      <c r="F3377" t="s">
        <v>1298</v>
      </c>
      <c r="G3377" t="s">
        <v>2014</v>
      </c>
      <c r="H3377" t="s">
        <v>2310</v>
      </c>
    </row>
    <row r="3378" spans="1:8">
      <c r="H3378" t="s">
        <v>2339</v>
      </c>
    </row>
    <row r="3379" spans="1:8">
      <c r="F3379" t="s">
        <v>1299</v>
      </c>
      <c r="G3379" t="s">
        <v>2015</v>
      </c>
      <c r="H3379" t="s">
        <v>2310</v>
      </c>
    </row>
    <row r="3380" spans="1:8">
      <c r="H3380" t="s">
        <v>2339</v>
      </c>
    </row>
    <row r="3381" spans="1:8">
      <c r="A3381" t="s">
        <v>187</v>
      </c>
      <c r="B3381">
        <f>HYPERLINK("https://github.com/apache/commons-math/commit/3ea6733ee8dffe49deee4d0004215d80e27a8486", "3ea6733ee8dffe49deee4d0004215d80e27a8486")</f>
        <v>0</v>
      </c>
      <c r="C3381">
        <f>HYPERLINK("https://github.com/apache/commons-math/commit/32c230328895e78894c874b077382b77054dab99", "32c230328895e78894c874b077382b77054dab99")</f>
        <v>0</v>
      </c>
      <c r="D3381" t="s">
        <v>517</v>
      </c>
      <c r="E3381" t="s">
        <v>711</v>
      </c>
      <c r="F3381" t="s">
        <v>1377</v>
      </c>
      <c r="G3381" t="s">
        <v>1916</v>
      </c>
      <c r="H3381" t="s">
        <v>3584</v>
      </c>
    </row>
    <row r="3382" spans="1:8">
      <c r="H3382" t="s">
        <v>3585</v>
      </c>
    </row>
    <row r="3383" spans="1:8">
      <c r="A3383" t="s">
        <v>188</v>
      </c>
      <c r="B3383">
        <f>HYPERLINK("https://github.com/apache/commons-math/commit/7d763283f8c27fd6ee6da2151343827e36026841", "7d763283f8c27fd6ee6da2151343827e36026841")</f>
        <v>0</v>
      </c>
      <c r="C3383">
        <f>HYPERLINK("https://github.com/apache/commons-math/commit/082f76bd5305da177df8851e1157cf1f93406ac4", "082f76bd5305da177df8851e1157cf1f93406ac4")</f>
        <v>0</v>
      </c>
      <c r="D3383" t="s">
        <v>515</v>
      </c>
      <c r="E3383" t="s">
        <v>712</v>
      </c>
      <c r="F3383" t="s">
        <v>1378</v>
      </c>
      <c r="G3383" t="s">
        <v>2060</v>
      </c>
      <c r="H3383" t="s">
        <v>3484</v>
      </c>
    </row>
    <row r="3384" spans="1:8">
      <c r="H3384" t="s">
        <v>3484</v>
      </c>
    </row>
    <row r="3385" spans="1:8">
      <c r="H3385" t="s">
        <v>3586</v>
      </c>
    </row>
    <row r="3386" spans="1:8">
      <c r="H3386" t="s">
        <v>3586</v>
      </c>
    </row>
    <row r="3387" spans="1:8">
      <c r="A3387" t="s">
        <v>189</v>
      </c>
      <c r="B3387">
        <f>HYPERLINK("https://github.com/apache/commons-math/commit/4e017170f557e1ff213bb0480ed5ba669662a344", "4e017170f557e1ff213bb0480ed5ba669662a344")</f>
        <v>0</v>
      </c>
      <c r="C3387">
        <f>HYPERLINK("https://github.com/apache/commons-math/commit/f8065763927e24e30d7e22b93a15fab02f25ce14", "f8065763927e24e30d7e22b93a15fab02f25ce14")</f>
        <v>0</v>
      </c>
      <c r="D3387" t="s">
        <v>513</v>
      </c>
      <c r="E3387" t="s">
        <v>713</v>
      </c>
      <c r="F3387" t="s">
        <v>1315</v>
      </c>
      <c r="G3387" t="s">
        <v>1878</v>
      </c>
      <c r="H3387" t="s">
        <v>3587</v>
      </c>
    </row>
    <row r="3388" spans="1:8">
      <c r="H3388" t="s">
        <v>3588</v>
      </c>
    </row>
    <row r="3389" spans="1:8">
      <c r="H3389" t="s">
        <v>3589</v>
      </c>
    </row>
    <row r="3390" spans="1:8">
      <c r="A3390" t="s">
        <v>190</v>
      </c>
      <c r="B3390">
        <f>HYPERLINK("https://github.com/apache/commons-math/commit/febcb077e7da0b64607b3063df53824987b68bef", "febcb077e7da0b64607b3063df53824987b68bef")</f>
        <v>0</v>
      </c>
      <c r="C3390">
        <f>HYPERLINK("https://github.com/apache/commons-math/commit/de4aff2319fe8eb37af6f8384a2c28a9dadb7c0d", "de4aff2319fe8eb37af6f8384a2c28a9dadb7c0d")</f>
        <v>0</v>
      </c>
      <c r="D3390" t="s">
        <v>515</v>
      </c>
      <c r="E3390" t="s">
        <v>714</v>
      </c>
      <c r="F3390" t="s">
        <v>1378</v>
      </c>
      <c r="G3390" t="s">
        <v>2060</v>
      </c>
      <c r="H3390" t="s">
        <v>3590</v>
      </c>
    </row>
    <row r="3391" spans="1:8">
      <c r="A3391" t="s">
        <v>191</v>
      </c>
      <c r="B3391">
        <f>HYPERLINK("https://github.com/apache/commons-math/commit/f26739a7898b4131e53318c4ba80fa6023fbbf19", "f26739a7898b4131e53318c4ba80fa6023fbbf19")</f>
        <v>0</v>
      </c>
      <c r="C3391">
        <f>HYPERLINK("https://github.com/apache/commons-math/commit/febcb077e7da0b64607b3063df53824987b68bef", "febcb077e7da0b64607b3063df53824987b68bef")</f>
        <v>0</v>
      </c>
      <c r="D3391" t="s">
        <v>513</v>
      </c>
      <c r="E3391" t="s">
        <v>715</v>
      </c>
      <c r="F3391" t="s">
        <v>1315</v>
      </c>
      <c r="G3391" t="s">
        <v>1878</v>
      </c>
      <c r="H3391" t="s">
        <v>3591</v>
      </c>
    </row>
    <row r="3392" spans="1:8">
      <c r="A3392" t="s">
        <v>192</v>
      </c>
      <c r="B3392">
        <f>HYPERLINK("https://github.com/apache/commons-math/commit/fa0d87fd628b9ac0a330aac226adb2979da334cb", "fa0d87fd628b9ac0a330aac226adb2979da334cb")</f>
        <v>0</v>
      </c>
      <c r="C3392">
        <f>HYPERLINK("https://github.com/apache/commons-math/commit/6e9f0c1dbb7855440658f0efaa0b357237d6d2bf", "6e9f0c1dbb7855440658f0efaa0b357237d6d2bf")</f>
        <v>0</v>
      </c>
      <c r="D3392" t="s">
        <v>515</v>
      </c>
      <c r="E3392" t="s">
        <v>716</v>
      </c>
      <c r="F3392" t="s">
        <v>1378</v>
      </c>
      <c r="G3392" t="s">
        <v>2060</v>
      </c>
      <c r="H3392" t="s">
        <v>3592</v>
      </c>
    </row>
    <row r="3393" spans="1:8">
      <c r="H3393" t="s">
        <v>3484</v>
      </c>
    </row>
    <row r="3394" spans="1:8">
      <c r="H3394" t="s">
        <v>3593</v>
      </c>
    </row>
    <row r="3395" spans="1:8">
      <c r="H3395" t="s">
        <v>3586</v>
      </c>
    </row>
    <row r="3396" spans="1:8">
      <c r="H3396" t="s">
        <v>3594</v>
      </c>
    </row>
    <row r="3397" spans="1:8">
      <c r="H3397" t="s">
        <v>3595</v>
      </c>
    </row>
    <row r="3398" spans="1:8">
      <c r="H3398" t="s">
        <v>3596</v>
      </c>
    </row>
    <row r="3399" spans="1:8">
      <c r="H3399" t="s">
        <v>3597</v>
      </c>
    </row>
    <row r="3400" spans="1:8">
      <c r="A3400" t="s">
        <v>193</v>
      </c>
      <c r="B3400">
        <f>HYPERLINK("https://github.com/apache/commons-math/commit/c5b908a195fc775717eb2443d4b262b1417460fe", "c5b908a195fc775717eb2443d4b262b1417460fe")</f>
        <v>0</v>
      </c>
      <c r="C3400">
        <f>HYPERLINK("https://github.com/apache/commons-math/commit/21ece86385185cdef31e239ae275dca08e1ba3ab", "21ece86385185cdef31e239ae275dca08e1ba3ab")</f>
        <v>0</v>
      </c>
      <c r="D3400" t="s">
        <v>515</v>
      </c>
      <c r="E3400" t="s">
        <v>717</v>
      </c>
      <c r="F3400" t="s">
        <v>1379</v>
      </c>
      <c r="G3400" t="s">
        <v>1843</v>
      </c>
      <c r="H3400" t="s">
        <v>3598</v>
      </c>
    </row>
    <row r="3401" spans="1:8">
      <c r="H3401" t="s">
        <v>3599</v>
      </c>
    </row>
    <row r="3402" spans="1:8">
      <c r="H3402" t="s">
        <v>3598</v>
      </c>
    </row>
    <row r="3403" spans="1:8">
      <c r="H3403" t="s">
        <v>3600</v>
      </c>
    </row>
    <row r="3404" spans="1:8">
      <c r="H3404" t="s">
        <v>3601</v>
      </c>
    </row>
    <row r="3405" spans="1:8">
      <c r="H3405" t="s">
        <v>3602</v>
      </c>
    </row>
    <row r="3406" spans="1:8">
      <c r="H3406" t="s">
        <v>3603</v>
      </c>
    </row>
    <row r="3407" spans="1:8">
      <c r="H3407" t="s">
        <v>3604</v>
      </c>
    </row>
    <row r="3408" spans="1:8">
      <c r="A3408" t="s">
        <v>194</v>
      </c>
      <c r="B3408">
        <f>HYPERLINK("https://github.com/apache/commons-math/commit/ae7dc2aa99b14bbe12945179e55bfae1030dd54e", "ae7dc2aa99b14bbe12945179e55bfae1030dd54e")</f>
        <v>0</v>
      </c>
      <c r="C3408">
        <f>HYPERLINK("https://github.com/apache/commons-math/commit/c109e906d3448a83c10fb8b1ae3f5e7ee90e5e16", "c109e906d3448a83c10fb8b1ae3f5e7ee90e5e16")</f>
        <v>0</v>
      </c>
      <c r="D3408" t="s">
        <v>515</v>
      </c>
      <c r="E3408" t="s">
        <v>718</v>
      </c>
      <c r="F3408" t="s">
        <v>1308</v>
      </c>
      <c r="G3408" t="s">
        <v>2016</v>
      </c>
      <c r="H3408" t="s">
        <v>3605</v>
      </c>
    </row>
    <row r="3409" spans="1:8">
      <c r="H3409" t="s">
        <v>2310</v>
      </c>
    </row>
    <row r="3410" spans="1:8">
      <c r="F3410" t="s">
        <v>1311</v>
      </c>
      <c r="G3410" t="s">
        <v>2017</v>
      </c>
      <c r="H3410" t="s">
        <v>3606</v>
      </c>
    </row>
    <row r="3411" spans="1:8">
      <c r="H3411" t="s">
        <v>2310</v>
      </c>
    </row>
    <row r="3412" spans="1:8">
      <c r="A3412" t="s">
        <v>195</v>
      </c>
      <c r="B3412">
        <f>HYPERLINK("https://github.com/apache/commons-math/commit/d063c84cbfd37fa1ec8794d53855664eee252114", "d063c84cbfd37fa1ec8794d53855664eee252114")</f>
        <v>0</v>
      </c>
      <c r="C3412">
        <f>HYPERLINK("https://github.com/apache/commons-math/commit/058bb97d7274ec8172cb6dda9901f44c58e4db53", "058bb97d7274ec8172cb6dda9901f44c58e4db53")</f>
        <v>0</v>
      </c>
      <c r="D3412" t="s">
        <v>515</v>
      </c>
      <c r="E3412" t="s">
        <v>719</v>
      </c>
      <c r="F3412" t="s">
        <v>1380</v>
      </c>
      <c r="G3412" t="s">
        <v>2061</v>
      </c>
      <c r="H3412" t="s">
        <v>3531</v>
      </c>
    </row>
    <row r="3413" spans="1:8">
      <c r="A3413" t="s">
        <v>196</v>
      </c>
      <c r="B3413">
        <f>HYPERLINK("https://github.com/apache/commons-math/commit/76f4c46b448d8d6f1fa9a6ff50cd519d8eeacbce", "76f4c46b448d8d6f1fa9a6ff50cd519d8eeacbce")</f>
        <v>0</v>
      </c>
      <c r="C3413">
        <f>HYPERLINK("https://github.com/apache/commons-math/commit/d063c84cbfd37fa1ec8794d53855664eee252114", "d063c84cbfd37fa1ec8794d53855664eee252114")</f>
        <v>0</v>
      </c>
      <c r="D3413" t="s">
        <v>515</v>
      </c>
      <c r="E3413" t="s">
        <v>720</v>
      </c>
      <c r="F3413" t="s">
        <v>1381</v>
      </c>
      <c r="G3413" t="s">
        <v>2062</v>
      </c>
      <c r="H3413" t="s">
        <v>3531</v>
      </c>
    </row>
    <row r="3414" spans="1:8">
      <c r="A3414" t="s">
        <v>197</v>
      </c>
      <c r="B3414">
        <f>HYPERLINK("https://github.com/apache/commons-math/commit/cc53a6aa67414915ab5adf80819ed5e751a9e8f2", "cc53a6aa67414915ab5adf80819ed5e751a9e8f2")</f>
        <v>0</v>
      </c>
      <c r="C3414">
        <f>HYPERLINK("https://github.com/apache/commons-math/commit/b8478df284c292cbc93405d1e89933cbc99bb40e", "b8478df284c292cbc93405d1e89933cbc99bb40e")</f>
        <v>0</v>
      </c>
      <c r="D3414" t="s">
        <v>517</v>
      </c>
      <c r="E3414" t="s">
        <v>721</v>
      </c>
      <c r="F3414" t="s">
        <v>1382</v>
      </c>
      <c r="G3414" t="s">
        <v>2063</v>
      </c>
      <c r="H3414" t="s">
        <v>3607</v>
      </c>
    </row>
    <row r="3415" spans="1:8">
      <c r="H3415" t="s">
        <v>3608</v>
      </c>
    </row>
    <row r="3416" spans="1:8">
      <c r="H3416" t="s">
        <v>3609</v>
      </c>
    </row>
    <row r="3417" spans="1:8">
      <c r="H3417" t="s">
        <v>3610</v>
      </c>
    </row>
    <row r="3418" spans="1:8">
      <c r="H3418" t="s">
        <v>3611</v>
      </c>
    </row>
    <row r="3419" spans="1:8">
      <c r="H3419" t="s">
        <v>3612</v>
      </c>
    </row>
    <row r="3420" spans="1:8">
      <c r="H3420" t="s">
        <v>3613</v>
      </c>
    </row>
    <row r="3421" spans="1:8">
      <c r="H3421" t="s">
        <v>3614</v>
      </c>
    </row>
    <row r="3422" spans="1:8">
      <c r="H3422" t="s">
        <v>3615</v>
      </c>
    </row>
    <row r="3423" spans="1:8">
      <c r="H3423" t="s">
        <v>3616</v>
      </c>
    </row>
    <row r="3424" spans="1:8">
      <c r="H3424" t="s">
        <v>3617</v>
      </c>
    </row>
    <row r="3425" spans="8:8">
      <c r="H3425" t="s">
        <v>3618</v>
      </c>
    </row>
    <row r="3426" spans="8:8">
      <c r="H3426" t="s">
        <v>3619</v>
      </c>
    </row>
    <row r="3427" spans="8:8">
      <c r="H3427" t="s">
        <v>3620</v>
      </c>
    </row>
    <row r="3428" spans="8:8">
      <c r="H3428" t="s">
        <v>3621</v>
      </c>
    </row>
    <row r="3429" spans="8:8">
      <c r="H3429" t="s">
        <v>3622</v>
      </c>
    </row>
    <row r="3430" spans="8:8">
      <c r="H3430" t="s">
        <v>3623</v>
      </c>
    </row>
    <row r="3431" spans="8:8">
      <c r="H3431" t="s">
        <v>3624</v>
      </c>
    </row>
    <row r="3432" spans="8:8">
      <c r="H3432" t="s">
        <v>3625</v>
      </c>
    </row>
    <row r="3433" spans="8:8">
      <c r="H3433" t="s">
        <v>3626</v>
      </c>
    </row>
    <row r="3434" spans="8:8">
      <c r="H3434" t="s">
        <v>3627</v>
      </c>
    </row>
    <row r="3435" spans="8:8">
      <c r="H3435" t="s">
        <v>3628</v>
      </c>
    </row>
    <row r="3436" spans="8:8">
      <c r="H3436" t="s">
        <v>3629</v>
      </c>
    </row>
    <row r="3437" spans="8:8">
      <c r="H3437" t="s">
        <v>3630</v>
      </c>
    </row>
    <row r="3438" spans="8:8">
      <c r="H3438" t="s">
        <v>3420</v>
      </c>
    </row>
    <row r="3439" spans="8:8">
      <c r="H3439" t="s">
        <v>3631</v>
      </c>
    </row>
    <row r="3440" spans="8:8">
      <c r="H3440" t="s">
        <v>3631</v>
      </c>
    </row>
    <row r="3441" spans="8:8">
      <c r="H3441" t="s">
        <v>3420</v>
      </c>
    </row>
    <row r="3442" spans="8:8">
      <c r="H3442" t="s">
        <v>3632</v>
      </c>
    </row>
    <row r="3443" spans="8:8">
      <c r="H3443" t="s">
        <v>3632</v>
      </c>
    </row>
    <row r="3444" spans="8:8">
      <c r="H3444" t="s">
        <v>3420</v>
      </c>
    </row>
    <row r="3445" spans="8:8">
      <c r="H3445" t="s">
        <v>3633</v>
      </c>
    </row>
    <row r="3446" spans="8:8">
      <c r="H3446" t="s">
        <v>3633</v>
      </c>
    </row>
    <row r="3447" spans="8:8">
      <c r="H3447" t="s">
        <v>3420</v>
      </c>
    </row>
    <row r="3448" spans="8:8">
      <c r="H3448" t="s">
        <v>3634</v>
      </c>
    </row>
    <row r="3449" spans="8:8">
      <c r="H3449" t="s">
        <v>3634</v>
      </c>
    </row>
    <row r="3450" spans="8:8">
      <c r="H3450" t="s">
        <v>3420</v>
      </c>
    </row>
    <row r="3451" spans="8:8">
      <c r="H3451" t="s">
        <v>3635</v>
      </c>
    </row>
    <row r="3452" spans="8:8">
      <c r="H3452" t="s">
        <v>3635</v>
      </c>
    </row>
    <row r="3453" spans="8:8">
      <c r="H3453" t="s">
        <v>3420</v>
      </c>
    </row>
    <row r="3454" spans="8:8">
      <c r="H3454" t="s">
        <v>3636</v>
      </c>
    </row>
    <row r="3455" spans="8:8">
      <c r="H3455" t="s">
        <v>3636</v>
      </c>
    </row>
    <row r="3456" spans="8:8">
      <c r="H3456" t="s">
        <v>3420</v>
      </c>
    </row>
    <row r="3457" spans="6:8">
      <c r="H3457" t="s">
        <v>3420</v>
      </c>
    </row>
    <row r="3458" spans="6:8">
      <c r="H3458" t="s">
        <v>3420</v>
      </c>
    </row>
    <row r="3459" spans="6:8">
      <c r="H3459" t="s">
        <v>3420</v>
      </c>
    </row>
    <row r="3460" spans="6:8">
      <c r="H3460" t="s">
        <v>3420</v>
      </c>
    </row>
    <row r="3461" spans="6:8">
      <c r="H3461" t="s">
        <v>3637</v>
      </c>
    </row>
    <row r="3462" spans="6:8">
      <c r="H3462" t="s">
        <v>3637</v>
      </c>
    </row>
    <row r="3463" spans="6:8">
      <c r="H3463" t="s">
        <v>3420</v>
      </c>
    </row>
    <row r="3464" spans="6:8">
      <c r="H3464" t="s">
        <v>3638</v>
      </c>
    </row>
    <row r="3465" spans="6:8">
      <c r="H3465" t="s">
        <v>3638</v>
      </c>
    </row>
    <row r="3466" spans="6:8">
      <c r="H3466" t="s">
        <v>3420</v>
      </c>
    </row>
    <row r="3467" spans="6:8">
      <c r="H3467" t="s">
        <v>3639</v>
      </c>
    </row>
    <row r="3468" spans="6:8">
      <c r="H3468" t="s">
        <v>3640</v>
      </c>
    </row>
    <row r="3469" spans="6:8">
      <c r="F3469" t="s">
        <v>1315</v>
      </c>
      <c r="G3469" t="s">
        <v>1878</v>
      </c>
      <c r="H3469" t="s">
        <v>3641</v>
      </c>
    </row>
    <row r="3470" spans="6:8">
      <c r="H3470" t="s">
        <v>3642</v>
      </c>
    </row>
    <row r="3471" spans="6:8">
      <c r="H3471" t="s">
        <v>3643</v>
      </c>
    </row>
    <row r="3472" spans="6:8">
      <c r="H3472" t="s">
        <v>3644</v>
      </c>
    </row>
    <row r="3473" spans="1:8">
      <c r="A3473" t="s">
        <v>198</v>
      </c>
      <c r="B3473">
        <f>HYPERLINK("https://github.com/apache/commons-math/commit/f2e551b8ded495c3a62556221500dff932a77c42", "f2e551b8ded495c3a62556221500dff932a77c42")</f>
        <v>0</v>
      </c>
      <c r="C3473">
        <f>HYPERLINK("https://github.com/apache/commons-math/commit/04bbc3fccff35d8092709e557ebf9ad88ad1dea8", "04bbc3fccff35d8092709e557ebf9ad88ad1dea8")</f>
        <v>0</v>
      </c>
      <c r="D3473" t="s">
        <v>517</v>
      </c>
      <c r="E3473" t="s">
        <v>722</v>
      </c>
      <c r="F3473" t="s">
        <v>1383</v>
      </c>
      <c r="G3473" t="s">
        <v>2064</v>
      </c>
      <c r="H3473" t="s">
        <v>3645</v>
      </c>
    </row>
    <row r="3474" spans="1:8">
      <c r="H3474" t="s">
        <v>3646</v>
      </c>
    </row>
    <row r="3475" spans="1:8">
      <c r="H3475" t="s">
        <v>3647</v>
      </c>
    </row>
    <row r="3476" spans="1:8">
      <c r="H3476" t="s">
        <v>3648</v>
      </c>
    </row>
    <row r="3477" spans="1:8">
      <c r="H3477" t="s">
        <v>3649</v>
      </c>
    </row>
    <row r="3478" spans="1:8">
      <c r="H3478" t="s">
        <v>3650</v>
      </c>
    </row>
    <row r="3479" spans="1:8">
      <c r="A3479" t="s">
        <v>199</v>
      </c>
      <c r="B3479">
        <f>HYPERLINK("https://github.com/apache/commons-math/commit/da462abca016b80ce42e4cb3523e3eb3522a559f", "da462abca016b80ce42e4cb3523e3eb3522a559f")</f>
        <v>0</v>
      </c>
      <c r="C3479">
        <f>HYPERLINK("https://github.com/apache/commons-math/commit/47d9a5d240d23ef1a83566c4a5ac5de69b884c4c", "47d9a5d240d23ef1a83566c4a5ac5de69b884c4c")</f>
        <v>0</v>
      </c>
      <c r="D3479" t="s">
        <v>517</v>
      </c>
      <c r="E3479" t="s">
        <v>723</v>
      </c>
      <c r="F3479" t="s">
        <v>1384</v>
      </c>
      <c r="G3479" t="s">
        <v>1844</v>
      </c>
      <c r="H3479" t="s">
        <v>3535</v>
      </c>
    </row>
    <row r="3480" spans="1:8">
      <c r="H3480" t="s">
        <v>3537</v>
      </c>
    </row>
    <row r="3481" spans="1:8">
      <c r="F3481" t="s">
        <v>1385</v>
      </c>
      <c r="G3481" t="s">
        <v>1841</v>
      </c>
      <c r="H3481" t="s">
        <v>3535</v>
      </c>
    </row>
    <row r="3482" spans="1:8">
      <c r="H3482" t="s">
        <v>3537</v>
      </c>
    </row>
    <row r="3483" spans="1:8">
      <c r="F3483" t="s">
        <v>1386</v>
      </c>
      <c r="G3483" t="s">
        <v>1842</v>
      </c>
      <c r="H3483" t="s">
        <v>3535</v>
      </c>
    </row>
    <row r="3484" spans="1:8">
      <c r="H3484" t="s">
        <v>3537</v>
      </c>
    </row>
    <row r="3485" spans="1:8">
      <c r="A3485" t="s">
        <v>200</v>
      </c>
      <c r="B3485">
        <f>HYPERLINK("https://github.com/apache/commons-math/commit/dd39f901b25de6571dc62c5430d756dd540383da", "dd39f901b25de6571dc62c5430d756dd540383da")</f>
        <v>0</v>
      </c>
      <c r="C3485">
        <f>HYPERLINK("https://github.com/apache/commons-math/commit/da462abca016b80ce42e4cb3523e3eb3522a559f", "da462abca016b80ce42e4cb3523e3eb3522a559f")</f>
        <v>0</v>
      </c>
      <c r="D3485" t="s">
        <v>517</v>
      </c>
      <c r="E3485" t="s">
        <v>724</v>
      </c>
      <c r="F3485" t="s">
        <v>1369</v>
      </c>
      <c r="G3485" t="s">
        <v>2054</v>
      </c>
      <c r="H3485" t="s">
        <v>3651</v>
      </c>
    </row>
    <row r="3486" spans="1:8">
      <c r="H3486" t="s">
        <v>3652</v>
      </c>
    </row>
    <row r="3487" spans="1:8">
      <c r="H3487" t="s">
        <v>3653</v>
      </c>
    </row>
    <row r="3488" spans="1:8">
      <c r="H3488" t="s">
        <v>3654</v>
      </c>
    </row>
    <row r="3489" spans="1:8">
      <c r="A3489" t="s">
        <v>201</v>
      </c>
      <c r="B3489">
        <f>HYPERLINK("https://github.com/apache/commons-math/commit/e3fe16402e3182868db82b771ac7f9611f10d5b5", "e3fe16402e3182868db82b771ac7f9611f10d5b5")</f>
        <v>0</v>
      </c>
      <c r="C3489">
        <f>HYPERLINK("https://github.com/apache/commons-math/commit/dd39f901b25de6571dc62c5430d756dd540383da", "dd39f901b25de6571dc62c5430d756dd540383da")</f>
        <v>0</v>
      </c>
      <c r="D3489" t="s">
        <v>517</v>
      </c>
      <c r="E3489" t="s">
        <v>725</v>
      </c>
      <c r="F3489" t="s">
        <v>1233</v>
      </c>
      <c r="G3489" t="s">
        <v>1994</v>
      </c>
      <c r="H3489" t="s">
        <v>3655</v>
      </c>
    </row>
    <row r="3490" spans="1:8">
      <c r="F3490" t="s">
        <v>1237</v>
      </c>
      <c r="G3490" t="s">
        <v>1975</v>
      </c>
      <c r="H3490" t="s">
        <v>3656</v>
      </c>
    </row>
    <row r="3491" spans="1:8">
      <c r="F3491" t="s">
        <v>1238</v>
      </c>
      <c r="G3491" t="s">
        <v>1976</v>
      </c>
      <c r="H3491" t="s">
        <v>3657</v>
      </c>
    </row>
    <row r="3492" spans="1:8">
      <c r="F3492" t="s">
        <v>1241</v>
      </c>
      <c r="G3492" t="s">
        <v>1996</v>
      </c>
      <c r="H3492" t="s">
        <v>3658</v>
      </c>
    </row>
    <row r="3493" spans="1:8">
      <c r="H3493" t="s">
        <v>2310</v>
      </c>
    </row>
    <row r="3494" spans="1:8">
      <c r="H3494" t="s">
        <v>2339</v>
      </c>
    </row>
    <row r="3495" spans="1:8">
      <c r="F3495" t="s">
        <v>1242</v>
      </c>
      <c r="G3495" t="s">
        <v>1997</v>
      </c>
      <c r="H3495" t="s">
        <v>3659</v>
      </c>
    </row>
    <row r="3496" spans="1:8">
      <c r="F3496" t="s">
        <v>1243</v>
      </c>
      <c r="G3496" t="s">
        <v>1998</v>
      </c>
      <c r="H3496" t="s">
        <v>3660</v>
      </c>
    </row>
    <row r="3497" spans="1:8">
      <c r="F3497" t="s">
        <v>1244</v>
      </c>
      <c r="G3497" t="s">
        <v>1931</v>
      </c>
      <c r="H3497" t="s">
        <v>3661</v>
      </c>
    </row>
    <row r="3498" spans="1:8">
      <c r="F3498" t="s">
        <v>1245</v>
      </c>
      <c r="G3498" t="s">
        <v>1999</v>
      </c>
      <c r="H3498" t="s">
        <v>3662</v>
      </c>
    </row>
    <row r="3499" spans="1:8">
      <c r="F3499" t="s">
        <v>1248</v>
      </c>
      <c r="G3499" t="s">
        <v>2000</v>
      </c>
      <c r="H3499" t="s">
        <v>3663</v>
      </c>
    </row>
    <row r="3500" spans="1:8">
      <c r="F3500" t="s">
        <v>1251</v>
      </c>
      <c r="G3500" t="s">
        <v>2001</v>
      </c>
      <c r="H3500" t="s">
        <v>3664</v>
      </c>
    </row>
    <row r="3501" spans="1:8">
      <c r="F3501" t="s">
        <v>1252</v>
      </c>
      <c r="G3501" t="s">
        <v>1952</v>
      </c>
      <c r="H3501" t="s">
        <v>3665</v>
      </c>
    </row>
    <row r="3502" spans="1:8">
      <c r="F3502" t="s">
        <v>1253</v>
      </c>
      <c r="G3502" t="s">
        <v>2002</v>
      </c>
      <c r="H3502" t="s">
        <v>3666</v>
      </c>
    </row>
    <row r="3503" spans="1:8">
      <c r="A3503" t="s">
        <v>202</v>
      </c>
      <c r="B3503">
        <f>HYPERLINK("https://github.com/apache/commons-math/commit/d708c9d1019c9db667ca828e1c8ca8e12b035bbe", "d708c9d1019c9db667ca828e1c8ca8e12b035bbe")</f>
        <v>0</v>
      </c>
      <c r="C3503">
        <f>HYPERLINK("https://github.com/apache/commons-math/commit/0207f15a49e4a1c74920d2d1cfc2a8ee6c67969c", "0207f15a49e4a1c74920d2d1cfc2a8ee6c67969c")</f>
        <v>0</v>
      </c>
      <c r="D3503" t="s">
        <v>517</v>
      </c>
      <c r="E3503" t="s">
        <v>726</v>
      </c>
      <c r="F3503" t="s">
        <v>1387</v>
      </c>
      <c r="G3503" t="s">
        <v>1854</v>
      </c>
      <c r="H3503" t="s">
        <v>2546</v>
      </c>
    </row>
    <row r="3504" spans="1:8">
      <c r="F3504" t="s">
        <v>1388</v>
      </c>
      <c r="G3504" t="s">
        <v>1855</v>
      </c>
      <c r="H3504" t="s">
        <v>2566</v>
      </c>
    </row>
    <row r="3505" spans="1:8">
      <c r="A3505" t="s">
        <v>203</v>
      </c>
      <c r="B3505">
        <f>HYPERLINK("https://github.com/apache/commons-math/commit/96c2ce398318fdc1c4ebb865ef06061e72c6e5fd", "96c2ce398318fdc1c4ebb865ef06061e72c6e5fd")</f>
        <v>0</v>
      </c>
      <c r="C3505">
        <f>HYPERLINK("https://github.com/apache/commons-math/commit/d708c9d1019c9db667ca828e1c8ca8e12b035bbe", "d708c9d1019c9db667ca828e1c8ca8e12b035bbe")</f>
        <v>0</v>
      </c>
      <c r="D3505" t="s">
        <v>513</v>
      </c>
      <c r="E3505" t="s">
        <v>727</v>
      </c>
      <c r="F3505" t="s">
        <v>1222</v>
      </c>
      <c r="G3505" t="s">
        <v>1989</v>
      </c>
      <c r="H3505" t="s">
        <v>3667</v>
      </c>
    </row>
    <row r="3506" spans="1:8">
      <c r="F3506" t="s">
        <v>1389</v>
      </c>
      <c r="G3506" t="s">
        <v>1847</v>
      </c>
      <c r="H3506" t="s">
        <v>2415</v>
      </c>
    </row>
    <row r="3507" spans="1:8">
      <c r="F3507" t="s">
        <v>1355</v>
      </c>
      <c r="G3507" t="s">
        <v>2046</v>
      </c>
      <c r="H3507" t="s">
        <v>3668</v>
      </c>
    </row>
    <row r="3508" spans="1:8">
      <c r="F3508" t="s">
        <v>1390</v>
      </c>
      <c r="G3508" t="s">
        <v>1828</v>
      </c>
      <c r="H3508" t="s">
        <v>2338</v>
      </c>
    </row>
    <row r="3509" spans="1:8">
      <c r="F3509" t="s">
        <v>1391</v>
      </c>
      <c r="G3509" t="s">
        <v>2065</v>
      </c>
      <c r="H3509" t="s">
        <v>3669</v>
      </c>
    </row>
    <row r="3510" spans="1:8">
      <c r="F3510" t="s">
        <v>1392</v>
      </c>
      <c r="G3510" t="s">
        <v>1833</v>
      </c>
      <c r="H3510" t="s">
        <v>2456</v>
      </c>
    </row>
    <row r="3511" spans="1:8">
      <c r="F3511" t="s">
        <v>1393</v>
      </c>
      <c r="G3511" t="s">
        <v>1848</v>
      </c>
      <c r="H3511" t="s">
        <v>2482</v>
      </c>
    </row>
    <row r="3512" spans="1:8">
      <c r="F3512" t="s">
        <v>1394</v>
      </c>
      <c r="G3512" t="s">
        <v>1830</v>
      </c>
      <c r="H3512" t="s">
        <v>2355</v>
      </c>
    </row>
    <row r="3513" spans="1:8">
      <c r="F3513" t="s">
        <v>1357</v>
      </c>
      <c r="G3513" t="s">
        <v>1849</v>
      </c>
      <c r="H3513" t="s">
        <v>2484</v>
      </c>
    </row>
    <row r="3514" spans="1:8">
      <c r="F3514" t="s">
        <v>1395</v>
      </c>
      <c r="G3514" t="s">
        <v>1893</v>
      </c>
      <c r="H3514" t="s">
        <v>3670</v>
      </c>
    </row>
    <row r="3515" spans="1:8">
      <c r="F3515" t="s">
        <v>1354</v>
      </c>
      <c r="G3515" t="s">
        <v>1881</v>
      </c>
      <c r="H3515" t="s">
        <v>2684</v>
      </c>
    </row>
    <row r="3516" spans="1:8">
      <c r="F3516" t="s">
        <v>1396</v>
      </c>
      <c r="G3516" t="s">
        <v>2066</v>
      </c>
      <c r="H3516" t="s">
        <v>3671</v>
      </c>
    </row>
    <row r="3517" spans="1:8">
      <c r="F3517" t="s">
        <v>1397</v>
      </c>
      <c r="G3517" t="s">
        <v>1832</v>
      </c>
      <c r="H3517" t="s">
        <v>2487</v>
      </c>
    </row>
    <row r="3518" spans="1:8">
      <c r="F3518" t="s">
        <v>1356</v>
      </c>
      <c r="G3518" t="s">
        <v>2047</v>
      </c>
      <c r="H3518" t="s">
        <v>3672</v>
      </c>
    </row>
    <row r="3519" spans="1:8">
      <c r="F3519" t="s">
        <v>1398</v>
      </c>
      <c r="G3519" t="s">
        <v>2067</v>
      </c>
      <c r="H3519" t="s">
        <v>3673</v>
      </c>
    </row>
    <row r="3520" spans="1:8">
      <c r="F3520" t="s">
        <v>1230</v>
      </c>
      <c r="G3520" t="s">
        <v>1991</v>
      </c>
      <c r="H3520" t="s">
        <v>3674</v>
      </c>
    </row>
    <row r="3521" spans="6:8">
      <c r="F3521" t="s">
        <v>1231</v>
      </c>
      <c r="G3521" t="s">
        <v>1992</v>
      </c>
      <c r="H3521" t="s">
        <v>3675</v>
      </c>
    </row>
    <row r="3522" spans="6:8">
      <c r="F3522" t="s">
        <v>1371</v>
      </c>
      <c r="G3522" t="s">
        <v>2055</v>
      </c>
      <c r="H3522" t="s">
        <v>2382</v>
      </c>
    </row>
    <row r="3523" spans="6:8">
      <c r="F3523" t="s">
        <v>1239</v>
      </c>
      <c r="G3523" t="s">
        <v>1995</v>
      </c>
      <c r="H3523" t="s">
        <v>3352</v>
      </c>
    </row>
    <row r="3524" spans="6:8">
      <c r="F3524" t="s">
        <v>1240</v>
      </c>
      <c r="G3524" t="s">
        <v>1930</v>
      </c>
      <c r="H3524" t="s">
        <v>3676</v>
      </c>
    </row>
    <row r="3525" spans="6:8">
      <c r="F3525" t="s">
        <v>1246</v>
      </c>
      <c r="G3525" t="s">
        <v>1951</v>
      </c>
      <c r="H3525" t="s">
        <v>3677</v>
      </c>
    </row>
    <row r="3526" spans="6:8">
      <c r="F3526" t="s">
        <v>1247</v>
      </c>
      <c r="G3526" t="s">
        <v>1932</v>
      </c>
      <c r="H3526" t="s">
        <v>3678</v>
      </c>
    </row>
    <row r="3527" spans="6:8">
      <c r="F3527" t="s">
        <v>1250</v>
      </c>
      <c r="G3527" t="s">
        <v>1933</v>
      </c>
      <c r="H3527" t="s">
        <v>3679</v>
      </c>
    </row>
    <row r="3528" spans="6:8">
      <c r="F3528" t="s">
        <v>1255</v>
      </c>
      <c r="G3528" t="s">
        <v>2004</v>
      </c>
      <c r="H3528" t="s">
        <v>3680</v>
      </c>
    </row>
    <row r="3529" spans="6:8">
      <c r="F3529" t="s">
        <v>1256</v>
      </c>
      <c r="G3529" t="s">
        <v>1908</v>
      </c>
      <c r="H3529" t="s">
        <v>3681</v>
      </c>
    </row>
    <row r="3530" spans="6:8">
      <c r="F3530" t="s">
        <v>1257</v>
      </c>
      <c r="G3530" t="s">
        <v>1922</v>
      </c>
      <c r="H3530" t="s">
        <v>3682</v>
      </c>
    </row>
    <row r="3531" spans="6:8">
      <c r="F3531" t="s">
        <v>1258</v>
      </c>
      <c r="G3531" t="s">
        <v>1923</v>
      </c>
      <c r="H3531" t="s">
        <v>3683</v>
      </c>
    </row>
    <row r="3532" spans="6:8">
      <c r="F3532" t="s">
        <v>1259</v>
      </c>
      <c r="G3532" t="s">
        <v>1909</v>
      </c>
      <c r="H3532" t="s">
        <v>3684</v>
      </c>
    </row>
    <row r="3533" spans="6:8">
      <c r="F3533" t="s">
        <v>1260</v>
      </c>
      <c r="G3533" t="s">
        <v>1910</v>
      </c>
      <c r="H3533" t="s">
        <v>3685</v>
      </c>
    </row>
    <row r="3534" spans="6:8">
      <c r="F3534" t="s">
        <v>1261</v>
      </c>
      <c r="G3534" t="s">
        <v>1924</v>
      </c>
      <c r="H3534" t="s">
        <v>3686</v>
      </c>
    </row>
    <row r="3535" spans="6:8">
      <c r="F3535" t="s">
        <v>1262</v>
      </c>
      <c r="G3535" t="s">
        <v>1913</v>
      </c>
      <c r="H3535" t="s">
        <v>3687</v>
      </c>
    </row>
    <row r="3536" spans="6:8">
      <c r="F3536" t="s">
        <v>1263</v>
      </c>
      <c r="G3536" t="s">
        <v>1911</v>
      </c>
      <c r="H3536" t="s">
        <v>3688</v>
      </c>
    </row>
    <row r="3537" spans="6:8">
      <c r="F3537" t="s">
        <v>1264</v>
      </c>
      <c r="G3537" t="s">
        <v>1912</v>
      </c>
      <c r="H3537" t="s">
        <v>3689</v>
      </c>
    </row>
    <row r="3538" spans="6:8">
      <c r="F3538" t="s">
        <v>1266</v>
      </c>
      <c r="G3538" t="s">
        <v>1948</v>
      </c>
      <c r="H3538" t="s">
        <v>3690</v>
      </c>
    </row>
    <row r="3539" spans="6:8">
      <c r="F3539" t="s">
        <v>1267</v>
      </c>
      <c r="G3539" t="s">
        <v>1949</v>
      </c>
      <c r="H3539" t="s">
        <v>3691</v>
      </c>
    </row>
    <row r="3540" spans="6:8">
      <c r="F3540" t="s">
        <v>1268</v>
      </c>
      <c r="G3540" t="s">
        <v>1946</v>
      </c>
      <c r="H3540" t="s">
        <v>3529</v>
      </c>
    </row>
    <row r="3541" spans="6:8">
      <c r="F3541" t="s">
        <v>1272</v>
      </c>
      <c r="G3541" t="s">
        <v>1851</v>
      </c>
      <c r="H3541" t="s">
        <v>2515</v>
      </c>
    </row>
    <row r="3542" spans="6:8">
      <c r="F3542" t="s">
        <v>1273</v>
      </c>
      <c r="G3542" t="s">
        <v>1904</v>
      </c>
      <c r="H3542" t="s">
        <v>2882</v>
      </c>
    </row>
    <row r="3543" spans="6:8">
      <c r="F3543" t="s">
        <v>1274</v>
      </c>
      <c r="G3543" t="s">
        <v>2007</v>
      </c>
      <c r="H3543" t="s">
        <v>3692</v>
      </c>
    </row>
    <row r="3544" spans="6:8">
      <c r="F3544" t="s">
        <v>1276</v>
      </c>
      <c r="G3544" t="s">
        <v>2008</v>
      </c>
      <c r="H3544" t="s">
        <v>3693</v>
      </c>
    </row>
    <row r="3545" spans="6:8">
      <c r="F3545" t="s">
        <v>1277</v>
      </c>
      <c r="G3545" t="s">
        <v>1853</v>
      </c>
      <c r="H3545" t="s">
        <v>2538</v>
      </c>
    </row>
    <row r="3546" spans="6:8">
      <c r="F3546" t="s">
        <v>1278</v>
      </c>
      <c r="G3546" t="s">
        <v>1831</v>
      </c>
      <c r="H3546" t="s">
        <v>2582</v>
      </c>
    </row>
    <row r="3547" spans="6:8">
      <c r="F3547" t="s">
        <v>1279</v>
      </c>
      <c r="G3547" t="s">
        <v>1837</v>
      </c>
      <c r="H3547" t="s">
        <v>2585</v>
      </c>
    </row>
    <row r="3548" spans="6:8">
      <c r="F3548" t="s">
        <v>1280</v>
      </c>
      <c r="G3548" t="s">
        <v>1857</v>
      </c>
      <c r="H3548" t="s">
        <v>2591</v>
      </c>
    </row>
    <row r="3549" spans="6:8">
      <c r="F3549" t="s">
        <v>1399</v>
      </c>
      <c r="G3549" t="s">
        <v>2068</v>
      </c>
      <c r="H3549" t="s">
        <v>2310</v>
      </c>
    </row>
    <row r="3550" spans="6:8">
      <c r="H3550" t="s">
        <v>2339</v>
      </c>
    </row>
    <row r="3551" spans="6:8">
      <c r="F3551" t="s">
        <v>1281</v>
      </c>
      <c r="G3551" t="s">
        <v>2009</v>
      </c>
      <c r="H3551" t="s">
        <v>3694</v>
      </c>
    </row>
    <row r="3552" spans="6:8">
      <c r="F3552" t="s">
        <v>1283</v>
      </c>
      <c r="G3552" t="s">
        <v>1883</v>
      </c>
      <c r="H3552" t="s">
        <v>2913</v>
      </c>
    </row>
    <row r="3553" spans="6:8">
      <c r="F3553" t="s">
        <v>1400</v>
      </c>
      <c r="G3553" t="s">
        <v>1858</v>
      </c>
      <c r="H3553" t="s">
        <v>2596</v>
      </c>
    </row>
    <row r="3554" spans="6:8">
      <c r="F3554" t="s">
        <v>1284</v>
      </c>
      <c r="G3554" t="s">
        <v>1826</v>
      </c>
      <c r="H3554" t="s">
        <v>2330</v>
      </c>
    </row>
    <row r="3555" spans="6:8">
      <c r="F3555" t="s">
        <v>1287</v>
      </c>
      <c r="G3555" t="s">
        <v>1953</v>
      </c>
      <c r="H3555" t="s">
        <v>3695</v>
      </c>
    </row>
    <row r="3556" spans="6:8">
      <c r="F3556" t="s">
        <v>1401</v>
      </c>
      <c r="G3556" t="s">
        <v>1859</v>
      </c>
      <c r="H3556" t="s">
        <v>2598</v>
      </c>
    </row>
    <row r="3557" spans="6:8">
      <c r="F3557" t="s">
        <v>1288</v>
      </c>
      <c r="G3557" t="s">
        <v>1917</v>
      </c>
      <c r="H3557" t="s">
        <v>3696</v>
      </c>
    </row>
    <row r="3558" spans="6:8">
      <c r="F3558" t="s">
        <v>1289</v>
      </c>
      <c r="G3558" t="s">
        <v>2011</v>
      </c>
      <c r="H3558" t="s">
        <v>3697</v>
      </c>
    </row>
    <row r="3559" spans="6:8">
      <c r="F3559" t="s">
        <v>1291</v>
      </c>
      <c r="G3559" t="s">
        <v>2013</v>
      </c>
      <c r="H3559" t="s">
        <v>3698</v>
      </c>
    </row>
    <row r="3560" spans="6:8">
      <c r="F3560" t="s">
        <v>1402</v>
      </c>
      <c r="G3560" t="s">
        <v>1860</v>
      </c>
      <c r="H3560" t="s">
        <v>2600</v>
      </c>
    </row>
    <row r="3561" spans="6:8">
      <c r="F3561" t="s">
        <v>1403</v>
      </c>
      <c r="G3561" t="s">
        <v>2069</v>
      </c>
      <c r="H3561" t="s">
        <v>3699</v>
      </c>
    </row>
    <row r="3562" spans="6:8">
      <c r="F3562" t="s">
        <v>1404</v>
      </c>
      <c r="G3562" t="s">
        <v>2070</v>
      </c>
      <c r="H3562" t="s">
        <v>3700</v>
      </c>
    </row>
    <row r="3563" spans="6:8">
      <c r="F3563" t="s">
        <v>1292</v>
      </c>
      <c r="G3563" t="s">
        <v>1861</v>
      </c>
      <c r="H3563" t="s">
        <v>2603</v>
      </c>
    </row>
    <row r="3564" spans="6:8">
      <c r="F3564" t="s">
        <v>1293</v>
      </c>
      <c r="G3564" t="s">
        <v>1862</v>
      </c>
      <c r="H3564" t="s">
        <v>2606</v>
      </c>
    </row>
    <row r="3565" spans="6:8">
      <c r="F3565" t="s">
        <v>1294</v>
      </c>
      <c r="G3565" t="s">
        <v>1863</v>
      </c>
      <c r="H3565" t="s">
        <v>2607</v>
      </c>
    </row>
    <row r="3566" spans="6:8">
      <c r="F3566" t="s">
        <v>1405</v>
      </c>
      <c r="G3566" t="s">
        <v>2071</v>
      </c>
      <c r="H3566" t="s">
        <v>3701</v>
      </c>
    </row>
    <row r="3567" spans="6:8">
      <c r="F3567" t="s">
        <v>1295</v>
      </c>
      <c r="G3567" t="s">
        <v>1864</v>
      </c>
      <c r="H3567" t="s">
        <v>2608</v>
      </c>
    </row>
    <row r="3568" spans="6:8">
      <c r="F3568" t="s">
        <v>1296</v>
      </c>
      <c r="G3568" t="s">
        <v>1865</v>
      </c>
      <c r="H3568" t="s">
        <v>2609</v>
      </c>
    </row>
    <row r="3569" spans="6:8">
      <c r="F3569" t="s">
        <v>1406</v>
      </c>
      <c r="G3569" t="s">
        <v>2072</v>
      </c>
      <c r="H3569" t="s">
        <v>3702</v>
      </c>
    </row>
    <row r="3570" spans="6:8">
      <c r="F3570" t="s">
        <v>1297</v>
      </c>
      <c r="G3570" t="s">
        <v>1866</v>
      </c>
      <c r="H3570" t="s">
        <v>2610</v>
      </c>
    </row>
    <row r="3571" spans="6:8">
      <c r="F3571" t="s">
        <v>1300</v>
      </c>
      <c r="G3571" t="s">
        <v>1867</v>
      </c>
      <c r="H3571" t="s">
        <v>2611</v>
      </c>
    </row>
    <row r="3572" spans="6:8">
      <c r="F3572" t="s">
        <v>1301</v>
      </c>
      <c r="G3572" t="s">
        <v>1868</v>
      </c>
      <c r="H3572" t="s">
        <v>2612</v>
      </c>
    </row>
    <row r="3573" spans="6:8">
      <c r="F3573" t="s">
        <v>1302</v>
      </c>
      <c r="G3573" t="s">
        <v>1869</v>
      </c>
      <c r="H3573" t="s">
        <v>2613</v>
      </c>
    </row>
    <row r="3574" spans="6:8">
      <c r="F3574" t="s">
        <v>1303</v>
      </c>
      <c r="G3574" t="s">
        <v>1870</v>
      </c>
      <c r="H3574" t="s">
        <v>2614</v>
      </c>
    </row>
    <row r="3575" spans="6:8">
      <c r="F3575" t="s">
        <v>1304</v>
      </c>
      <c r="G3575" t="s">
        <v>1871</v>
      </c>
      <c r="H3575" t="s">
        <v>2616</v>
      </c>
    </row>
    <row r="3576" spans="6:8">
      <c r="F3576" t="s">
        <v>1305</v>
      </c>
      <c r="G3576" t="s">
        <v>1872</v>
      </c>
      <c r="H3576" t="s">
        <v>2617</v>
      </c>
    </row>
    <row r="3577" spans="6:8">
      <c r="F3577" t="s">
        <v>1306</v>
      </c>
      <c r="G3577" t="s">
        <v>1873</v>
      </c>
      <c r="H3577" t="s">
        <v>2618</v>
      </c>
    </row>
    <row r="3578" spans="6:8">
      <c r="F3578" t="s">
        <v>1307</v>
      </c>
      <c r="G3578" t="s">
        <v>1874</v>
      </c>
      <c r="H3578" t="s">
        <v>2619</v>
      </c>
    </row>
    <row r="3579" spans="6:8">
      <c r="F3579" t="s">
        <v>1309</v>
      </c>
      <c r="G3579" t="s">
        <v>1954</v>
      </c>
      <c r="H3579" t="s">
        <v>3703</v>
      </c>
    </row>
    <row r="3580" spans="6:8">
      <c r="F3580" t="s">
        <v>1407</v>
      </c>
      <c r="G3580" t="s">
        <v>2073</v>
      </c>
      <c r="H3580" t="s">
        <v>3704</v>
      </c>
    </row>
    <row r="3581" spans="6:8">
      <c r="F3581" t="s">
        <v>1310</v>
      </c>
      <c r="G3581" t="s">
        <v>1955</v>
      </c>
      <c r="H3581" t="s">
        <v>3705</v>
      </c>
    </row>
    <row r="3582" spans="6:8">
      <c r="F3582" t="s">
        <v>1312</v>
      </c>
      <c r="G3582" t="s">
        <v>1884</v>
      </c>
      <c r="H3582" t="s">
        <v>3706</v>
      </c>
    </row>
    <row r="3583" spans="6:8">
      <c r="F3583" t="s">
        <v>1313</v>
      </c>
      <c r="G3583" t="s">
        <v>1956</v>
      </c>
      <c r="H3583" t="s">
        <v>3707</v>
      </c>
    </row>
    <row r="3584" spans="6:8">
      <c r="F3584" t="s">
        <v>1408</v>
      </c>
      <c r="G3584" t="s">
        <v>2074</v>
      </c>
      <c r="H3584" t="s">
        <v>3708</v>
      </c>
    </row>
    <row r="3585" spans="1:8">
      <c r="F3585" t="s">
        <v>1409</v>
      </c>
      <c r="G3585" t="s">
        <v>1958</v>
      </c>
      <c r="H3585" t="s">
        <v>3709</v>
      </c>
    </row>
    <row r="3586" spans="1:8">
      <c r="H3586" t="s">
        <v>2310</v>
      </c>
    </row>
    <row r="3587" spans="1:8">
      <c r="H3587" t="s">
        <v>2339</v>
      </c>
    </row>
    <row r="3588" spans="1:8">
      <c r="F3588" t="s">
        <v>1314</v>
      </c>
      <c r="G3588" t="s">
        <v>1889</v>
      </c>
      <c r="H3588" t="s">
        <v>3710</v>
      </c>
    </row>
    <row r="3589" spans="1:8">
      <c r="F3589" t="s">
        <v>1410</v>
      </c>
      <c r="G3589" t="s">
        <v>1876</v>
      </c>
      <c r="H3589" t="s">
        <v>2625</v>
      </c>
    </row>
    <row r="3590" spans="1:8">
      <c r="F3590" t="s">
        <v>1411</v>
      </c>
      <c r="G3590" t="s">
        <v>1823</v>
      </c>
      <c r="H3590" t="s">
        <v>2634</v>
      </c>
    </row>
    <row r="3591" spans="1:8">
      <c r="F3591" t="s">
        <v>1315</v>
      </c>
      <c r="G3591" t="s">
        <v>1878</v>
      </c>
      <c r="H3591" t="s">
        <v>2645</v>
      </c>
    </row>
    <row r="3592" spans="1:8">
      <c r="F3592" t="s">
        <v>1412</v>
      </c>
      <c r="G3592" t="s">
        <v>2075</v>
      </c>
      <c r="H3592" t="s">
        <v>3711</v>
      </c>
    </row>
    <row r="3593" spans="1:8">
      <c r="A3593" t="s">
        <v>204</v>
      </c>
      <c r="B3593">
        <f>HYPERLINK("https://github.com/apache/commons-math/commit/13e5edb1b92974da02a10f56f7803be56d969445", "13e5edb1b92974da02a10f56f7803be56d969445")</f>
        <v>0</v>
      </c>
      <c r="C3593">
        <f>HYPERLINK("https://github.com/apache/commons-math/commit/133cbc2dbfe596eeca203ecc43c81035c05ee684", "133cbc2dbfe596eeca203ecc43c81035c05ee684")</f>
        <v>0</v>
      </c>
      <c r="D3593" t="s">
        <v>513</v>
      </c>
      <c r="E3593" t="s">
        <v>728</v>
      </c>
      <c r="F3593" t="s">
        <v>1315</v>
      </c>
      <c r="G3593" t="s">
        <v>1878</v>
      </c>
      <c r="H3593" t="s">
        <v>3712</v>
      </c>
    </row>
    <row r="3594" spans="1:8">
      <c r="A3594" t="s">
        <v>205</v>
      </c>
      <c r="B3594">
        <f>HYPERLINK("https://github.com/apache/commons-math/commit/f69fd48e53a88890a1e28ff036316e022780a393", "f69fd48e53a88890a1e28ff036316e022780a393")</f>
        <v>0</v>
      </c>
      <c r="C3594">
        <f>HYPERLINK("https://github.com/apache/commons-math/commit/b278d97dce8ed3f486722f4faa12753def872937", "b278d97dce8ed3f486722f4faa12753def872937")</f>
        <v>0</v>
      </c>
      <c r="D3594" t="s">
        <v>513</v>
      </c>
      <c r="E3594" t="s">
        <v>729</v>
      </c>
      <c r="F3594" t="s">
        <v>1215</v>
      </c>
      <c r="G3594" t="s">
        <v>1950</v>
      </c>
      <c r="H3594" t="s">
        <v>3713</v>
      </c>
    </row>
    <row r="3595" spans="1:8">
      <c r="H3595" t="s">
        <v>3714</v>
      </c>
    </row>
    <row r="3596" spans="1:8">
      <c r="H3596" t="s">
        <v>3715</v>
      </c>
    </row>
    <row r="3597" spans="1:8">
      <c r="H3597" t="s">
        <v>3716</v>
      </c>
    </row>
    <row r="3598" spans="1:8">
      <c r="A3598" t="s">
        <v>206</v>
      </c>
      <c r="B3598">
        <f>HYPERLINK("https://github.com/apache/commons-math/commit/9764fa8a2d6d25b43d18f7d9cbf8ddc5f0c12fc1", "9764fa8a2d6d25b43d18f7d9cbf8ddc5f0c12fc1")</f>
        <v>0</v>
      </c>
      <c r="C3598">
        <f>HYPERLINK("https://github.com/apache/commons-math/commit/a88ba6c1ca4eb82d9d006d0c1486b1ce453ac9b1", "a88ba6c1ca4eb82d9d006d0c1486b1ce453ac9b1")</f>
        <v>0</v>
      </c>
      <c r="D3598" t="s">
        <v>517</v>
      </c>
      <c r="E3598" t="s">
        <v>730</v>
      </c>
      <c r="F3598" t="s">
        <v>1413</v>
      </c>
      <c r="G3598" t="s">
        <v>2076</v>
      </c>
      <c r="H3598" t="s">
        <v>2359</v>
      </c>
    </row>
    <row r="3599" spans="1:8">
      <c r="H3599" t="s">
        <v>2360</v>
      </c>
    </row>
    <row r="3600" spans="1:8">
      <c r="H3600" t="s">
        <v>3717</v>
      </c>
    </row>
    <row r="3601" spans="1:8">
      <c r="H3601" t="s">
        <v>3718</v>
      </c>
    </row>
    <row r="3602" spans="1:8">
      <c r="A3602" t="s">
        <v>207</v>
      </c>
      <c r="B3602">
        <f>HYPERLINK("https://github.com/apache/commons-math/commit/06828ea9a8d9769de5b0e69f4d1825cb5320e373", "06828ea9a8d9769de5b0e69f4d1825cb5320e373")</f>
        <v>0</v>
      </c>
      <c r="C3602">
        <f>HYPERLINK("https://github.com/apache/commons-math/commit/f3f992d69258ca632cc29a366d5955b9cca1e630", "f3f992d69258ca632cc29a366d5955b9cca1e630")</f>
        <v>0</v>
      </c>
      <c r="D3602" t="s">
        <v>517</v>
      </c>
      <c r="E3602" t="s">
        <v>731</v>
      </c>
      <c r="F3602" t="s">
        <v>1414</v>
      </c>
      <c r="G3602" t="s">
        <v>2077</v>
      </c>
      <c r="H3602" t="s">
        <v>2359</v>
      </c>
    </row>
    <row r="3603" spans="1:8">
      <c r="H3603" t="s">
        <v>2360</v>
      </c>
    </row>
    <row r="3604" spans="1:8">
      <c r="H3604" t="s">
        <v>3717</v>
      </c>
    </row>
    <row r="3605" spans="1:8">
      <c r="H3605" t="s">
        <v>3718</v>
      </c>
    </row>
    <row r="3606" spans="1:8">
      <c r="H3606" t="s">
        <v>3719</v>
      </c>
    </row>
    <row r="3607" spans="1:8">
      <c r="H3607" t="s">
        <v>3720</v>
      </c>
    </row>
    <row r="3608" spans="1:8">
      <c r="A3608" t="s">
        <v>208</v>
      </c>
      <c r="B3608">
        <f>HYPERLINK("https://github.com/apache/commons-math/commit/57e2712f50eec586fc5e46fcf9eba139f82af97a", "57e2712f50eec586fc5e46fcf9eba139f82af97a")</f>
        <v>0</v>
      </c>
      <c r="C3608">
        <f>HYPERLINK("https://github.com/apache/commons-math/commit/c005c8d4da25a68f51691d8d5be818e8566c4ceb", "c005c8d4da25a68f51691d8d5be818e8566c4ceb")</f>
        <v>0</v>
      </c>
      <c r="D3608" t="s">
        <v>513</v>
      </c>
      <c r="E3608" t="s">
        <v>732</v>
      </c>
      <c r="F3608" t="s">
        <v>1415</v>
      </c>
      <c r="G3608" t="s">
        <v>1914</v>
      </c>
      <c r="H3608" t="s">
        <v>3578</v>
      </c>
    </row>
    <row r="3609" spans="1:8">
      <c r="F3609" t="s">
        <v>1256</v>
      </c>
      <c r="G3609" t="s">
        <v>1908</v>
      </c>
      <c r="H3609" t="s">
        <v>3578</v>
      </c>
    </row>
    <row r="3610" spans="1:8">
      <c r="F3610" t="s">
        <v>1257</v>
      </c>
      <c r="G3610" t="s">
        <v>1922</v>
      </c>
      <c r="H3610" t="s">
        <v>3578</v>
      </c>
    </row>
    <row r="3611" spans="1:8">
      <c r="H3611" t="s">
        <v>3578</v>
      </c>
    </row>
    <row r="3612" spans="1:8">
      <c r="H3612" t="s">
        <v>3578</v>
      </c>
    </row>
    <row r="3613" spans="1:8">
      <c r="F3613" t="s">
        <v>1258</v>
      </c>
      <c r="G3613" t="s">
        <v>1923</v>
      </c>
      <c r="H3613" t="s">
        <v>3721</v>
      </c>
    </row>
    <row r="3614" spans="1:8">
      <c r="H3614" t="s">
        <v>3578</v>
      </c>
    </row>
    <row r="3615" spans="1:8">
      <c r="H3615" t="s">
        <v>3578</v>
      </c>
    </row>
    <row r="3616" spans="1:8">
      <c r="H3616" t="s">
        <v>3578</v>
      </c>
    </row>
    <row r="3617" spans="1:8">
      <c r="H3617" t="s">
        <v>3579</v>
      </c>
    </row>
    <row r="3618" spans="1:8">
      <c r="H3618" t="s">
        <v>3580</v>
      </c>
    </row>
    <row r="3619" spans="1:8">
      <c r="F3619" t="s">
        <v>1260</v>
      </c>
      <c r="G3619" t="s">
        <v>1910</v>
      </c>
      <c r="H3619" t="s">
        <v>3578</v>
      </c>
    </row>
    <row r="3620" spans="1:8">
      <c r="F3620" t="s">
        <v>1261</v>
      </c>
      <c r="G3620" t="s">
        <v>1924</v>
      </c>
      <c r="H3620" t="s">
        <v>3578</v>
      </c>
    </row>
    <row r="3621" spans="1:8">
      <c r="H3621" t="s">
        <v>3578</v>
      </c>
    </row>
    <row r="3622" spans="1:8">
      <c r="F3622" t="s">
        <v>1264</v>
      </c>
      <c r="G3622" t="s">
        <v>1912</v>
      </c>
      <c r="H3622" t="s">
        <v>3578</v>
      </c>
    </row>
    <row r="3623" spans="1:8">
      <c r="A3623" t="s">
        <v>209</v>
      </c>
      <c r="B3623">
        <f>HYPERLINK("https://github.com/apache/commons-math/commit/d803dbac0e6de9f451cb9ba2f3ba146868ae4c02", "d803dbac0e6de9f451cb9ba2f3ba146868ae4c02")</f>
        <v>0</v>
      </c>
      <c r="C3623">
        <f>HYPERLINK("https://github.com/apache/commons-math/commit/57e2712f50eec586fc5e46fcf9eba139f82af97a", "57e2712f50eec586fc5e46fcf9eba139f82af97a")</f>
        <v>0</v>
      </c>
      <c r="D3623" t="s">
        <v>517</v>
      </c>
      <c r="E3623" t="s">
        <v>733</v>
      </c>
      <c r="F3623" t="s">
        <v>1416</v>
      </c>
      <c r="G3623" t="s">
        <v>2078</v>
      </c>
      <c r="H3623" t="s">
        <v>3722</v>
      </c>
    </row>
    <row r="3624" spans="1:8">
      <c r="H3624" t="s">
        <v>2359</v>
      </c>
    </row>
    <row r="3625" spans="1:8">
      <c r="H3625" t="s">
        <v>2360</v>
      </c>
    </row>
    <row r="3626" spans="1:8">
      <c r="H3626" t="s">
        <v>3717</v>
      </c>
    </row>
    <row r="3627" spans="1:8">
      <c r="H3627" t="s">
        <v>3718</v>
      </c>
    </row>
    <row r="3628" spans="1:8">
      <c r="H3628" t="s">
        <v>3719</v>
      </c>
    </row>
    <row r="3629" spans="1:8">
      <c r="H3629" t="s">
        <v>3720</v>
      </c>
    </row>
    <row r="3630" spans="1:8">
      <c r="A3630" t="s">
        <v>210</v>
      </c>
      <c r="B3630">
        <f>HYPERLINK("https://github.com/apache/commons-math/commit/9af50ca82c8994990992696e17beeb7956cdfd89", "9af50ca82c8994990992696e17beeb7956cdfd89")</f>
        <v>0</v>
      </c>
      <c r="C3630">
        <f>HYPERLINK("https://github.com/apache/commons-math/commit/d171e7dd17441b60b00960eef69f09f3b0ca89c3", "d171e7dd17441b60b00960eef69f09f3b0ca89c3")</f>
        <v>0</v>
      </c>
      <c r="D3630" t="s">
        <v>517</v>
      </c>
      <c r="E3630" t="s">
        <v>734</v>
      </c>
      <c r="F3630" t="s">
        <v>1417</v>
      </c>
      <c r="G3630" t="s">
        <v>2079</v>
      </c>
      <c r="H3630" t="s">
        <v>3723</v>
      </c>
    </row>
    <row r="3631" spans="1:8">
      <c r="H3631" t="s">
        <v>3724</v>
      </c>
    </row>
    <row r="3632" spans="1:8">
      <c r="H3632" t="s">
        <v>3725</v>
      </c>
    </row>
    <row r="3633" spans="1:8">
      <c r="H3633" t="s">
        <v>3726</v>
      </c>
    </row>
    <row r="3634" spans="1:8">
      <c r="H3634" t="s">
        <v>3727</v>
      </c>
    </row>
    <row r="3635" spans="1:8">
      <c r="H3635" t="s">
        <v>3728</v>
      </c>
    </row>
    <row r="3636" spans="1:8">
      <c r="A3636" t="s">
        <v>211</v>
      </c>
      <c r="B3636">
        <f>HYPERLINK("https://github.com/apache/commons-math/commit/b29fc9645a7cb4e9ac2cab177794b14a39352052", "b29fc9645a7cb4e9ac2cab177794b14a39352052")</f>
        <v>0</v>
      </c>
      <c r="C3636">
        <f>HYPERLINK("https://github.com/apache/commons-math/commit/e99ab8489c03c04a8cf7ceba711fe3692c1b9ffa", "e99ab8489c03c04a8cf7ceba711fe3692c1b9ffa")</f>
        <v>0</v>
      </c>
      <c r="D3636" t="s">
        <v>517</v>
      </c>
      <c r="E3636" t="s">
        <v>735</v>
      </c>
      <c r="F3636" t="s">
        <v>1418</v>
      </c>
      <c r="G3636" t="s">
        <v>1846</v>
      </c>
      <c r="H3636" t="s">
        <v>3729</v>
      </c>
    </row>
    <row r="3637" spans="1:8">
      <c r="H3637" t="s">
        <v>3730</v>
      </c>
    </row>
    <row r="3638" spans="1:8">
      <c r="A3638" t="s">
        <v>212</v>
      </c>
      <c r="B3638">
        <f>HYPERLINK("https://github.com/apache/commons-math/commit/b468defc676cddd3af2953f5e033f449d9cc661d", "b468defc676cddd3af2953f5e033f449d9cc661d")</f>
        <v>0</v>
      </c>
      <c r="C3638">
        <f>HYPERLINK("https://github.com/apache/commons-math/commit/d2d9d32f794586fc5f1307f5afb9a0f399725869", "d2d9d32f794586fc5f1307f5afb9a0f399725869")</f>
        <v>0</v>
      </c>
      <c r="D3638" t="s">
        <v>511</v>
      </c>
      <c r="E3638" t="s">
        <v>736</v>
      </c>
      <c r="F3638" t="s">
        <v>1270</v>
      </c>
      <c r="G3638" t="s">
        <v>2006</v>
      </c>
      <c r="H3638" t="s">
        <v>2523</v>
      </c>
    </row>
    <row r="3639" spans="1:8">
      <c r="H3639" t="s">
        <v>2524</v>
      </c>
    </row>
    <row r="3640" spans="1:8">
      <c r="H3640" t="s">
        <v>3731</v>
      </c>
    </row>
    <row r="3641" spans="1:8">
      <c r="H3641" t="s">
        <v>3732</v>
      </c>
    </row>
    <row r="3642" spans="1:8">
      <c r="F3642" t="s">
        <v>1419</v>
      </c>
      <c r="G3642" t="s">
        <v>2080</v>
      </c>
      <c r="H3642" t="s">
        <v>3733</v>
      </c>
    </row>
    <row r="3643" spans="1:8">
      <c r="H3643" t="s">
        <v>3734</v>
      </c>
    </row>
    <row r="3644" spans="1:8">
      <c r="H3644" t="s">
        <v>3735</v>
      </c>
    </row>
    <row r="3645" spans="1:8">
      <c r="H3645" t="s">
        <v>3736</v>
      </c>
    </row>
    <row r="3646" spans="1:8">
      <c r="H3646" t="s">
        <v>3737</v>
      </c>
    </row>
    <row r="3647" spans="1:8">
      <c r="H3647" t="s">
        <v>2523</v>
      </c>
    </row>
    <row r="3648" spans="1:8">
      <c r="H3648" t="s">
        <v>2524</v>
      </c>
    </row>
    <row r="3649" spans="1:8">
      <c r="H3649" t="s">
        <v>3738</v>
      </c>
    </row>
    <row r="3650" spans="1:8">
      <c r="H3650" t="s">
        <v>3739</v>
      </c>
    </row>
    <row r="3651" spans="1:8">
      <c r="F3651" t="s">
        <v>1420</v>
      </c>
      <c r="G3651" t="s">
        <v>2081</v>
      </c>
      <c r="H3651" t="s">
        <v>3733</v>
      </c>
    </row>
    <row r="3652" spans="1:8">
      <c r="H3652" t="s">
        <v>3734</v>
      </c>
    </row>
    <row r="3653" spans="1:8">
      <c r="H3653" t="s">
        <v>3735</v>
      </c>
    </row>
    <row r="3654" spans="1:8">
      <c r="H3654" t="s">
        <v>3736</v>
      </c>
    </row>
    <row r="3655" spans="1:8">
      <c r="H3655" t="s">
        <v>3737</v>
      </c>
    </row>
    <row r="3656" spans="1:8">
      <c r="H3656" t="s">
        <v>2523</v>
      </c>
    </row>
    <row r="3657" spans="1:8">
      <c r="H3657" t="s">
        <v>2524</v>
      </c>
    </row>
    <row r="3658" spans="1:8">
      <c r="H3658" t="s">
        <v>3738</v>
      </c>
    </row>
    <row r="3659" spans="1:8">
      <c r="H3659" t="s">
        <v>3739</v>
      </c>
    </row>
    <row r="3660" spans="1:8">
      <c r="A3660" t="s">
        <v>213</v>
      </c>
      <c r="B3660">
        <f>HYPERLINK("https://github.com/apache/commons-math/commit/98556fedcce9e7e4375f994cc171d4803e6c0ee9", "98556fedcce9e7e4375f994cc171d4803e6c0ee9")</f>
        <v>0</v>
      </c>
      <c r="C3660">
        <f>HYPERLINK("https://github.com/apache/commons-math/commit/b42223e931116ad3e8a1b3b3451d6bb14b8af82f", "b42223e931116ad3e8a1b3b3451d6bb14b8af82f")</f>
        <v>0</v>
      </c>
      <c r="D3660" t="s">
        <v>511</v>
      </c>
      <c r="E3660" t="s">
        <v>737</v>
      </c>
      <c r="F3660" t="s">
        <v>1270</v>
      </c>
      <c r="G3660" t="s">
        <v>2006</v>
      </c>
      <c r="H3660" t="s">
        <v>3740</v>
      </c>
    </row>
    <row r="3661" spans="1:8">
      <c r="H3661" t="s">
        <v>3741</v>
      </c>
    </row>
    <row r="3662" spans="1:8">
      <c r="A3662" t="s">
        <v>214</v>
      </c>
      <c r="B3662">
        <f>HYPERLINK("https://github.com/apache/commons-math/commit/d451a1fb921f7dec1bde47a05a37fbed4df5a1ba", "d451a1fb921f7dec1bde47a05a37fbed4df5a1ba")</f>
        <v>0</v>
      </c>
      <c r="C3662">
        <f>HYPERLINK("https://github.com/apache/commons-math/commit/a821e798c3fee1982c81af1974ae44a5c6f92599", "a821e798c3fee1982c81af1974ae44a5c6f92599")</f>
        <v>0</v>
      </c>
      <c r="D3662" t="s">
        <v>517</v>
      </c>
      <c r="E3662" t="s">
        <v>738</v>
      </c>
      <c r="F3662" t="s">
        <v>1421</v>
      </c>
      <c r="G3662" t="s">
        <v>2082</v>
      </c>
      <c r="H3662" t="s">
        <v>3607</v>
      </c>
    </row>
    <row r="3663" spans="1:8">
      <c r="H3663" t="s">
        <v>3609</v>
      </c>
    </row>
    <row r="3664" spans="1:8">
      <c r="A3664" t="s">
        <v>215</v>
      </c>
      <c r="B3664">
        <f>HYPERLINK("https://github.com/apache/commons-math/commit/fca3f676ec65a9642e394e8ee97b5e963d8a0469", "fca3f676ec65a9642e394e8ee97b5e963d8a0469")</f>
        <v>0</v>
      </c>
      <c r="C3664">
        <f>HYPERLINK("https://github.com/apache/commons-math/commit/3872917effefb08c997431a8bdf3aaabbc159fac", "3872917effefb08c997431a8bdf3aaabbc159fac")</f>
        <v>0</v>
      </c>
      <c r="D3664" t="s">
        <v>517</v>
      </c>
      <c r="E3664" t="s">
        <v>739</v>
      </c>
      <c r="F3664" t="s">
        <v>1421</v>
      </c>
      <c r="G3664" t="s">
        <v>2082</v>
      </c>
      <c r="H3664" t="s">
        <v>3627</v>
      </c>
    </row>
    <row r="3665" spans="1:8">
      <c r="A3665" t="s">
        <v>216</v>
      </c>
      <c r="B3665">
        <f>HYPERLINK("https://github.com/apache/commons-math/commit/4b1377907d9aff7682fc42fad9c6907e8ae9513c", "4b1377907d9aff7682fc42fad9c6907e8ae9513c")</f>
        <v>0</v>
      </c>
      <c r="C3665">
        <f>HYPERLINK("https://github.com/apache/commons-math/commit/fca3f676ec65a9642e394e8ee97b5e963d8a0469", "fca3f676ec65a9642e394e8ee97b5e963d8a0469")</f>
        <v>0</v>
      </c>
      <c r="D3665" t="s">
        <v>517</v>
      </c>
      <c r="E3665" t="s">
        <v>740</v>
      </c>
      <c r="F3665" t="s">
        <v>1421</v>
      </c>
      <c r="G3665" t="s">
        <v>2082</v>
      </c>
      <c r="H3665" t="s">
        <v>3742</v>
      </c>
    </row>
    <row r="3666" spans="1:8">
      <c r="A3666" t="s">
        <v>217</v>
      </c>
      <c r="B3666">
        <f>HYPERLINK("https://github.com/apache/commons-math/commit/6c9487d625655fad85b9aca52575e6f09a03daaa", "6c9487d625655fad85b9aca52575e6f09a03daaa")</f>
        <v>0</v>
      </c>
      <c r="C3666">
        <f>HYPERLINK("https://github.com/apache/commons-math/commit/1a7b144bff36cc51ef4838eb62a0c84100cc7816", "1a7b144bff36cc51ef4838eb62a0c84100cc7816")</f>
        <v>0</v>
      </c>
      <c r="D3666" t="s">
        <v>517</v>
      </c>
      <c r="E3666" t="s">
        <v>741</v>
      </c>
      <c r="F3666" t="s">
        <v>1266</v>
      </c>
      <c r="G3666" t="s">
        <v>1948</v>
      </c>
      <c r="H3666" t="s">
        <v>3743</v>
      </c>
    </row>
    <row r="3667" spans="1:8">
      <c r="A3667" t="s">
        <v>218</v>
      </c>
      <c r="B3667">
        <f>HYPERLINK("https://github.com/apache/commons-math/commit/760078b411fa3c0a2914574756ef458c3fc68d00", "760078b411fa3c0a2914574756ef458c3fc68d00")</f>
        <v>0</v>
      </c>
      <c r="C3667">
        <f>HYPERLINK("https://github.com/apache/commons-math/commit/c2570afd5fdcf00fa4705db4540a7d2806d07e4a", "c2570afd5fdcf00fa4705db4540a7d2806d07e4a")</f>
        <v>0</v>
      </c>
      <c r="D3667" t="s">
        <v>517</v>
      </c>
      <c r="E3667" t="s">
        <v>742</v>
      </c>
      <c r="F3667" t="s">
        <v>1371</v>
      </c>
      <c r="G3667" t="s">
        <v>2083</v>
      </c>
      <c r="H3667" t="s">
        <v>3744</v>
      </c>
    </row>
    <row r="3668" spans="1:8">
      <c r="H3668" t="s">
        <v>3174</v>
      </c>
    </row>
    <row r="3669" spans="1:8">
      <c r="H3669" t="s">
        <v>3159</v>
      </c>
    </row>
    <row r="3670" spans="1:8">
      <c r="H3670" t="s">
        <v>3158</v>
      </c>
    </row>
    <row r="3671" spans="1:8">
      <c r="H3671" t="s">
        <v>3160</v>
      </c>
    </row>
    <row r="3672" spans="1:8">
      <c r="H3672" t="s">
        <v>3161</v>
      </c>
    </row>
    <row r="3673" spans="1:8">
      <c r="H3673" t="s">
        <v>3163</v>
      </c>
    </row>
    <row r="3674" spans="1:8">
      <c r="H3674" t="s">
        <v>3165</v>
      </c>
    </row>
    <row r="3675" spans="1:8">
      <c r="H3675" t="s">
        <v>3167</v>
      </c>
    </row>
    <row r="3676" spans="1:8">
      <c r="H3676" t="s">
        <v>3169</v>
      </c>
    </row>
    <row r="3677" spans="1:8">
      <c r="H3677" t="s">
        <v>3172</v>
      </c>
    </row>
    <row r="3678" spans="1:8">
      <c r="H3678" t="s">
        <v>3173</v>
      </c>
    </row>
    <row r="3679" spans="1:8">
      <c r="H3679" t="s">
        <v>3175</v>
      </c>
    </row>
    <row r="3680" spans="1:8">
      <c r="H3680" t="s">
        <v>3239</v>
      </c>
    </row>
    <row r="3681" spans="8:8">
      <c r="H3681" t="s">
        <v>3240</v>
      </c>
    </row>
    <row r="3682" spans="8:8">
      <c r="H3682" t="s">
        <v>3241</v>
      </c>
    </row>
    <row r="3683" spans="8:8">
      <c r="H3683" t="s">
        <v>3176</v>
      </c>
    </row>
    <row r="3684" spans="8:8">
      <c r="H3684" t="s">
        <v>3178</v>
      </c>
    </row>
    <row r="3685" spans="8:8">
      <c r="H3685" t="s">
        <v>3181</v>
      </c>
    </row>
    <row r="3686" spans="8:8">
      <c r="H3686" t="s">
        <v>3154</v>
      </c>
    </row>
    <row r="3687" spans="8:8">
      <c r="H3687" t="s">
        <v>3179</v>
      </c>
    </row>
    <row r="3688" spans="8:8">
      <c r="H3688" t="s">
        <v>3179</v>
      </c>
    </row>
    <row r="3689" spans="8:8">
      <c r="H3689" t="s">
        <v>3179</v>
      </c>
    </row>
    <row r="3690" spans="8:8">
      <c r="H3690" t="s">
        <v>3180</v>
      </c>
    </row>
    <row r="3691" spans="8:8">
      <c r="H3691" t="s">
        <v>3247</v>
      </c>
    </row>
    <row r="3692" spans="8:8">
      <c r="H3692" t="s">
        <v>3248</v>
      </c>
    </row>
    <row r="3693" spans="8:8">
      <c r="H3693" t="s">
        <v>3745</v>
      </c>
    </row>
    <row r="3694" spans="8:8">
      <c r="H3694" t="s">
        <v>3746</v>
      </c>
    </row>
    <row r="3695" spans="8:8">
      <c r="H3695" t="s">
        <v>3747</v>
      </c>
    </row>
    <row r="3696" spans="8:8">
      <c r="H3696" t="s">
        <v>3096</v>
      </c>
    </row>
    <row r="3697" spans="1:8">
      <c r="H3697" t="s">
        <v>3748</v>
      </c>
    </row>
    <row r="3698" spans="1:8">
      <c r="H3698" t="s">
        <v>3570</v>
      </c>
    </row>
    <row r="3699" spans="1:8">
      <c r="H3699" t="s">
        <v>3749</v>
      </c>
    </row>
    <row r="3700" spans="1:8">
      <c r="H3700" t="s">
        <v>3750</v>
      </c>
    </row>
    <row r="3701" spans="1:8">
      <c r="A3701" t="s">
        <v>219</v>
      </c>
      <c r="B3701">
        <f>HYPERLINK("https://github.com/apache/commons-math/commit/fd9fed269487504137885d3b0722a04e7c39339a", "fd9fed269487504137885d3b0722a04e7c39339a")</f>
        <v>0</v>
      </c>
      <c r="C3701">
        <f>HYPERLINK("https://github.com/apache/commons-math/commit/3ca62564e326230017a0830d4c4d0c053e01874f", "3ca62564e326230017a0830d4c4d0c053e01874f")</f>
        <v>0</v>
      </c>
      <c r="D3701" t="s">
        <v>517</v>
      </c>
      <c r="E3701" t="s">
        <v>743</v>
      </c>
      <c r="F3701" t="s">
        <v>1422</v>
      </c>
      <c r="G3701" t="s">
        <v>2083</v>
      </c>
      <c r="H3701" t="s">
        <v>3174</v>
      </c>
    </row>
    <row r="3702" spans="1:8">
      <c r="A3702" t="s">
        <v>220</v>
      </c>
      <c r="B3702">
        <f>HYPERLINK("https://github.com/apache/commons-math/commit/37b22700d9992f0a40a46d1b70fed97891565163", "37b22700d9992f0a40a46d1b70fed97891565163")</f>
        <v>0</v>
      </c>
      <c r="C3702">
        <f>HYPERLINK("https://github.com/apache/commons-math/commit/8dc262f9d7c1eb584c797917a40c0118ba8974be", "8dc262f9d7c1eb584c797917a40c0118ba8974be")</f>
        <v>0</v>
      </c>
      <c r="D3702" t="s">
        <v>517</v>
      </c>
      <c r="E3702" t="s">
        <v>744</v>
      </c>
      <c r="F3702" t="s">
        <v>1235</v>
      </c>
      <c r="G3702" t="s">
        <v>1974</v>
      </c>
      <c r="H3702" t="s">
        <v>3751</v>
      </c>
    </row>
    <row r="3703" spans="1:8">
      <c r="H3703" t="s">
        <v>3752</v>
      </c>
    </row>
    <row r="3704" spans="1:8">
      <c r="H3704" t="s">
        <v>3753</v>
      </c>
    </row>
    <row r="3705" spans="1:8">
      <c r="H3705" t="s">
        <v>3754</v>
      </c>
    </row>
    <row r="3706" spans="1:8">
      <c r="A3706" t="s">
        <v>221</v>
      </c>
      <c r="B3706">
        <f>HYPERLINK("https://github.com/apache/commons-math/commit/681943d4f2fac25a5c0bce2f2f7c34171b162471", "681943d4f2fac25a5c0bce2f2f7c34171b162471")</f>
        <v>0</v>
      </c>
      <c r="C3706">
        <f>HYPERLINK("https://github.com/apache/commons-math/commit/1ef23c7fb55f7eafcf2593070a82887d0bce586e", "1ef23c7fb55f7eafcf2593070a82887d0bce586e")</f>
        <v>0</v>
      </c>
      <c r="D3706" t="s">
        <v>517</v>
      </c>
      <c r="E3706" t="s">
        <v>745</v>
      </c>
      <c r="F3706" t="s">
        <v>1423</v>
      </c>
      <c r="G3706" t="s">
        <v>2084</v>
      </c>
      <c r="H3706" t="s">
        <v>3519</v>
      </c>
    </row>
    <row r="3707" spans="1:8">
      <c r="F3707" t="s">
        <v>1424</v>
      </c>
      <c r="G3707" t="s">
        <v>2085</v>
      </c>
      <c r="H3707" t="s">
        <v>3519</v>
      </c>
    </row>
    <row r="3708" spans="1:8">
      <c r="A3708" t="s">
        <v>222</v>
      </c>
      <c r="B3708">
        <f>HYPERLINK("https://github.com/apache/commons-math/commit/7dabaab1130b8ca475f7e1e5ab8fa5f155081004", "7dabaab1130b8ca475f7e1e5ab8fa5f155081004")</f>
        <v>0</v>
      </c>
      <c r="C3708">
        <f>HYPERLINK("https://github.com/apache/commons-math/commit/97b440fc8e6ce8129bc2c32f23ac4d43a5d012fa", "97b440fc8e6ce8129bc2c32f23ac4d43a5d012fa")</f>
        <v>0</v>
      </c>
      <c r="D3708" t="s">
        <v>511</v>
      </c>
      <c r="E3708" t="s">
        <v>746</v>
      </c>
      <c r="F3708" t="s">
        <v>1418</v>
      </c>
      <c r="G3708" t="s">
        <v>1846</v>
      </c>
      <c r="H3708" t="s">
        <v>3755</v>
      </c>
    </row>
    <row r="3709" spans="1:8">
      <c r="H3709" t="s">
        <v>3756</v>
      </c>
    </row>
    <row r="3710" spans="1:8">
      <c r="A3710" t="s">
        <v>223</v>
      </c>
      <c r="B3710">
        <f>HYPERLINK("https://github.com/apache/commons-math/commit/23df2f536f43336ba05e8e40ba19ffefaa875da0", "23df2f536f43336ba05e8e40ba19ffefaa875da0")</f>
        <v>0</v>
      </c>
      <c r="C3710">
        <f>HYPERLINK("https://github.com/apache/commons-math/commit/1607b9c7ed42e72f3a5877842deee7d2ae88051e", "1607b9c7ed42e72f3a5877842deee7d2ae88051e")</f>
        <v>0</v>
      </c>
      <c r="D3710" t="s">
        <v>517</v>
      </c>
      <c r="E3710" t="s">
        <v>747</v>
      </c>
      <c r="F3710" t="s">
        <v>1235</v>
      </c>
      <c r="G3710" t="s">
        <v>1974</v>
      </c>
      <c r="H3710" t="s">
        <v>3174</v>
      </c>
    </row>
    <row r="3711" spans="1:8">
      <c r="F3711" t="s">
        <v>1220</v>
      </c>
      <c r="G3711" t="s">
        <v>1942</v>
      </c>
      <c r="H3711" t="s">
        <v>3174</v>
      </c>
    </row>
    <row r="3712" spans="1:8">
      <c r="A3712" t="s">
        <v>224</v>
      </c>
      <c r="B3712">
        <f>HYPERLINK("https://github.com/apache/commons-math/commit/60e328c213ecd0d22c8a193fd96d36f8f8b11509", "60e328c213ecd0d22c8a193fd96d36f8f8b11509")</f>
        <v>0</v>
      </c>
      <c r="C3712">
        <f>HYPERLINK("https://github.com/apache/commons-math/commit/3c316a16d81e592d6e2736bbca0304d1275b1de0", "3c316a16d81e592d6e2736bbca0304d1275b1de0")</f>
        <v>0</v>
      </c>
      <c r="D3712" t="s">
        <v>518</v>
      </c>
      <c r="E3712" t="s">
        <v>748</v>
      </c>
      <c r="F3712" t="s">
        <v>1425</v>
      </c>
      <c r="G3712" t="s">
        <v>2086</v>
      </c>
      <c r="H3712" t="s">
        <v>2497</v>
      </c>
    </row>
    <row r="3713" spans="1:8">
      <c r="H3713" t="s">
        <v>3757</v>
      </c>
    </row>
    <row r="3714" spans="1:8">
      <c r="H3714" t="s">
        <v>3758</v>
      </c>
    </row>
    <row r="3715" spans="1:8">
      <c r="H3715" t="s">
        <v>3759</v>
      </c>
    </row>
    <row r="3716" spans="1:8">
      <c r="H3716" t="s">
        <v>3760</v>
      </c>
    </row>
    <row r="3717" spans="1:8">
      <c r="H3717" t="s">
        <v>3761</v>
      </c>
    </row>
    <row r="3718" spans="1:8">
      <c r="H3718" t="s">
        <v>3762</v>
      </c>
    </row>
    <row r="3719" spans="1:8">
      <c r="H3719" t="s">
        <v>3763</v>
      </c>
    </row>
    <row r="3720" spans="1:8">
      <c r="H3720" t="s">
        <v>3764</v>
      </c>
    </row>
    <row r="3721" spans="1:8">
      <c r="A3721" t="s">
        <v>225</v>
      </c>
      <c r="B3721">
        <f>HYPERLINK("https://github.com/apache/commons-math/commit/166c6919386c2522ec39eab22df8fbb1a0e7005c", "166c6919386c2522ec39eab22df8fbb1a0e7005c")</f>
        <v>0</v>
      </c>
      <c r="C3721">
        <f>HYPERLINK("https://github.com/apache/commons-math/commit/265a435568d174aeb597049d86cdfec554ccf811", "265a435568d174aeb597049d86cdfec554ccf811")</f>
        <v>0</v>
      </c>
      <c r="D3721" t="s">
        <v>518</v>
      </c>
      <c r="E3721" t="s">
        <v>749</v>
      </c>
      <c r="F3721" t="s">
        <v>1240</v>
      </c>
      <c r="G3721" t="s">
        <v>2087</v>
      </c>
      <c r="H3721" t="s">
        <v>3765</v>
      </c>
    </row>
    <row r="3722" spans="1:8">
      <c r="H3722" t="s">
        <v>3082</v>
      </c>
    </row>
    <row r="3723" spans="1:8">
      <c r="H3723" t="s">
        <v>3084</v>
      </c>
    </row>
    <row r="3724" spans="1:8">
      <c r="H3724" t="s">
        <v>3766</v>
      </c>
    </row>
    <row r="3725" spans="1:8">
      <c r="H3725" t="s">
        <v>3767</v>
      </c>
    </row>
    <row r="3726" spans="1:8">
      <c r="H3726" t="s">
        <v>3768</v>
      </c>
    </row>
    <row r="3727" spans="1:8">
      <c r="H3727" t="s">
        <v>3769</v>
      </c>
    </row>
    <row r="3728" spans="1:8">
      <c r="H3728" t="s">
        <v>3770</v>
      </c>
    </row>
    <row r="3729" spans="8:8">
      <c r="H3729" t="s">
        <v>3771</v>
      </c>
    </row>
    <row r="3730" spans="8:8">
      <c r="H3730" t="s">
        <v>3772</v>
      </c>
    </row>
    <row r="3731" spans="8:8">
      <c r="H3731" t="s">
        <v>2497</v>
      </c>
    </row>
    <row r="3732" spans="8:8">
      <c r="H3732" t="s">
        <v>3773</v>
      </c>
    </row>
    <row r="3733" spans="8:8">
      <c r="H3733" t="s">
        <v>3774</v>
      </c>
    </row>
    <row r="3734" spans="8:8">
      <c r="H3734" t="s">
        <v>3775</v>
      </c>
    </row>
    <row r="3735" spans="8:8">
      <c r="H3735" t="s">
        <v>3776</v>
      </c>
    </row>
    <row r="3736" spans="8:8">
      <c r="H3736" t="s">
        <v>3777</v>
      </c>
    </row>
    <row r="3737" spans="8:8">
      <c r="H3737" t="s">
        <v>3431</v>
      </c>
    </row>
    <row r="3738" spans="8:8">
      <c r="H3738" t="s">
        <v>3778</v>
      </c>
    </row>
    <row r="3739" spans="8:8">
      <c r="H3739" t="s">
        <v>3779</v>
      </c>
    </row>
    <row r="3740" spans="8:8">
      <c r="H3740" t="s">
        <v>3780</v>
      </c>
    </row>
    <row r="3741" spans="8:8">
      <c r="H3741" t="s">
        <v>3781</v>
      </c>
    </row>
    <row r="3742" spans="8:8">
      <c r="H3742" t="s">
        <v>3782</v>
      </c>
    </row>
    <row r="3743" spans="8:8">
      <c r="H3743" t="s">
        <v>3783</v>
      </c>
    </row>
    <row r="3744" spans="8:8">
      <c r="H3744" t="s">
        <v>3784</v>
      </c>
    </row>
    <row r="3745" spans="1:8">
      <c r="H3745" t="s">
        <v>2310</v>
      </c>
    </row>
    <row r="3746" spans="1:8">
      <c r="H3746" t="s">
        <v>2339</v>
      </c>
    </row>
    <row r="3747" spans="1:8">
      <c r="H3747" t="s">
        <v>3785</v>
      </c>
    </row>
    <row r="3748" spans="1:8">
      <c r="H3748" t="s">
        <v>3786</v>
      </c>
    </row>
    <row r="3749" spans="1:8">
      <c r="H3749" t="s">
        <v>3787</v>
      </c>
    </row>
    <row r="3750" spans="1:8">
      <c r="A3750" t="s">
        <v>226</v>
      </c>
      <c r="B3750">
        <f>HYPERLINK("https://github.com/apache/commons-math/commit/4709a37a4f166f0b36f614b930d38e052bb2ae1d", "4709a37a4f166f0b36f614b930d38e052bb2ae1d")</f>
        <v>0</v>
      </c>
      <c r="C3750">
        <f>HYPERLINK("https://github.com/apache/commons-math/commit/81821bc466a21810dd0e72114e23c358e12aa3be", "81821bc466a21810dd0e72114e23c358e12aa3be")</f>
        <v>0</v>
      </c>
      <c r="D3750" t="s">
        <v>518</v>
      </c>
      <c r="E3750" t="s">
        <v>750</v>
      </c>
      <c r="F3750" t="s">
        <v>1242</v>
      </c>
      <c r="G3750" t="s">
        <v>2088</v>
      </c>
      <c r="H3750" t="s">
        <v>2497</v>
      </c>
    </row>
    <row r="3751" spans="1:8">
      <c r="H3751" t="s">
        <v>3757</v>
      </c>
    </row>
    <row r="3752" spans="1:8">
      <c r="H3752" t="s">
        <v>3788</v>
      </c>
    </row>
    <row r="3753" spans="1:8">
      <c r="H3753" t="s">
        <v>3762</v>
      </c>
    </row>
    <row r="3754" spans="1:8">
      <c r="H3754" t="s">
        <v>3789</v>
      </c>
    </row>
    <row r="3755" spans="1:8">
      <c r="H3755" t="s">
        <v>3790</v>
      </c>
    </row>
    <row r="3756" spans="1:8">
      <c r="H3756" t="s">
        <v>3444</v>
      </c>
    </row>
    <row r="3757" spans="1:8">
      <c r="H3757" t="s">
        <v>3791</v>
      </c>
    </row>
    <row r="3758" spans="1:8">
      <c r="H3758" t="s">
        <v>3333</v>
      </c>
    </row>
    <row r="3759" spans="1:8">
      <c r="A3759" t="s">
        <v>227</v>
      </c>
      <c r="B3759">
        <f>HYPERLINK("https://github.com/apache/commons-math/commit/20a365978f7553d1773ca1c3fefc5e464595ffb5", "20a365978f7553d1773ca1c3fefc5e464595ffb5")</f>
        <v>0</v>
      </c>
      <c r="C3759">
        <f>HYPERLINK("https://github.com/apache/commons-math/commit/4709a37a4f166f0b36f614b930d38e052bb2ae1d", "4709a37a4f166f0b36f614b930d38e052bb2ae1d")</f>
        <v>0</v>
      </c>
      <c r="D3759" t="s">
        <v>517</v>
      </c>
      <c r="E3759" t="s">
        <v>751</v>
      </c>
      <c r="F3759" t="s">
        <v>1426</v>
      </c>
      <c r="G3759" t="s">
        <v>2089</v>
      </c>
      <c r="H3759" t="s">
        <v>3792</v>
      </c>
    </row>
    <row r="3760" spans="1:8">
      <c r="A3760" t="s">
        <v>228</v>
      </c>
      <c r="B3760">
        <f>HYPERLINK("https://github.com/apache/commons-math/commit/f5c9e29ea70fc1c391bc4184045a469ed5351f00", "f5c9e29ea70fc1c391bc4184045a469ed5351f00")</f>
        <v>0</v>
      </c>
      <c r="C3760">
        <f>HYPERLINK("https://github.com/apache/commons-math/commit/75a473e42e9bf79b64a41d499bc10442e12abb85", "75a473e42e9bf79b64a41d499bc10442e12abb85")</f>
        <v>0</v>
      </c>
      <c r="D3760" t="s">
        <v>518</v>
      </c>
      <c r="E3760" t="s">
        <v>752</v>
      </c>
      <c r="F3760" t="s">
        <v>1244</v>
      </c>
      <c r="G3760" t="s">
        <v>2090</v>
      </c>
      <c r="H3760" t="s">
        <v>2497</v>
      </c>
    </row>
    <row r="3761" spans="1:8">
      <c r="H3761" t="s">
        <v>3757</v>
      </c>
    </row>
    <row r="3762" spans="1:8">
      <c r="H3762" t="s">
        <v>3788</v>
      </c>
    </row>
    <row r="3763" spans="1:8">
      <c r="H3763" t="s">
        <v>3762</v>
      </c>
    </row>
    <row r="3764" spans="1:8">
      <c r="H3764" t="s">
        <v>3789</v>
      </c>
    </row>
    <row r="3765" spans="1:8">
      <c r="H3765" t="s">
        <v>3790</v>
      </c>
    </row>
    <row r="3766" spans="1:8">
      <c r="H3766" t="s">
        <v>3444</v>
      </c>
    </row>
    <row r="3767" spans="1:8">
      <c r="H3767" t="s">
        <v>3791</v>
      </c>
    </row>
    <row r="3768" spans="1:8">
      <c r="H3768" t="s">
        <v>3333</v>
      </c>
    </row>
    <row r="3769" spans="1:8">
      <c r="A3769" t="s">
        <v>229</v>
      </c>
      <c r="B3769">
        <f>HYPERLINK("https://github.com/apache/commons-math/commit/18323639c955badd5cdbece4e416b3391dfcb1a6", "18323639c955badd5cdbece4e416b3391dfcb1a6")</f>
        <v>0</v>
      </c>
      <c r="C3769">
        <f>HYPERLINK("https://github.com/apache/commons-math/commit/f5c9e29ea70fc1c391bc4184045a469ed5351f00", "f5c9e29ea70fc1c391bc4184045a469ed5351f00")</f>
        <v>0</v>
      </c>
      <c r="D3769" t="s">
        <v>518</v>
      </c>
      <c r="E3769" t="s">
        <v>753</v>
      </c>
      <c r="F3769" t="s">
        <v>1247</v>
      </c>
      <c r="G3769" t="s">
        <v>2091</v>
      </c>
      <c r="H3769" t="s">
        <v>2497</v>
      </c>
    </row>
    <row r="3770" spans="1:8">
      <c r="H3770" t="s">
        <v>3793</v>
      </c>
    </row>
    <row r="3771" spans="1:8">
      <c r="H3771" t="s">
        <v>3794</v>
      </c>
    </row>
    <row r="3772" spans="1:8">
      <c r="H3772" t="s">
        <v>3795</v>
      </c>
    </row>
    <row r="3773" spans="1:8">
      <c r="H3773" t="s">
        <v>3796</v>
      </c>
    </row>
    <row r="3774" spans="1:8">
      <c r="H3774" t="s">
        <v>3797</v>
      </c>
    </row>
    <row r="3775" spans="1:8">
      <c r="H3775" t="s">
        <v>3798</v>
      </c>
    </row>
    <row r="3776" spans="1:8">
      <c r="H3776" t="s">
        <v>3799</v>
      </c>
    </row>
    <row r="3777" spans="1:8">
      <c r="H3777" t="s">
        <v>3800</v>
      </c>
    </row>
    <row r="3778" spans="1:8">
      <c r="H3778" t="s">
        <v>3801</v>
      </c>
    </row>
    <row r="3779" spans="1:8">
      <c r="H3779" t="s">
        <v>3764</v>
      </c>
    </row>
    <row r="3780" spans="1:8">
      <c r="H3780" t="s">
        <v>3785</v>
      </c>
    </row>
    <row r="3781" spans="1:8">
      <c r="A3781" t="s">
        <v>230</v>
      </c>
      <c r="B3781">
        <f>HYPERLINK("https://github.com/apache/commons-math/commit/39d86e32e2c41cbe9b257d5a9cb03deb44cd5a5a", "39d86e32e2c41cbe9b257d5a9cb03deb44cd5a5a")</f>
        <v>0</v>
      </c>
      <c r="C3781">
        <f>HYPERLINK("https://github.com/apache/commons-math/commit/b4764661a3f6d7a74acfadd8fbe89b914b90811c", "b4764661a3f6d7a74acfadd8fbe89b914b90811c")</f>
        <v>0</v>
      </c>
      <c r="D3781" t="s">
        <v>518</v>
      </c>
      <c r="E3781" t="s">
        <v>754</v>
      </c>
      <c r="F3781" t="s">
        <v>1250</v>
      </c>
      <c r="G3781" t="s">
        <v>2092</v>
      </c>
      <c r="H3781" t="s">
        <v>3802</v>
      </c>
    </row>
    <row r="3782" spans="1:8">
      <c r="H3782" t="s">
        <v>3803</v>
      </c>
    </row>
    <row r="3783" spans="1:8">
      <c r="H3783" t="s">
        <v>2497</v>
      </c>
    </row>
    <row r="3784" spans="1:8">
      <c r="H3784" t="s">
        <v>3804</v>
      </c>
    </row>
    <row r="3785" spans="1:8">
      <c r="H3785" t="s">
        <v>3805</v>
      </c>
    </row>
    <row r="3786" spans="1:8">
      <c r="H3786" t="s">
        <v>3806</v>
      </c>
    </row>
    <row r="3787" spans="1:8">
      <c r="H3787" t="s">
        <v>3807</v>
      </c>
    </row>
    <row r="3788" spans="1:8">
      <c r="H3788" t="s">
        <v>3777</v>
      </c>
    </row>
    <row r="3789" spans="1:8">
      <c r="H3789" t="s">
        <v>3808</v>
      </c>
    </row>
    <row r="3790" spans="1:8">
      <c r="H3790" t="s">
        <v>3791</v>
      </c>
    </row>
    <row r="3791" spans="1:8">
      <c r="H3791" t="s">
        <v>3333</v>
      </c>
    </row>
    <row r="3792" spans="1:8">
      <c r="H3792" t="s">
        <v>2879</v>
      </c>
    </row>
    <row r="3793" spans="1:8">
      <c r="H3793" t="s">
        <v>3809</v>
      </c>
    </row>
    <row r="3794" spans="1:8">
      <c r="H3794" t="s">
        <v>3810</v>
      </c>
    </row>
    <row r="3795" spans="1:8">
      <c r="H3795" t="s">
        <v>3811</v>
      </c>
    </row>
    <row r="3796" spans="1:8">
      <c r="H3796" t="s">
        <v>3812</v>
      </c>
    </row>
    <row r="3797" spans="1:8">
      <c r="H3797" t="s">
        <v>3813</v>
      </c>
    </row>
    <row r="3798" spans="1:8">
      <c r="H3798" t="s">
        <v>3785</v>
      </c>
    </row>
    <row r="3799" spans="1:8">
      <c r="A3799" t="s">
        <v>231</v>
      </c>
      <c r="B3799">
        <f>HYPERLINK("https://github.com/apache/commons-math/commit/036ba4efec117f5d4598ce2cdecd99833a65208b", "036ba4efec117f5d4598ce2cdecd99833a65208b")</f>
        <v>0</v>
      </c>
      <c r="C3799">
        <f>HYPERLINK("https://github.com/apache/commons-math/commit/cbb10701a763a000b4311ec290baae0ee2732ac0", "cbb10701a763a000b4311ec290baae0ee2732ac0")</f>
        <v>0</v>
      </c>
      <c r="D3799" t="s">
        <v>513</v>
      </c>
      <c r="E3799" t="s">
        <v>755</v>
      </c>
      <c r="F3799" t="s">
        <v>1384</v>
      </c>
      <c r="G3799" t="s">
        <v>1844</v>
      </c>
      <c r="H3799" t="s">
        <v>2377</v>
      </c>
    </row>
    <row r="3800" spans="1:8">
      <c r="H3800" t="s">
        <v>2380</v>
      </c>
    </row>
    <row r="3801" spans="1:8">
      <c r="A3801" t="s">
        <v>232</v>
      </c>
      <c r="B3801">
        <f>HYPERLINK("https://github.com/apache/commons-math/commit/76b57cddf3d0a4d0b2881e8343b7bee2a505d714", "76b57cddf3d0a4d0b2881e8343b7bee2a505d714")</f>
        <v>0</v>
      </c>
      <c r="C3801">
        <f>HYPERLINK("https://github.com/apache/commons-math/commit/2059461aff27d0937ab313e1787493dfa6d65f1b", "2059461aff27d0937ab313e1787493dfa6d65f1b")</f>
        <v>0</v>
      </c>
      <c r="D3801" t="s">
        <v>513</v>
      </c>
      <c r="E3801" t="s">
        <v>756</v>
      </c>
      <c r="F3801" t="s">
        <v>1385</v>
      </c>
      <c r="G3801" t="s">
        <v>1841</v>
      </c>
      <c r="H3801" t="s">
        <v>2377</v>
      </c>
    </row>
    <row r="3802" spans="1:8">
      <c r="H3802" t="s">
        <v>2380</v>
      </c>
    </row>
    <row r="3803" spans="1:8">
      <c r="A3803" t="s">
        <v>233</v>
      </c>
      <c r="B3803">
        <f>HYPERLINK("https://github.com/apache/commons-math/commit/309dd689eb1bdef1dcf3f1e9139979816ab36738", "309dd689eb1bdef1dcf3f1e9139979816ab36738")</f>
        <v>0</v>
      </c>
      <c r="C3803">
        <f>HYPERLINK("https://github.com/apache/commons-math/commit/2898bc6403a9043bb8ea2789c60459ad58ba24c0", "2898bc6403a9043bb8ea2789c60459ad58ba24c0")</f>
        <v>0</v>
      </c>
      <c r="D3803" t="s">
        <v>518</v>
      </c>
      <c r="E3803" t="s">
        <v>757</v>
      </c>
      <c r="F3803" t="s">
        <v>1418</v>
      </c>
      <c r="G3803" t="s">
        <v>1846</v>
      </c>
      <c r="H3803" t="s">
        <v>3814</v>
      </c>
    </row>
    <row r="3804" spans="1:8">
      <c r="A3804" t="s">
        <v>234</v>
      </c>
      <c r="B3804">
        <f>HYPERLINK("https://github.com/apache/commons-math/commit/519e4d2e7f05b10eecf6e51c92a3f8cf8c619c67", "519e4d2e7f05b10eecf6e51c92a3f8cf8c619c67")</f>
        <v>0</v>
      </c>
      <c r="C3804">
        <f>HYPERLINK("https://github.com/apache/commons-math/commit/015f45e2fdd2e0281e0bb8ca6a17a828f6c4d15f", "015f45e2fdd2e0281e0bb8ca6a17a828f6c4d15f")</f>
        <v>0</v>
      </c>
      <c r="D3804" t="s">
        <v>517</v>
      </c>
      <c r="E3804" t="s">
        <v>758</v>
      </c>
      <c r="F3804" t="s">
        <v>1315</v>
      </c>
      <c r="G3804" t="s">
        <v>1878</v>
      </c>
      <c r="H3804" t="s">
        <v>3815</v>
      </c>
    </row>
    <row r="3805" spans="1:8">
      <c r="H3805" t="s">
        <v>3816</v>
      </c>
    </row>
    <row r="3806" spans="1:8">
      <c r="H3806" t="s">
        <v>3817</v>
      </c>
    </row>
    <row r="3807" spans="1:8">
      <c r="H3807" t="s">
        <v>3818</v>
      </c>
    </row>
    <row r="3808" spans="1:8">
      <c r="H3808" t="s">
        <v>3819</v>
      </c>
    </row>
    <row r="3809" spans="1:8">
      <c r="H3809" t="s">
        <v>3820</v>
      </c>
    </row>
    <row r="3810" spans="1:8">
      <c r="H3810" t="s">
        <v>3821</v>
      </c>
    </row>
    <row r="3811" spans="1:8">
      <c r="H3811" t="s">
        <v>3822</v>
      </c>
    </row>
    <row r="3812" spans="1:8">
      <c r="H3812" t="s">
        <v>3823</v>
      </c>
    </row>
    <row r="3813" spans="1:8">
      <c r="A3813" t="s">
        <v>235</v>
      </c>
      <c r="B3813">
        <f>HYPERLINK("https://github.com/apache/commons-math/commit/63a3a9d080e0952edff11019b0438e5f44ebb19b", "63a3a9d080e0952edff11019b0438e5f44ebb19b")</f>
        <v>0</v>
      </c>
      <c r="C3813">
        <f>HYPERLINK("https://github.com/apache/commons-math/commit/519e4d2e7f05b10eecf6e51c92a3f8cf8c619c67", "519e4d2e7f05b10eecf6e51c92a3f8cf8c619c67")</f>
        <v>0</v>
      </c>
      <c r="D3813" t="s">
        <v>517</v>
      </c>
      <c r="E3813" t="s">
        <v>759</v>
      </c>
      <c r="F3813" t="s">
        <v>1315</v>
      </c>
      <c r="G3813" t="s">
        <v>1878</v>
      </c>
      <c r="H3813" t="s">
        <v>3824</v>
      </c>
    </row>
    <row r="3814" spans="1:8">
      <c r="H3814" t="s">
        <v>3825</v>
      </c>
    </row>
    <row r="3815" spans="1:8">
      <c r="H3815" t="s">
        <v>3826</v>
      </c>
    </row>
    <row r="3816" spans="1:8">
      <c r="H3816" t="s">
        <v>3827</v>
      </c>
    </row>
    <row r="3817" spans="1:8">
      <c r="H3817" t="s">
        <v>3828</v>
      </c>
    </row>
    <row r="3818" spans="1:8">
      <c r="H3818" t="s">
        <v>3829</v>
      </c>
    </row>
    <row r="3819" spans="1:8">
      <c r="H3819" t="s">
        <v>3830</v>
      </c>
    </row>
    <row r="3820" spans="1:8">
      <c r="H3820" t="s">
        <v>3831</v>
      </c>
    </row>
    <row r="3821" spans="1:8">
      <c r="H3821" t="s">
        <v>3832</v>
      </c>
    </row>
    <row r="3822" spans="1:8">
      <c r="H3822" t="s">
        <v>3833</v>
      </c>
    </row>
    <row r="3823" spans="1:8">
      <c r="H3823" t="s">
        <v>3834</v>
      </c>
    </row>
    <row r="3824" spans="1:8">
      <c r="H3824" t="s">
        <v>3835</v>
      </c>
    </row>
    <row r="3825" spans="1:8">
      <c r="H3825" t="s">
        <v>3836</v>
      </c>
    </row>
    <row r="3826" spans="1:8">
      <c r="H3826" t="s">
        <v>3641</v>
      </c>
    </row>
    <row r="3827" spans="1:8">
      <c r="H3827" t="s">
        <v>3642</v>
      </c>
    </row>
    <row r="3828" spans="1:8">
      <c r="H3828" t="s">
        <v>3837</v>
      </c>
    </row>
    <row r="3829" spans="1:8">
      <c r="H3829" t="s">
        <v>3643</v>
      </c>
    </row>
    <row r="3830" spans="1:8">
      <c r="H3830" t="s">
        <v>3644</v>
      </c>
    </row>
    <row r="3831" spans="1:8">
      <c r="H3831" t="s">
        <v>3838</v>
      </c>
    </row>
    <row r="3832" spans="1:8">
      <c r="H3832" t="s">
        <v>3839</v>
      </c>
    </row>
    <row r="3833" spans="1:8">
      <c r="H3833" t="s">
        <v>3840</v>
      </c>
    </row>
    <row r="3834" spans="1:8">
      <c r="A3834" t="s">
        <v>236</v>
      </c>
      <c r="B3834">
        <f>HYPERLINK("https://github.com/apache/commons-math/commit/d64c7a3bfbf05e2a2d26d8cb3dd536005141d7ea", "d64c7a3bfbf05e2a2d26d8cb3dd536005141d7ea")</f>
        <v>0</v>
      </c>
      <c r="C3834">
        <f>HYPERLINK("https://github.com/apache/commons-math/commit/63a3a9d080e0952edff11019b0438e5f44ebb19b", "63a3a9d080e0952edff11019b0438e5f44ebb19b")</f>
        <v>0</v>
      </c>
      <c r="D3834" t="s">
        <v>517</v>
      </c>
      <c r="E3834" t="s">
        <v>760</v>
      </c>
      <c r="F3834" t="s">
        <v>1315</v>
      </c>
      <c r="G3834" t="s">
        <v>1878</v>
      </c>
      <c r="H3834" t="s">
        <v>3841</v>
      </c>
    </row>
    <row r="3835" spans="1:8">
      <c r="H3835" t="s">
        <v>3842</v>
      </c>
    </row>
    <row r="3836" spans="1:8">
      <c r="A3836" t="s">
        <v>237</v>
      </c>
      <c r="B3836">
        <f>HYPERLINK("https://github.com/apache/commons-math/commit/d092e095316d89d297eec0917d5763e15702d7d8", "d092e095316d89d297eec0917d5763e15702d7d8")</f>
        <v>0</v>
      </c>
      <c r="C3836">
        <f>HYPERLINK("https://github.com/apache/commons-math/commit/d64c7a3bfbf05e2a2d26d8cb3dd536005141d7ea", "d64c7a3bfbf05e2a2d26d8cb3dd536005141d7ea")</f>
        <v>0</v>
      </c>
      <c r="D3836" t="s">
        <v>517</v>
      </c>
      <c r="E3836" t="s">
        <v>761</v>
      </c>
      <c r="F3836" t="s">
        <v>1315</v>
      </c>
      <c r="G3836" t="s">
        <v>1878</v>
      </c>
      <c r="H3836" t="s">
        <v>3843</v>
      </c>
    </row>
    <row r="3837" spans="1:8">
      <c r="A3837" t="s">
        <v>238</v>
      </c>
      <c r="B3837">
        <f>HYPERLINK("https://github.com/apache/commons-math/commit/d8866aedf4903be791cb59953916e4f79fde8316", "d8866aedf4903be791cb59953916e4f79fde8316")</f>
        <v>0</v>
      </c>
      <c r="C3837">
        <f>HYPERLINK("https://github.com/apache/commons-math/commit/6cb2b3c61281750ddd6581aea94020c8d6c35234", "6cb2b3c61281750ddd6581aea94020c8d6c35234")</f>
        <v>0</v>
      </c>
      <c r="D3837" t="s">
        <v>518</v>
      </c>
      <c r="E3837" t="s">
        <v>762</v>
      </c>
      <c r="F3837" t="s">
        <v>1315</v>
      </c>
      <c r="G3837" t="s">
        <v>1878</v>
      </c>
      <c r="H3837" t="s">
        <v>2653</v>
      </c>
    </row>
    <row r="3838" spans="1:8">
      <c r="H3838" t="s">
        <v>3844</v>
      </c>
    </row>
    <row r="3839" spans="1:8">
      <c r="H3839" t="s">
        <v>3845</v>
      </c>
    </row>
    <row r="3840" spans="1:8">
      <c r="H3840" t="s">
        <v>3846</v>
      </c>
    </row>
    <row r="3841" spans="1:8">
      <c r="H3841" t="s">
        <v>2648</v>
      </c>
    </row>
    <row r="3842" spans="1:8">
      <c r="H3842" t="s">
        <v>2649</v>
      </c>
    </row>
    <row r="3843" spans="1:8">
      <c r="H3843" t="s">
        <v>3847</v>
      </c>
    </row>
    <row r="3844" spans="1:8">
      <c r="H3844" t="s">
        <v>3848</v>
      </c>
    </row>
    <row r="3845" spans="1:8">
      <c r="H3845" t="s">
        <v>3849</v>
      </c>
    </row>
    <row r="3846" spans="1:8">
      <c r="H3846" t="s">
        <v>3850</v>
      </c>
    </row>
    <row r="3847" spans="1:8">
      <c r="H3847" t="s">
        <v>3851</v>
      </c>
    </row>
    <row r="3848" spans="1:8">
      <c r="H3848" t="s">
        <v>3852</v>
      </c>
    </row>
    <row r="3849" spans="1:8">
      <c r="H3849" t="s">
        <v>3853</v>
      </c>
    </row>
    <row r="3850" spans="1:8">
      <c r="A3850" t="s">
        <v>239</v>
      </c>
      <c r="B3850">
        <f>HYPERLINK("https://github.com/apache/commons-math/commit/6a5fe463eacb5087fade3e6a1e58371a8789bafe", "6a5fe463eacb5087fade3e6a1e58371a8789bafe")</f>
        <v>0</v>
      </c>
      <c r="C3850">
        <f>HYPERLINK("https://github.com/apache/commons-math/commit/d8866aedf4903be791cb59953916e4f79fde8316", "d8866aedf4903be791cb59953916e4f79fde8316")</f>
        <v>0</v>
      </c>
      <c r="D3850" t="s">
        <v>518</v>
      </c>
      <c r="E3850" t="s">
        <v>763</v>
      </c>
      <c r="F3850" t="s">
        <v>1315</v>
      </c>
      <c r="G3850" t="s">
        <v>1878</v>
      </c>
      <c r="H3850" t="s">
        <v>2650</v>
      </c>
    </row>
    <row r="3851" spans="1:8">
      <c r="H3851" t="s">
        <v>3854</v>
      </c>
    </row>
    <row r="3852" spans="1:8">
      <c r="H3852" t="s">
        <v>2646</v>
      </c>
    </row>
    <row r="3853" spans="1:8">
      <c r="H3853" t="s">
        <v>3855</v>
      </c>
    </row>
    <row r="3854" spans="1:8">
      <c r="H3854" t="s">
        <v>2647</v>
      </c>
    </row>
    <row r="3855" spans="1:8">
      <c r="H3855" t="s">
        <v>3856</v>
      </c>
    </row>
    <row r="3856" spans="1:8">
      <c r="H3856" t="s">
        <v>3857</v>
      </c>
    </row>
    <row r="3857" spans="1:8">
      <c r="H3857" t="s">
        <v>3858</v>
      </c>
    </row>
    <row r="3858" spans="1:8">
      <c r="H3858" t="s">
        <v>3859</v>
      </c>
    </row>
    <row r="3859" spans="1:8">
      <c r="H3859" t="s">
        <v>3860</v>
      </c>
    </row>
    <row r="3860" spans="1:8">
      <c r="A3860" t="s">
        <v>240</v>
      </c>
      <c r="B3860">
        <f>HYPERLINK("https://github.com/apache/commons-math/commit/0b3440441bcdd8d0707cb60d1ede688840c9cbe2", "0b3440441bcdd8d0707cb60d1ede688840c9cbe2")</f>
        <v>0</v>
      </c>
      <c r="C3860">
        <f>HYPERLINK("https://github.com/apache/commons-math/commit/6a5fe463eacb5087fade3e6a1e58371a8789bafe", "6a5fe463eacb5087fade3e6a1e58371a8789bafe")</f>
        <v>0</v>
      </c>
      <c r="D3860" t="s">
        <v>518</v>
      </c>
      <c r="E3860" t="s">
        <v>764</v>
      </c>
      <c r="F3860" t="s">
        <v>1427</v>
      </c>
      <c r="G3860" t="s">
        <v>2093</v>
      </c>
      <c r="H3860" t="s">
        <v>3854</v>
      </c>
    </row>
    <row r="3861" spans="1:8">
      <c r="H3861" t="s">
        <v>3844</v>
      </c>
    </row>
    <row r="3862" spans="1:8">
      <c r="H3862" t="s">
        <v>3845</v>
      </c>
    </row>
    <row r="3863" spans="1:8">
      <c r="H3863" t="s">
        <v>2646</v>
      </c>
    </row>
    <row r="3864" spans="1:8">
      <c r="H3864" t="s">
        <v>2647</v>
      </c>
    </row>
    <row r="3865" spans="1:8">
      <c r="H3865" t="s">
        <v>3855</v>
      </c>
    </row>
    <row r="3866" spans="1:8">
      <c r="H3866" t="s">
        <v>2648</v>
      </c>
    </row>
    <row r="3867" spans="1:8">
      <c r="H3867" t="s">
        <v>2649</v>
      </c>
    </row>
    <row r="3868" spans="1:8">
      <c r="H3868" t="s">
        <v>3847</v>
      </c>
    </row>
    <row r="3869" spans="1:8">
      <c r="H3869" t="s">
        <v>3849</v>
      </c>
    </row>
    <row r="3870" spans="1:8">
      <c r="H3870" t="s">
        <v>3848</v>
      </c>
    </row>
    <row r="3871" spans="1:8">
      <c r="H3871" t="s">
        <v>3856</v>
      </c>
    </row>
    <row r="3872" spans="1:8">
      <c r="H3872" t="s">
        <v>3857</v>
      </c>
    </row>
    <row r="3873" spans="1:8">
      <c r="H3873" t="s">
        <v>3858</v>
      </c>
    </row>
    <row r="3874" spans="1:8">
      <c r="H3874" t="s">
        <v>3859</v>
      </c>
    </row>
    <row r="3875" spans="1:8">
      <c r="H3875" t="s">
        <v>3850</v>
      </c>
    </row>
    <row r="3876" spans="1:8">
      <c r="H3876" t="s">
        <v>3851</v>
      </c>
    </row>
    <row r="3877" spans="1:8">
      <c r="H3877" t="s">
        <v>3852</v>
      </c>
    </row>
    <row r="3878" spans="1:8">
      <c r="H3878" t="s">
        <v>2650</v>
      </c>
    </row>
    <row r="3879" spans="1:8">
      <c r="H3879" t="s">
        <v>2653</v>
      </c>
    </row>
    <row r="3880" spans="1:8">
      <c r="H3880" t="s">
        <v>3846</v>
      </c>
    </row>
    <row r="3881" spans="1:8">
      <c r="H3881" t="s">
        <v>3860</v>
      </c>
    </row>
    <row r="3882" spans="1:8">
      <c r="H3882" t="s">
        <v>3853</v>
      </c>
    </row>
    <row r="3883" spans="1:8">
      <c r="A3883" t="s">
        <v>241</v>
      </c>
      <c r="B3883">
        <f>HYPERLINK("https://github.com/apache/commons-math/commit/54364e6b57c0f38b2ec461d52f58a0ab1d5ccbb6", "54364e6b57c0f38b2ec461d52f58a0ab1d5ccbb6")</f>
        <v>0</v>
      </c>
      <c r="C3883">
        <f>HYPERLINK("https://github.com/apache/commons-math/commit/0b3440441bcdd8d0707cb60d1ede688840c9cbe2", "0b3440441bcdd8d0707cb60d1ede688840c9cbe2")</f>
        <v>0</v>
      </c>
      <c r="D3883" t="s">
        <v>517</v>
      </c>
      <c r="E3883" t="s">
        <v>765</v>
      </c>
      <c r="F3883" t="s">
        <v>1428</v>
      </c>
      <c r="G3883" t="s">
        <v>2094</v>
      </c>
      <c r="H3883" t="s">
        <v>3831</v>
      </c>
    </row>
    <row r="3884" spans="1:8">
      <c r="H3884" t="s">
        <v>3832</v>
      </c>
    </row>
    <row r="3885" spans="1:8">
      <c r="A3885" t="s">
        <v>242</v>
      </c>
      <c r="B3885">
        <f>HYPERLINK("https://github.com/apache/commons-math/commit/41c29f826daf9acd24a0ff86cd279f6c3d56d893", "41c29f826daf9acd24a0ff86cd279f6c3d56d893")</f>
        <v>0</v>
      </c>
      <c r="C3885">
        <f>HYPERLINK("https://github.com/apache/commons-math/commit/54364e6b57c0f38b2ec461d52f58a0ab1d5ccbb6", "54364e6b57c0f38b2ec461d52f58a0ab1d5ccbb6")</f>
        <v>0</v>
      </c>
      <c r="D3885" t="s">
        <v>517</v>
      </c>
      <c r="E3885" t="s">
        <v>766</v>
      </c>
      <c r="F3885" t="s">
        <v>1315</v>
      </c>
      <c r="G3885" t="s">
        <v>1878</v>
      </c>
      <c r="H3885" t="s">
        <v>2728</v>
      </c>
    </row>
    <row r="3886" spans="1:8">
      <c r="H3886" t="s">
        <v>2729</v>
      </c>
    </row>
    <row r="3887" spans="1:8">
      <c r="H3887" t="s">
        <v>2739</v>
      </c>
    </row>
    <row r="3888" spans="1:8">
      <c r="H3888" t="s">
        <v>2740</v>
      </c>
    </row>
    <row r="3889" spans="1:8">
      <c r="A3889" t="s">
        <v>243</v>
      </c>
      <c r="B3889">
        <f>HYPERLINK("https://github.com/apache/commons-math/commit/a5d473fe2f0cde4ea18234fa9fb2648b422e2850", "a5d473fe2f0cde4ea18234fa9fb2648b422e2850")</f>
        <v>0</v>
      </c>
      <c r="C3889">
        <f>HYPERLINK("https://github.com/apache/commons-math/commit/41c29f826daf9acd24a0ff86cd279f6c3d56d893", "41c29f826daf9acd24a0ff86cd279f6c3d56d893")</f>
        <v>0</v>
      </c>
      <c r="D3889" t="s">
        <v>517</v>
      </c>
      <c r="E3889" t="s">
        <v>767</v>
      </c>
      <c r="F3889" t="s">
        <v>1315</v>
      </c>
      <c r="G3889" t="s">
        <v>1878</v>
      </c>
      <c r="H3889" t="s">
        <v>2654</v>
      </c>
    </row>
    <row r="3890" spans="1:8">
      <c r="H3890" t="s">
        <v>2655</v>
      </c>
    </row>
    <row r="3891" spans="1:8">
      <c r="A3891" t="s">
        <v>244</v>
      </c>
      <c r="B3891">
        <f>HYPERLINK("https://github.com/apache/commons-math/commit/d0be1f663ef3922ce6b24d6b473a82c3ea0bd34e", "d0be1f663ef3922ce6b24d6b473a82c3ea0bd34e")</f>
        <v>0</v>
      </c>
      <c r="C3891">
        <f>HYPERLINK("https://github.com/apache/commons-math/commit/597b0209e9f246dd2c1e5d8f62bafefe8ea36b82", "597b0209e9f246dd2c1e5d8f62bafefe8ea36b82")</f>
        <v>0</v>
      </c>
      <c r="D3891" t="s">
        <v>517</v>
      </c>
      <c r="E3891" t="s">
        <v>768</v>
      </c>
      <c r="F3891" t="s">
        <v>1315</v>
      </c>
      <c r="G3891" t="s">
        <v>1878</v>
      </c>
      <c r="H3891" t="s">
        <v>3861</v>
      </c>
    </row>
    <row r="3892" spans="1:8">
      <c r="H3892" t="s">
        <v>3862</v>
      </c>
    </row>
    <row r="3893" spans="1:8">
      <c r="A3893" t="s">
        <v>245</v>
      </c>
      <c r="B3893">
        <f>HYPERLINK("https://github.com/apache/commons-math/commit/3e6a8820703bbdeb97825db66daecf5c4410bde6", "3e6a8820703bbdeb97825db66daecf5c4410bde6")</f>
        <v>0</v>
      </c>
      <c r="C3893">
        <f>HYPERLINK("https://github.com/apache/commons-math/commit/6ed1d0667759a810f6b14c3acc1e38ffaca2b4bf", "6ed1d0667759a810f6b14c3acc1e38ffaca2b4bf")</f>
        <v>0</v>
      </c>
      <c r="D3893" t="s">
        <v>517</v>
      </c>
      <c r="E3893" t="s">
        <v>769</v>
      </c>
      <c r="F3893" t="s">
        <v>1315</v>
      </c>
      <c r="G3893" t="s">
        <v>1878</v>
      </c>
      <c r="H3893" t="s">
        <v>2733</v>
      </c>
    </row>
    <row r="3894" spans="1:8">
      <c r="A3894" t="s">
        <v>246</v>
      </c>
      <c r="B3894">
        <f>HYPERLINK("https://github.com/apache/commons-math/commit/f250d5eb9038cf25ab6c0d861867626088ea78c6", "f250d5eb9038cf25ab6c0d861867626088ea78c6")</f>
        <v>0</v>
      </c>
      <c r="C3894">
        <f>HYPERLINK("https://github.com/apache/commons-math/commit/984ff74f4b30aae5c549cd17ddb04a16c33c31d0", "984ff74f4b30aae5c549cd17ddb04a16c33c31d0")</f>
        <v>0</v>
      </c>
      <c r="D3894" t="s">
        <v>517</v>
      </c>
      <c r="E3894" t="s">
        <v>770</v>
      </c>
      <c r="F3894" t="s">
        <v>1429</v>
      </c>
      <c r="G3894" t="s">
        <v>2095</v>
      </c>
      <c r="H3894" t="s">
        <v>3863</v>
      </c>
    </row>
    <row r="3895" spans="1:8">
      <c r="F3895" t="s">
        <v>1389</v>
      </c>
      <c r="G3895" t="s">
        <v>1847</v>
      </c>
      <c r="H3895" t="s">
        <v>3863</v>
      </c>
    </row>
    <row r="3896" spans="1:8">
      <c r="F3896" t="s">
        <v>1355</v>
      </c>
      <c r="G3896" t="s">
        <v>2046</v>
      </c>
      <c r="H3896" t="s">
        <v>3863</v>
      </c>
    </row>
    <row r="3897" spans="1:8">
      <c r="F3897" t="s">
        <v>1390</v>
      </c>
      <c r="G3897" t="s">
        <v>1828</v>
      </c>
      <c r="H3897" t="s">
        <v>3863</v>
      </c>
    </row>
    <row r="3898" spans="1:8">
      <c r="F3898" t="s">
        <v>1392</v>
      </c>
      <c r="G3898" t="s">
        <v>1833</v>
      </c>
      <c r="H3898" t="s">
        <v>3863</v>
      </c>
    </row>
    <row r="3899" spans="1:8">
      <c r="F3899" t="s">
        <v>1393</v>
      </c>
      <c r="G3899" t="s">
        <v>1848</v>
      </c>
      <c r="H3899" t="s">
        <v>3863</v>
      </c>
    </row>
    <row r="3900" spans="1:8">
      <c r="F3900" t="s">
        <v>1394</v>
      </c>
      <c r="G3900" t="s">
        <v>1830</v>
      </c>
      <c r="H3900" t="s">
        <v>3863</v>
      </c>
    </row>
    <row r="3901" spans="1:8">
      <c r="F3901" t="s">
        <v>1357</v>
      </c>
      <c r="G3901" t="s">
        <v>1849</v>
      </c>
      <c r="H3901" t="s">
        <v>3863</v>
      </c>
    </row>
    <row r="3902" spans="1:8">
      <c r="F3902" t="s">
        <v>1354</v>
      </c>
      <c r="G3902" t="s">
        <v>1881</v>
      </c>
      <c r="H3902" t="s">
        <v>3863</v>
      </c>
    </row>
    <row r="3903" spans="1:8">
      <c r="F3903" t="s">
        <v>1396</v>
      </c>
      <c r="G3903" t="s">
        <v>2066</v>
      </c>
      <c r="H3903" t="s">
        <v>3863</v>
      </c>
    </row>
    <row r="3904" spans="1:8">
      <c r="F3904" t="s">
        <v>1430</v>
      </c>
      <c r="G3904" t="s">
        <v>2096</v>
      </c>
      <c r="H3904" t="s">
        <v>3863</v>
      </c>
    </row>
    <row r="3905" spans="1:8">
      <c r="F3905" t="s">
        <v>1397</v>
      </c>
      <c r="G3905" t="s">
        <v>1832</v>
      </c>
      <c r="H3905" t="s">
        <v>3863</v>
      </c>
    </row>
    <row r="3906" spans="1:8">
      <c r="F3906" t="s">
        <v>1356</v>
      </c>
      <c r="G3906" t="s">
        <v>2047</v>
      </c>
      <c r="H3906" t="s">
        <v>3863</v>
      </c>
    </row>
    <row r="3907" spans="1:8">
      <c r="F3907" t="s">
        <v>1398</v>
      </c>
      <c r="G3907" t="s">
        <v>2067</v>
      </c>
      <c r="H3907" t="s">
        <v>3863</v>
      </c>
    </row>
    <row r="3908" spans="1:8">
      <c r="A3908" t="s">
        <v>247</v>
      </c>
      <c r="B3908">
        <f>HYPERLINK("https://github.com/apache/commons-math/commit/87f0f14381f9070b88720b5a0a43292dadb7deb9", "87f0f14381f9070b88720b5a0a43292dadb7deb9")</f>
        <v>0</v>
      </c>
      <c r="C3908">
        <f>HYPERLINK("https://github.com/apache/commons-math/commit/70667484eb1bf37559fda0eea8632ea6b3dd9f4c", "70667484eb1bf37559fda0eea8632ea6b3dd9f4c")</f>
        <v>0</v>
      </c>
      <c r="D3908" t="s">
        <v>518</v>
      </c>
      <c r="E3908" t="s">
        <v>771</v>
      </c>
      <c r="F3908" t="s">
        <v>1397</v>
      </c>
      <c r="G3908" t="s">
        <v>1832</v>
      </c>
      <c r="H3908" t="s">
        <v>3864</v>
      </c>
    </row>
    <row r="3909" spans="1:8">
      <c r="A3909" t="s">
        <v>248</v>
      </c>
      <c r="B3909">
        <f>HYPERLINK("https://github.com/apache/commons-math/commit/dadf9a70a0b6ea61e537678cce8277cbe2e4f60c", "dadf9a70a0b6ea61e537678cce8277cbe2e4f60c")</f>
        <v>0</v>
      </c>
      <c r="C3909">
        <f>HYPERLINK("https://github.com/apache/commons-math/commit/3d866e964d95665e71bfec24c5600ce0945695c9", "3d866e964d95665e71bfec24c5600ce0945695c9")</f>
        <v>0</v>
      </c>
      <c r="D3909" t="s">
        <v>515</v>
      </c>
      <c r="E3909" t="s">
        <v>772</v>
      </c>
      <c r="F3909" t="s">
        <v>1398</v>
      </c>
      <c r="G3909" t="s">
        <v>2067</v>
      </c>
      <c r="H3909" t="s">
        <v>3531</v>
      </c>
    </row>
    <row r="3910" spans="1:8">
      <c r="A3910" t="s">
        <v>249</v>
      </c>
      <c r="B3910">
        <f>HYPERLINK("https://github.com/apache/commons-math/commit/80ddc491f1bd277723c22b1659559a7dba539d2b", "80ddc491f1bd277723c22b1659559a7dba539d2b")</f>
        <v>0</v>
      </c>
      <c r="C3910">
        <f>HYPERLINK("https://github.com/apache/commons-math/commit/776514240d34237f9e320ac50d440ad2ad2caa82", "776514240d34237f9e320ac50d440ad2ad2caa82")</f>
        <v>0</v>
      </c>
      <c r="D3910" t="s">
        <v>518</v>
      </c>
      <c r="E3910" t="s">
        <v>773</v>
      </c>
      <c r="F3910" t="s">
        <v>1390</v>
      </c>
      <c r="G3910" t="s">
        <v>2097</v>
      </c>
      <c r="H3910" t="s">
        <v>3865</v>
      </c>
    </row>
    <row r="3911" spans="1:8">
      <c r="H3911" t="s">
        <v>3866</v>
      </c>
    </row>
    <row r="3912" spans="1:8">
      <c r="H3912" t="s">
        <v>3867</v>
      </c>
    </row>
    <row r="3913" spans="1:8">
      <c r="H3913" t="s">
        <v>3868</v>
      </c>
    </row>
    <row r="3914" spans="1:8">
      <c r="H3914" t="s">
        <v>3869</v>
      </c>
    </row>
    <row r="3915" spans="1:8">
      <c r="H3915" t="s">
        <v>3870</v>
      </c>
    </row>
    <row r="3916" spans="1:8">
      <c r="H3916" t="s">
        <v>2310</v>
      </c>
    </row>
    <row r="3917" spans="1:8">
      <c r="H3917" t="s">
        <v>3871</v>
      </c>
    </row>
    <row r="3918" spans="1:8">
      <c r="H3918" t="s">
        <v>3872</v>
      </c>
    </row>
    <row r="3919" spans="1:8">
      <c r="H3919" t="s">
        <v>3873</v>
      </c>
    </row>
    <row r="3920" spans="1:8">
      <c r="H3920" t="s">
        <v>3874</v>
      </c>
    </row>
    <row r="3921" spans="1:8">
      <c r="H3921" t="s">
        <v>3875</v>
      </c>
    </row>
    <row r="3922" spans="1:8">
      <c r="A3922" t="s">
        <v>250</v>
      </c>
      <c r="B3922">
        <f>HYPERLINK("https://github.com/apache/commons-math/commit/ec5d9d37722ed359b424b7d0317a21ab01ff0491", "ec5d9d37722ed359b424b7d0317a21ab01ff0491")</f>
        <v>0</v>
      </c>
      <c r="C3922">
        <f>HYPERLINK("https://github.com/apache/commons-math/commit/80ddc491f1bd277723c22b1659559a7dba539d2b", "80ddc491f1bd277723c22b1659559a7dba539d2b")</f>
        <v>0</v>
      </c>
      <c r="D3922" t="s">
        <v>517</v>
      </c>
      <c r="E3922" t="s">
        <v>774</v>
      </c>
      <c r="F3922" t="s">
        <v>1315</v>
      </c>
      <c r="G3922" t="s">
        <v>1878</v>
      </c>
      <c r="H3922" t="s">
        <v>2735</v>
      </c>
    </row>
    <row r="3923" spans="1:8">
      <c r="A3923" t="s">
        <v>251</v>
      </c>
      <c r="B3923">
        <f>HYPERLINK("https://github.com/apache/commons-math/commit/a050013f44453e1880b4d3c5f3c404c83737cc4a", "a050013f44453e1880b4d3c5f3c404c83737cc4a")</f>
        <v>0</v>
      </c>
      <c r="C3923">
        <f>HYPERLINK("https://github.com/apache/commons-math/commit/ec5d9d37722ed359b424b7d0317a21ab01ff0491", "ec5d9d37722ed359b424b7d0317a21ab01ff0491")</f>
        <v>0</v>
      </c>
      <c r="D3923" t="s">
        <v>517</v>
      </c>
      <c r="E3923" t="s">
        <v>775</v>
      </c>
      <c r="F3923" t="s">
        <v>1315</v>
      </c>
      <c r="G3923" t="s">
        <v>1878</v>
      </c>
      <c r="H3923" t="s">
        <v>3876</v>
      </c>
    </row>
    <row r="3924" spans="1:8">
      <c r="H3924" t="s">
        <v>3877</v>
      </c>
    </row>
    <row r="3925" spans="1:8">
      <c r="A3925" t="s">
        <v>252</v>
      </c>
      <c r="B3925">
        <f>HYPERLINK("https://github.com/apache/commons-math/commit/b789d44c4c79e3a8ccef7f7d534672c900455658", "b789d44c4c79e3a8ccef7f7d534672c900455658")</f>
        <v>0</v>
      </c>
      <c r="C3925">
        <f>HYPERLINK("https://github.com/apache/commons-math/commit/306130bb5f0aaa3f3a8a38fea8cd563a60a9a57d", "306130bb5f0aaa3f3a8a38fea8cd563a60a9a57d")</f>
        <v>0</v>
      </c>
      <c r="D3925" t="s">
        <v>517</v>
      </c>
      <c r="E3925" t="s">
        <v>776</v>
      </c>
      <c r="F3925" t="s">
        <v>1431</v>
      </c>
      <c r="G3925" t="s">
        <v>2098</v>
      </c>
      <c r="H3925" t="s">
        <v>3878</v>
      </c>
    </row>
    <row r="3926" spans="1:8">
      <c r="H3926" t="s">
        <v>3879</v>
      </c>
    </row>
    <row r="3927" spans="1:8">
      <c r="H3927" t="s">
        <v>3880</v>
      </c>
    </row>
    <row r="3928" spans="1:8">
      <c r="H3928" t="s">
        <v>3881</v>
      </c>
    </row>
    <row r="3929" spans="1:8">
      <c r="H3929" t="s">
        <v>3882</v>
      </c>
    </row>
    <row r="3930" spans="1:8">
      <c r="H3930" t="s">
        <v>3420</v>
      </c>
    </row>
    <row r="3931" spans="1:8">
      <c r="H3931" t="s">
        <v>3883</v>
      </c>
    </row>
    <row r="3932" spans="1:8">
      <c r="H3932" t="s">
        <v>3884</v>
      </c>
    </row>
    <row r="3933" spans="1:8">
      <c r="H3933" t="s">
        <v>3885</v>
      </c>
    </row>
    <row r="3934" spans="1:8">
      <c r="H3934" t="s">
        <v>3886</v>
      </c>
    </row>
    <row r="3935" spans="1:8">
      <c r="F3935" t="s">
        <v>1432</v>
      </c>
      <c r="G3935" t="s">
        <v>2099</v>
      </c>
      <c r="H3935" t="s">
        <v>3878</v>
      </c>
    </row>
    <row r="3936" spans="1:8">
      <c r="H3936" t="s">
        <v>3887</v>
      </c>
    </row>
    <row r="3937" spans="1:8">
      <c r="H3937" t="s">
        <v>3879</v>
      </c>
    </row>
    <row r="3938" spans="1:8">
      <c r="H3938" t="s">
        <v>3880</v>
      </c>
    </row>
    <row r="3939" spans="1:8">
      <c r="H3939" t="s">
        <v>3881</v>
      </c>
    </row>
    <row r="3940" spans="1:8">
      <c r="H3940" t="s">
        <v>3882</v>
      </c>
    </row>
    <row r="3941" spans="1:8">
      <c r="H3941" t="s">
        <v>3420</v>
      </c>
    </row>
    <row r="3942" spans="1:8">
      <c r="H3942" t="s">
        <v>3883</v>
      </c>
    </row>
    <row r="3943" spans="1:8">
      <c r="H3943" t="s">
        <v>3884</v>
      </c>
    </row>
    <row r="3944" spans="1:8">
      <c r="H3944" t="s">
        <v>3885</v>
      </c>
    </row>
    <row r="3945" spans="1:8">
      <c r="H3945" t="s">
        <v>3886</v>
      </c>
    </row>
    <row r="3946" spans="1:8">
      <c r="A3946" t="s">
        <v>253</v>
      </c>
      <c r="B3946">
        <f>HYPERLINK("https://github.com/apache/commons-math/commit/6041336783ba94b46fe5953e8415884bf0cef32c", "6041336783ba94b46fe5953e8415884bf0cef32c")</f>
        <v>0</v>
      </c>
      <c r="C3946">
        <f>HYPERLINK("https://github.com/apache/commons-math/commit/b789d44c4c79e3a8ccef7f7d534672c900455658", "b789d44c4c79e3a8ccef7f7d534672c900455658")</f>
        <v>0</v>
      </c>
      <c r="D3946" t="s">
        <v>513</v>
      </c>
      <c r="E3946" t="s">
        <v>777</v>
      </c>
      <c r="F3946" t="s">
        <v>1415</v>
      </c>
      <c r="G3946" t="s">
        <v>1914</v>
      </c>
      <c r="H3946" t="s">
        <v>3579</v>
      </c>
    </row>
    <row r="3947" spans="1:8">
      <c r="F3947" t="s">
        <v>1256</v>
      </c>
      <c r="G3947" t="s">
        <v>1908</v>
      </c>
      <c r="H3947" t="s">
        <v>3579</v>
      </c>
    </row>
    <row r="3948" spans="1:8">
      <c r="F3948" t="s">
        <v>1257</v>
      </c>
      <c r="G3948" t="s">
        <v>1922</v>
      </c>
      <c r="H3948" t="s">
        <v>3579</v>
      </c>
    </row>
    <row r="3949" spans="1:8">
      <c r="H3949" t="s">
        <v>3579</v>
      </c>
    </row>
    <row r="3950" spans="1:8">
      <c r="H3950" t="s">
        <v>3579</v>
      </c>
    </row>
    <row r="3951" spans="1:8">
      <c r="F3951" t="s">
        <v>1258</v>
      </c>
      <c r="G3951" t="s">
        <v>1923</v>
      </c>
      <c r="H3951" t="s">
        <v>3579</v>
      </c>
    </row>
    <row r="3952" spans="1:8">
      <c r="H3952" t="s">
        <v>3579</v>
      </c>
    </row>
    <row r="3953" spans="1:8">
      <c r="F3953" t="s">
        <v>1260</v>
      </c>
      <c r="G3953" t="s">
        <v>1910</v>
      </c>
      <c r="H3953" t="s">
        <v>3579</v>
      </c>
    </row>
    <row r="3954" spans="1:8">
      <c r="F3954" t="s">
        <v>1261</v>
      </c>
      <c r="G3954" t="s">
        <v>1924</v>
      </c>
      <c r="H3954" t="s">
        <v>3579</v>
      </c>
    </row>
    <row r="3955" spans="1:8">
      <c r="H3955" t="s">
        <v>3579</v>
      </c>
    </row>
    <row r="3956" spans="1:8">
      <c r="F3956" t="s">
        <v>1264</v>
      </c>
      <c r="G3956" t="s">
        <v>1912</v>
      </c>
      <c r="H3956" t="s">
        <v>3579</v>
      </c>
    </row>
    <row r="3957" spans="1:8">
      <c r="A3957" t="s">
        <v>254</v>
      </c>
      <c r="B3957">
        <f>HYPERLINK("https://github.com/apache/commons-math/commit/9c1e515346b13c823339a31379b2e32abb26cb86", "9c1e515346b13c823339a31379b2e32abb26cb86")</f>
        <v>0</v>
      </c>
      <c r="C3957">
        <f>HYPERLINK("https://github.com/apache/commons-math/commit/f656676e3a9a9611c368d1da462ed0ce5c93308d", "f656676e3a9a9611c368d1da462ed0ce5c93308d")</f>
        <v>0</v>
      </c>
      <c r="D3957" t="s">
        <v>517</v>
      </c>
      <c r="E3957" t="s">
        <v>778</v>
      </c>
      <c r="F3957" t="s">
        <v>1433</v>
      </c>
      <c r="G3957" t="s">
        <v>2100</v>
      </c>
      <c r="H3957" t="s">
        <v>3888</v>
      </c>
    </row>
    <row r="3958" spans="1:8">
      <c r="A3958" t="s">
        <v>255</v>
      </c>
      <c r="B3958">
        <f>HYPERLINK("https://github.com/apache/commons-math/commit/b241c3962faa9b71726ce47d9315c2af0d5c8ad7", "b241c3962faa9b71726ce47d9315c2af0d5c8ad7")</f>
        <v>0</v>
      </c>
      <c r="C3958">
        <f>HYPERLINK("https://github.com/apache/commons-math/commit/fa73f3c50f7416ed4f368394da6c6fb4ddf8cf3e", "fa73f3c50f7416ed4f368394da6c6fb4ddf8cf3e")</f>
        <v>0</v>
      </c>
      <c r="D3958" t="s">
        <v>513</v>
      </c>
      <c r="E3958" t="s">
        <v>779</v>
      </c>
      <c r="F3958" t="s">
        <v>1434</v>
      </c>
      <c r="G3958" t="s">
        <v>2101</v>
      </c>
      <c r="H3958" t="s">
        <v>3889</v>
      </c>
    </row>
    <row r="3959" spans="1:8">
      <c r="A3959" t="s">
        <v>256</v>
      </c>
      <c r="B3959">
        <f>HYPERLINK("https://github.com/apache/commons-math/commit/02d7cea111cfe0bebba42d1c030dadd1b82036db", "02d7cea111cfe0bebba42d1c030dadd1b82036db")</f>
        <v>0</v>
      </c>
      <c r="C3959">
        <f>HYPERLINK("https://github.com/apache/commons-math/commit/faa7785779c79578e38336853cb9de5abfae4813", "faa7785779c79578e38336853cb9de5abfae4813")</f>
        <v>0</v>
      </c>
      <c r="D3959" t="s">
        <v>518</v>
      </c>
      <c r="E3959" t="s">
        <v>780</v>
      </c>
      <c r="F3959" t="s">
        <v>1435</v>
      </c>
      <c r="G3959" t="s">
        <v>2102</v>
      </c>
      <c r="H3959" t="s">
        <v>3890</v>
      </c>
    </row>
    <row r="3960" spans="1:8">
      <c r="H3960" t="s">
        <v>3891</v>
      </c>
    </row>
    <row r="3961" spans="1:8">
      <c r="H3961" t="s">
        <v>3892</v>
      </c>
    </row>
    <row r="3962" spans="1:8">
      <c r="H3962" t="s">
        <v>3893</v>
      </c>
    </row>
    <row r="3963" spans="1:8">
      <c r="H3963" t="s">
        <v>3894</v>
      </c>
    </row>
    <row r="3964" spans="1:8">
      <c r="F3964" t="s">
        <v>1395</v>
      </c>
      <c r="G3964" t="s">
        <v>1893</v>
      </c>
      <c r="H3964" t="s">
        <v>3895</v>
      </c>
    </row>
    <row r="3965" spans="1:8">
      <c r="F3965" t="s">
        <v>1391</v>
      </c>
      <c r="G3965" t="s">
        <v>2103</v>
      </c>
      <c r="H3965" t="s">
        <v>3868</v>
      </c>
    </row>
    <row r="3966" spans="1:8">
      <c r="H3966" t="s">
        <v>3869</v>
      </c>
    </row>
    <row r="3967" spans="1:8">
      <c r="H3967" t="s">
        <v>2310</v>
      </c>
    </row>
    <row r="3968" spans="1:8">
      <c r="H3968" t="s">
        <v>2339</v>
      </c>
    </row>
    <row r="3969" spans="8:8">
      <c r="H3969" t="s">
        <v>2795</v>
      </c>
    </row>
    <row r="3970" spans="8:8">
      <c r="H3970" t="s">
        <v>2796</v>
      </c>
    </row>
    <row r="3971" spans="8:8">
      <c r="H3971" t="s">
        <v>2794</v>
      </c>
    </row>
    <row r="3972" spans="8:8">
      <c r="H3972" t="s">
        <v>2798</v>
      </c>
    </row>
    <row r="3973" spans="8:8">
      <c r="H3973" t="s">
        <v>2799</v>
      </c>
    </row>
    <row r="3974" spans="8:8">
      <c r="H3974" t="s">
        <v>2797</v>
      </c>
    </row>
    <row r="3975" spans="8:8">
      <c r="H3975" t="s">
        <v>3896</v>
      </c>
    </row>
    <row r="3976" spans="8:8">
      <c r="H3976" t="s">
        <v>2396</v>
      </c>
    </row>
    <row r="3977" spans="8:8">
      <c r="H3977" t="s">
        <v>3897</v>
      </c>
    </row>
    <row r="3978" spans="8:8">
      <c r="H3978" t="s">
        <v>2800</v>
      </c>
    </row>
    <row r="3979" spans="8:8">
      <c r="H3979" t="s">
        <v>2801</v>
      </c>
    </row>
    <row r="3980" spans="8:8">
      <c r="H3980" t="s">
        <v>2802</v>
      </c>
    </row>
    <row r="3981" spans="8:8">
      <c r="H3981" t="s">
        <v>2803</v>
      </c>
    </row>
    <row r="3982" spans="8:8">
      <c r="H3982" t="s">
        <v>2806</v>
      </c>
    </row>
    <row r="3983" spans="8:8">
      <c r="H3983" t="s">
        <v>2807</v>
      </c>
    </row>
    <row r="3984" spans="8:8">
      <c r="H3984" t="s">
        <v>2808</v>
      </c>
    </row>
    <row r="3985" spans="1:8">
      <c r="H3985" t="s">
        <v>2809</v>
      </c>
    </row>
    <row r="3986" spans="1:8">
      <c r="H3986" t="s">
        <v>2810</v>
      </c>
    </row>
    <row r="3987" spans="1:8">
      <c r="H3987" t="s">
        <v>2811</v>
      </c>
    </row>
    <row r="3988" spans="1:8">
      <c r="H3988" t="s">
        <v>2812</v>
      </c>
    </row>
    <row r="3989" spans="1:8">
      <c r="H3989" t="s">
        <v>2813</v>
      </c>
    </row>
    <row r="3990" spans="1:8">
      <c r="H3990" t="s">
        <v>2601</v>
      </c>
    </row>
    <row r="3991" spans="1:8">
      <c r="H3991" t="s">
        <v>2814</v>
      </c>
    </row>
    <row r="3992" spans="1:8">
      <c r="A3992" t="s">
        <v>257</v>
      </c>
      <c r="B3992">
        <f>HYPERLINK("https://github.com/apache/commons-math/commit/bb322e8ffb16e5b681ec5232878896536d464be2", "bb322e8ffb16e5b681ec5232878896536d464be2")</f>
        <v>0</v>
      </c>
      <c r="C3992">
        <f>HYPERLINK("https://github.com/apache/commons-math/commit/7e8d270b5067414ce2220577cb2371ab34395c7b", "7e8d270b5067414ce2220577cb2371ab34395c7b")</f>
        <v>0</v>
      </c>
      <c r="D3992" t="s">
        <v>517</v>
      </c>
      <c r="E3992" t="s">
        <v>781</v>
      </c>
      <c r="F3992" t="s">
        <v>1436</v>
      </c>
      <c r="G3992" t="s">
        <v>2104</v>
      </c>
      <c r="H3992" t="s">
        <v>3039</v>
      </c>
    </row>
    <row r="3993" spans="1:8">
      <c r="H3993" t="s">
        <v>3044</v>
      </c>
    </row>
    <row r="3994" spans="1:8">
      <c r="H3994" t="s">
        <v>3045</v>
      </c>
    </row>
    <row r="3995" spans="1:8">
      <c r="H3995" t="s">
        <v>3049</v>
      </c>
    </row>
    <row r="3996" spans="1:8">
      <c r="H3996" t="s">
        <v>3079</v>
      </c>
    </row>
    <row r="3997" spans="1:8">
      <c r="H3997" t="s">
        <v>3420</v>
      </c>
    </row>
    <row r="3998" spans="1:8">
      <c r="H3998" t="s">
        <v>3079</v>
      </c>
    </row>
    <row r="3999" spans="1:8">
      <c r="H3999" t="s">
        <v>3078</v>
      </c>
    </row>
    <row r="4000" spans="1:8">
      <c r="F4000" t="s">
        <v>1437</v>
      </c>
      <c r="G4000" t="s">
        <v>2105</v>
      </c>
      <c r="H4000" t="s">
        <v>3021</v>
      </c>
    </row>
    <row r="4001" spans="1:8">
      <c r="H4001" t="s">
        <v>3527</v>
      </c>
    </row>
    <row r="4002" spans="1:8">
      <c r="H4002" t="s">
        <v>3420</v>
      </c>
    </row>
    <row r="4003" spans="1:8">
      <c r="H4003" t="s">
        <v>3290</v>
      </c>
    </row>
    <row r="4004" spans="1:8">
      <c r="A4004" t="s">
        <v>258</v>
      </c>
      <c r="B4004">
        <f>HYPERLINK("https://github.com/apache/commons-math/commit/497d025e1e0478be7056c4eb2149fd815dbf9fad", "497d025e1e0478be7056c4eb2149fd815dbf9fad")</f>
        <v>0</v>
      </c>
      <c r="C4004">
        <f>HYPERLINK("https://github.com/apache/commons-math/commit/bb322e8ffb16e5b681ec5232878896536d464be2", "bb322e8ffb16e5b681ec5232878896536d464be2")</f>
        <v>0</v>
      </c>
      <c r="D4004" t="s">
        <v>517</v>
      </c>
      <c r="E4004" t="s">
        <v>782</v>
      </c>
      <c r="F4004" t="s">
        <v>1438</v>
      </c>
      <c r="G4004" t="s">
        <v>2106</v>
      </c>
      <c r="H4004" t="s">
        <v>3026</v>
      </c>
    </row>
    <row r="4005" spans="1:8">
      <c r="H4005" t="s">
        <v>3898</v>
      </c>
    </row>
    <row r="4006" spans="1:8">
      <c r="H4006" t="s">
        <v>3041</v>
      </c>
    </row>
    <row r="4007" spans="1:8">
      <c r="H4007" t="s">
        <v>3420</v>
      </c>
    </row>
    <row r="4008" spans="1:8">
      <c r="H4008" t="s">
        <v>3561</v>
      </c>
    </row>
    <row r="4009" spans="1:8">
      <c r="A4009" t="s">
        <v>259</v>
      </c>
      <c r="B4009">
        <f>HYPERLINK("https://github.com/apache/commons-math/commit/a51152cc9eeeb36e7efcaa126edb50f59058c845", "a51152cc9eeeb36e7efcaa126edb50f59058c845")</f>
        <v>0</v>
      </c>
      <c r="C4009">
        <f>HYPERLINK("https://github.com/apache/commons-math/commit/e71093b8df5770f59dbb84c2540602f0a98b4253", "e71093b8df5770f59dbb84c2540602f0a98b4253")</f>
        <v>0</v>
      </c>
      <c r="D4009" t="s">
        <v>517</v>
      </c>
      <c r="E4009" t="s">
        <v>783</v>
      </c>
      <c r="F4009" t="s">
        <v>1439</v>
      </c>
      <c r="G4009" t="s">
        <v>2107</v>
      </c>
      <c r="H4009" t="s">
        <v>3496</v>
      </c>
    </row>
    <row r="4010" spans="1:8">
      <c r="H4010" t="s">
        <v>3497</v>
      </c>
    </row>
    <row r="4011" spans="1:8">
      <c r="H4011" t="s">
        <v>3899</v>
      </c>
    </row>
    <row r="4012" spans="1:8">
      <c r="A4012" t="s">
        <v>260</v>
      </c>
      <c r="B4012">
        <f>HYPERLINK("https://github.com/apache/commons-math/commit/9c8bb93443a6e5c2e1261dc5780ebb3f20bcbd58", "9c8bb93443a6e5c2e1261dc5780ebb3f20bcbd58")</f>
        <v>0</v>
      </c>
      <c r="C4012">
        <f>HYPERLINK("https://github.com/apache/commons-math/commit/0093f7b0a2a9e06ec5b5e1e551676269171c3e3d", "0093f7b0a2a9e06ec5b5e1e551676269171c3e3d")</f>
        <v>0</v>
      </c>
      <c r="D4012" t="s">
        <v>511</v>
      </c>
      <c r="E4012" t="s">
        <v>784</v>
      </c>
      <c r="F4012" t="s">
        <v>1218</v>
      </c>
      <c r="G4012" t="s">
        <v>1852</v>
      </c>
      <c r="H4012" t="s">
        <v>2523</v>
      </c>
    </row>
    <row r="4013" spans="1:8">
      <c r="H4013" t="s">
        <v>2524</v>
      </c>
    </row>
    <row r="4014" spans="1:8">
      <c r="H4014" t="s">
        <v>2525</v>
      </c>
    </row>
    <row r="4015" spans="1:8">
      <c r="H4015" t="s">
        <v>2526</v>
      </c>
    </row>
    <row r="4016" spans="1:8">
      <c r="H4016" t="s">
        <v>2530</v>
      </c>
    </row>
    <row r="4017" spans="1:8">
      <c r="F4017" t="s">
        <v>1440</v>
      </c>
      <c r="G4017" t="s">
        <v>2108</v>
      </c>
      <c r="H4017" t="s">
        <v>2525</v>
      </c>
    </row>
    <row r="4018" spans="1:8">
      <c r="H4018" t="s">
        <v>2526</v>
      </c>
    </row>
    <row r="4019" spans="1:8">
      <c r="A4019" t="s">
        <v>261</v>
      </c>
      <c r="B4019">
        <f>HYPERLINK("https://github.com/apache/commons-math/commit/a21d5ae301df6432b0ed6dec848f59e6545cbed8", "a21d5ae301df6432b0ed6dec848f59e6545cbed8")</f>
        <v>0</v>
      </c>
      <c r="C4019">
        <f>HYPERLINK("https://github.com/apache/commons-math/commit/1f9d49ec71077eb2fcab64fc0bd4c61a6a865041", "1f9d49ec71077eb2fcab64fc0bd4c61a6a865041")</f>
        <v>0</v>
      </c>
      <c r="D4019" t="s">
        <v>518</v>
      </c>
      <c r="E4019" t="s">
        <v>785</v>
      </c>
      <c r="F4019" t="s">
        <v>1435</v>
      </c>
      <c r="G4019" t="s">
        <v>2102</v>
      </c>
      <c r="H4019" t="s">
        <v>3900</v>
      </c>
    </row>
    <row r="4020" spans="1:8">
      <c r="H4020" t="s">
        <v>3901</v>
      </c>
    </row>
    <row r="4021" spans="1:8">
      <c r="H4021" t="s">
        <v>3902</v>
      </c>
    </row>
    <row r="4022" spans="1:8">
      <c r="A4022" t="s">
        <v>262</v>
      </c>
      <c r="B4022">
        <f>HYPERLINK("https://github.com/apache/commons-math/commit/47a87ce229b930e71ee72508da7427d343878a16", "47a87ce229b930e71ee72508da7427d343878a16")</f>
        <v>0</v>
      </c>
      <c r="C4022">
        <f>HYPERLINK("https://github.com/apache/commons-math/commit/e2c0e16bff26a96037441f828e96eb30146d9e33", "e2c0e16bff26a96037441f828e96eb30146d9e33")</f>
        <v>0</v>
      </c>
      <c r="D4022" t="s">
        <v>518</v>
      </c>
      <c r="E4022" t="s">
        <v>786</v>
      </c>
      <c r="F4022" t="s">
        <v>1441</v>
      </c>
      <c r="G4022" t="s">
        <v>2109</v>
      </c>
      <c r="H4022" t="s">
        <v>2698</v>
      </c>
    </row>
    <row r="4023" spans="1:8">
      <c r="H4023" t="s">
        <v>2700</v>
      </c>
    </row>
    <row r="4024" spans="1:8">
      <c r="A4024" t="s">
        <v>263</v>
      </c>
      <c r="B4024">
        <f>HYPERLINK("https://github.com/apache/commons-math/commit/47bbab88146a4268f0614d87ebbd242c5294f252", "47bbab88146a4268f0614d87ebbd242c5294f252")</f>
        <v>0</v>
      </c>
      <c r="C4024">
        <f>HYPERLINK("https://github.com/apache/commons-math/commit/99c798e46ffa6d6be36af8b05248b42abd6fd6da", "99c798e46ffa6d6be36af8b05248b42abd6fd6da")</f>
        <v>0</v>
      </c>
      <c r="D4024" t="s">
        <v>518</v>
      </c>
      <c r="E4024" t="s">
        <v>787</v>
      </c>
      <c r="F4024" t="s">
        <v>1442</v>
      </c>
      <c r="G4024" t="s">
        <v>2110</v>
      </c>
      <c r="H4024" t="s">
        <v>3903</v>
      </c>
    </row>
    <row r="4025" spans="1:8">
      <c r="A4025" t="s">
        <v>264</v>
      </c>
      <c r="B4025">
        <f>HYPERLINK("https://github.com/apache/commons-math/commit/a04a6c16c6f28febfcfb746c40f38dd79c9348f7", "a04a6c16c6f28febfcfb746c40f38dd79c9348f7")</f>
        <v>0</v>
      </c>
      <c r="C4025">
        <f>HYPERLINK("https://github.com/apache/commons-math/commit/cd57ad4c3dccc382b73f22f84250e6f7e173584a", "cd57ad4c3dccc382b73f22f84250e6f7e173584a")</f>
        <v>0</v>
      </c>
      <c r="D4025" t="s">
        <v>517</v>
      </c>
      <c r="E4025" t="s">
        <v>788</v>
      </c>
      <c r="F4025" t="s">
        <v>1358</v>
      </c>
      <c r="G4025" t="s">
        <v>2111</v>
      </c>
      <c r="H4025" t="s">
        <v>2397</v>
      </c>
    </row>
    <row r="4026" spans="1:8">
      <c r="H4026" t="s">
        <v>3904</v>
      </c>
    </row>
    <row r="4027" spans="1:8">
      <c r="H4027" t="s">
        <v>3905</v>
      </c>
    </row>
    <row r="4028" spans="1:8">
      <c r="H4028" t="s">
        <v>2398</v>
      </c>
    </row>
    <row r="4029" spans="1:8">
      <c r="H4029" t="s">
        <v>2399</v>
      </c>
    </row>
    <row r="4030" spans="1:8">
      <c r="H4030" t="s">
        <v>2400</v>
      </c>
    </row>
    <row r="4031" spans="1:8">
      <c r="H4031" t="s">
        <v>3906</v>
      </c>
    </row>
    <row r="4032" spans="1:8">
      <c r="H4032" t="s">
        <v>3907</v>
      </c>
    </row>
    <row r="4033" spans="1:8">
      <c r="H4033" t="s">
        <v>3908</v>
      </c>
    </row>
    <row r="4034" spans="1:8">
      <c r="H4034" t="s">
        <v>3909</v>
      </c>
    </row>
    <row r="4035" spans="1:8">
      <c r="H4035" t="s">
        <v>3910</v>
      </c>
    </row>
    <row r="4036" spans="1:8">
      <c r="H4036" t="s">
        <v>3718</v>
      </c>
    </row>
    <row r="4037" spans="1:8">
      <c r="H4037" t="s">
        <v>3911</v>
      </c>
    </row>
    <row r="4038" spans="1:8">
      <c r="H4038" t="s">
        <v>3189</v>
      </c>
    </row>
    <row r="4039" spans="1:8">
      <c r="A4039" t="s">
        <v>265</v>
      </c>
      <c r="B4039">
        <f>HYPERLINK("https://github.com/apache/commons-math/commit/352b49daead3b06c985f297965b61559e20a4423", "352b49daead3b06c985f297965b61559e20a4423")</f>
        <v>0</v>
      </c>
      <c r="C4039">
        <f>HYPERLINK("https://github.com/apache/commons-math/commit/c643b22bfc91f7b01a0b0e20f59c6dc825b02eab", "c643b22bfc91f7b01a0b0e20f59c6dc825b02eab")</f>
        <v>0</v>
      </c>
      <c r="D4039" t="s">
        <v>517</v>
      </c>
      <c r="E4039" t="s">
        <v>789</v>
      </c>
      <c r="F4039" t="s">
        <v>1443</v>
      </c>
      <c r="G4039" t="s">
        <v>2112</v>
      </c>
      <c r="H4039" t="s">
        <v>3912</v>
      </c>
    </row>
    <row r="4040" spans="1:8">
      <c r="H4040" t="s">
        <v>3913</v>
      </c>
    </row>
    <row r="4041" spans="1:8">
      <c r="H4041" t="s">
        <v>3914</v>
      </c>
    </row>
    <row r="4042" spans="1:8">
      <c r="H4042" t="s">
        <v>3915</v>
      </c>
    </row>
    <row r="4043" spans="1:8">
      <c r="H4043" t="s">
        <v>3916</v>
      </c>
    </row>
    <row r="4044" spans="1:8">
      <c r="A4044" t="s">
        <v>266</v>
      </c>
      <c r="B4044">
        <f>HYPERLINK("https://github.com/apache/commons-math/commit/dee1c0d70b774902bbfab9f5eb05e5d77066a8be", "dee1c0d70b774902bbfab9f5eb05e5d77066a8be")</f>
        <v>0</v>
      </c>
      <c r="C4044">
        <f>HYPERLINK("https://github.com/apache/commons-math/commit/49c39e7d1cee0df36e13ed67719ea12320005d7f", "49c39e7d1cee0df36e13ed67719ea12320005d7f")</f>
        <v>0</v>
      </c>
      <c r="D4044" t="s">
        <v>518</v>
      </c>
      <c r="E4044" t="s">
        <v>790</v>
      </c>
      <c r="F4044" t="s">
        <v>1442</v>
      </c>
      <c r="G4044" t="s">
        <v>2110</v>
      </c>
      <c r="H4044" t="s">
        <v>3917</v>
      </c>
    </row>
    <row r="4045" spans="1:8">
      <c r="H4045" t="s">
        <v>3918</v>
      </c>
    </row>
    <row r="4046" spans="1:8">
      <c r="H4046" t="s">
        <v>3919</v>
      </c>
    </row>
    <row r="4047" spans="1:8">
      <c r="H4047" t="s">
        <v>3920</v>
      </c>
    </row>
    <row r="4048" spans="1:8">
      <c r="H4048" t="s">
        <v>3921</v>
      </c>
    </row>
    <row r="4049" spans="8:8">
      <c r="H4049" t="s">
        <v>3922</v>
      </c>
    </row>
    <row r="4050" spans="8:8">
      <c r="H4050" t="s">
        <v>3923</v>
      </c>
    </row>
    <row r="4051" spans="8:8">
      <c r="H4051" t="s">
        <v>3924</v>
      </c>
    </row>
    <row r="4052" spans="8:8">
      <c r="H4052" t="s">
        <v>3925</v>
      </c>
    </row>
    <row r="4053" spans="8:8">
      <c r="H4053" t="s">
        <v>3926</v>
      </c>
    </row>
    <row r="4054" spans="8:8">
      <c r="H4054" t="s">
        <v>3927</v>
      </c>
    </row>
    <row r="4055" spans="8:8">
      <c r="H4055" t="s">
        <v>3928</v>
      </c>
    </row>
    <row r="4056" spans="8:8">
      <c r="H4056" t="s">
        <v>3929</v>
      </c>
    </row>
    <row r="4057" spans="8:8">
      <c r="H4057" t="s">
        <v>3930</v>
      </c>
    </row>
    <row r="4058" spans="8:8">
      <c r="H4058" t="s">
        <v>3931</v>
      </c>
    </row>
    <row r="4059" spans="8:8">
      <c r="H4059" t="s">
        <v>3932</v>
      </c>
    </row>
    <row r="4060" spans="8:8">
      <c r="H4060" t="s">
        <v>3933</v>
      </c>
    </row>
    <row r="4061" spans="8:8">
      <c r="H4061" t="s">
        <v>3934</v>
      </c>
    </row>
    <row r="4062" spans="8:8">
      <c r="H4062" t="s">
        <v>3935</v>
      </c>
    </row>
    <row r="4063" spans="8:8">
      <c r="H4063" t="s">
        <v>3936</v>
      </c>
    </row>
    <row r="4064" spans="8:8">
      <c r="H4064" t="s">
        <v>3937</v>
      </c>
    </row>
    <row r="4065" spans="1:8">
      <c r="H4065" t="s">
        <v>3938</v>
      </c>
    </row>
    <row r="4066" spans="1:8">
      <c r="H4066" t="s">
        <v>3939</v>
      </c>
    </row>
    <row r="4067" spans="1:8">
      <c r="H4067" t="s">
        <v>3940</v>
      </c>
    </row>
    <row r="4068" spans="1:8">
      <c r="H4068" t="s">
        <v>3941</v>
      </c>
    </row>
    <row r="4069" spans="1:8">
      <c r="H4069" t="s">
        <v>3942</v>
      </c>
    </row>
    <row r="4070" spans="1:8">
      <c r="H4070" t="s">
        <v>3943</v>
      </c>
    </row>
    <row r="4071" spans="1:8">
      <c r="H4071" t="s">
        <v>3944</v>
      </c>
    </row>
    <row r="4072" spans="1:8">
      <c r="H4072" t="s">
        <v>3945</v>
      </c>
    </row>
    <row r="4073" spans="1:8">
      <c r="H4073" t="s">
        <v>3946</v>
      </c>
    </row>
    <row r="4074" spans="1:8">
      <c r="A4074" t="s">
        <v>267</v>
      </c>
      <c r="B4074">
        <f>HYPERLINK("https://github.com/apache/commons-math/commit/fb761ffb51ba1436163b094255b6af40bf69bd83", "fb761ffb51ba1436163b094255b6af40bf69bd83")</f>
        <v>0</v>
      </c>
      <c r="C4074">
        <f>HYPERLINK("https://github.com/apache/commons-math/commit/29e63593995f59f93441f08912c0fb3f67184425", "29e63593995f59f93441f08912c0fb3f67184425")</f>
        <v>0</v>
      </c>
      <c r="D4074" t="s">
        <v>518</v>
      </c>
      <c r="E4074" t="s">
        <v>791</v>
      </c>
      <c r="F4074" t="s">
        <v>1444</v>
      </c>
      <c r="G4074" t="s">
        <v>2113</v>
      </c>
      <c r="H4074" t="s">
        <v>3947</v>
      </c>
    </row>
    <row r="4075" spans="1:8">
      <c r="F4075" t="s">
        <v>1445</v>
      </c>
      <c r="G4075" t="s">
        <v>2114</v>
      </c>
      <c r="H4075" t="s">
        <v>3948</v>
      </c>
    </row>
    <row r="4076" spans="1:8">
      <c r="H4076" t="s">
        <v>3949</v>
      </c>
    </row>
    <row r="4077" spans="1:8">
      <c r="H4077" t="s">
        <v>3950</v>
      </c>
    </row>
    <row r="4078" spans="1:8">
      <c r="H4078" t="s">
        <v>3951</v>
      </c>
    </row>
    <row r="4079" spans="1:8">
      <c r="H4079" t="s">
        <v>3952</v>
      </c>
    </row>
    <row r="4080" spans="1:8">
      <c r="H4080" t="s">
        <v>3953</v>
      </c>
    </row>
    <row r="4081" spans="1:8">
      <c r="A4081" t="s">
        <v>268</v>
      </c>
      <c r="B4081">
        <f>HYPERLINK("https://github.com/apache/commons-math/commit/98c3f3b4cf9ba74a35216969d741c28e533f862a", "98c3f3b4cf9ba74a35216969d741c28e533f862a")</f>
        <v>0</v>
      </c>
      <c r="C4081">
        <f>HYPERLINK("https://github.com/apache/commons-math/commit/d429505103865e9f92c4c21d1a5d51eab35d7733", "d429505103865e9f92c4c21d1a5d51eab35d7733")</f>
        <v>0</v>
      </c>
      <c r="D4081" t="s">
        <v>517</v>
      </c>
      <c r="E4081" t="s">
        <v>792</v>
      </c>
      <c r="F4081" t="s">
        <v>1386</v>
      </c>
      <c r="G4081" t="s">
        <v>1842</v>
      </c>
      <c r="H4081" t="s">
        <v>2377</v>
      </c>
    </row>
    <row r="4082" spans="1:8">
      <c r="H4082" t="s">
        <v>2380</v>
      </c>
    </row>
    <row r="4083" spans="1:8">
      <c r="H4083" t="s">
        <v>3954</v>
      </c>
    </row>
    <row r="4084" spans="1:8">
      <c r="H4084" t="s">
        <v>2917</v>
      </c>
    </row>
    <row r="4085" spans="1:8">
      <c r="A4085" t="s">
        <v>269</v>
      </c>
      <c r="B4085">
        <f>HYPERLINK("https://github.com/apache/commons-math/commit/ef6887f87037cce8f72c6beb233cca8b9b959ff8", "ef6887f87037cce8f72c6beb233cca8b9b959ff8")</f>
        <v>0</v>
      </c>
      <c r="C4085">
        <f>HYPERLINK("https://github.com/apache/commons-math/commit/abb99f4d0d0033ce3bf5f119b6c77a872efa54a5", "abb99f4d0d0033ce3bf5f119b6c77a872efa54a5")</f>
        <v>0</v>
      </c>
      <c r="D4085" t="s">
        <v>519</v>
      </c>
      <c r="E4085" t="s">
        <v>793</v>
      </c>
      <c r="F4085" t="s">
        <v>1446</v>
      </c>
      <c r="G4085" t="s">
        <v>2115</v>
      </c>
      <c r="H4085" t="s">
        <v>3955</v>
      </c>
    </row>
    <row r="4086" spans="1:8">
      <c r="H4086" t="s">
        <v>3956</v>
      </c>
    </row>
    <row r="4087" spans="1:8">
      <c r="A4087" t="s">
        <v>270</v>
      </c>
      <c r="B4087">
        <f>HYPERLINK("https://github.com/apache/commons-math/commit/6afb7fa54f2401f5b62238d2bc127b63a73b62be", "6afb7fa54f2401f5b62238d2bc127b63a73b62be")</f>
        <v>0</v>
      </c>
      <c r="C4087">
        <f>HYPERLINK("https://github.com/apache/commons-math/commit/a1fcf167b2cf064bc82edcc52ee9d935a8d68cff", "a1fcf167b2cf064bc82edcc52ee9d935a8d68cff")</f>
        <v>0</v>
      </c>
      <c r="D4087" t="s">
        <v>517</v>
      </c>
      <c r="E4087" t="s">
        <v>794</v>
      </c>
      <c r="F4087" t="s">
        <v>1447</v>
      </c>
      <c r="G4087" t="s">
        <v>2063</v>
      </c>
      <c r="H4087" t="s">
        <v>3607</v>
      </c>
    </row>
    <row r="4088" spans="1:8">
      <c r="H4088" t="s">
        <v>3609</v>
      </c>
    </row>
    <row r="4089" spans="1:8">
      <c r="A4089" t="s">
        <v>271</v>
      </c>
      <c r="B4089">
        <f>HYPERLINK("https://github.com/apache/commons-math/commit/f12bb6ddd56aa33a7f883b67c254ab1edaeadcc9", "f12bb6ddd56aa33a7f883b67c254ab1edaeadcc9")</f>
        <v>0</v>
      </c>
      <c r="C4089">
        <f>HYPERLINK("https://github.com/apache/commons-math/commit/52feb7c331e9dce6df9c0cce119c2cbaa78e821e", "52feb7c331e9dce6df9c0cce119c2cbaa78e821e")</f>
        <v>0</v>
      </c>
      <c r="D4089" t="s">
        <v>517</v>
      </c>
      <c r="E4089" t="s">
        <v>795</v>
      </c>
      <c r="F4089" t="s">
        <v>1448</v>
      </c>
      <c r="G4089" t="s">
        <v>2116</v>
      </c>
      <c r="H4089" t="s">
        <v>2497</v>
      </c>
    </row>
    <row r="4090" spans="1:8">
      <c r="H4090" t="s">
        <v>3793</v>
      </c>
    </row>
    <row r="4091" spans="1:8">
      <c r="H4091" t="s">
        <v>3794</v>
      </c>
    </row>
    <row r="4092" spans="1:8">
      <c r="H4092" t="s">
        <v>3795</v>
      </c>
    </row>
    <row r="4093" spans="1:8">
      <c r="H4093" t="s">
        <v>3796</v>
      </c>
    </row>
    <row r="4094" spans="1:8">
      <c r="H4094" t="s">
        <v>3797</v>
      </c>
    </row>
    <row r="4095" spans="1:8">
      <c r="H4095" t="s">
        <v>3798</v>
      </c>
    </row>
    <row r="4096" spans="1:8">
      <c r="H4096" t="s">
        <v>3799</v>
      </c>
    </row>
    <row r="4097" spans="6:8">
      <c r="H4097" t="s">
        <v>3800</v>
      </c>
    </row>
    <row r="4098" spans="6:8">
      <c r="H4098" t="s">
        <v>3801</v>
      </c>
    </row>
    <row r="4099" spans="6:8">
      <c r="H4099" t="s">
        <v>3764</v>
      </c>
    </row>
    <row r="4100" spans="6:8">
      <c r="H4100" t="s">
        <v>3785</v>
      </c>
    </row>
    <row r="4101" spans="6:8">
      <c r="F4101" t="s">
        <v>1449</v>
      </c>
      <c r="G4101" t="s">
        <v>2117</v>
      </c>
      <c r="H4101" t="s">
        <v>2879</v>
      </c>
    </row>
    <row r="4102" spans="6:8">
      <c r="H4102" t="s">
        <v>2989</v>
      </c>
    </row>
    <row r="4103" spans="6:8">
      <c r="H4103" t="s">
        <v>2993</v>
      </c>
    </row>
    <row r="4104" spans="6:8">
      <c r="H4104" t="s">
        <v>2504</v>
      </c>
    </row>
    <row r="4105" spans="6:8">
      <c r="H4105" t="s">
        <v>3957</v>
      </c>
    </row>
    <row r="4106" spans="6:8">
      <c r="H4106" t="s">
        <v>3958</v>
      </c>
    </row>
    <row r="4107" spans="6:8">
      <c r="H4107" t="s">
        <v>3785</v>
      </c>
    </row>
    <row r="4108" spans="6:8">
      <c r="F4108" t="s">
        <v>1450</v>
      </c>
      <c r="G4108" t="s">
        <v>2100</v>
      </c>
      <c r="H4108" t="s">
        <v>3959</v>
      </c>
    </row>
    <row r="4109" spans="6:8">
      <c r="H4109" t="s">
        <v>3959</v>
      </c>
    </row>
    <row r="4110" spans="6:8">
      <c r="H4110" t="s">
        <v>3960</v>
      </c>
    </row>
    <row r="4111" spans="6:8">
      <c r="H4111" t="s">
        <v>3961</v>
      </c>
    </row>
    <row r="4112" spans="6:8">
      <c r="H4112" t="s">
        <v>3962</v>
      </c>
    </row>
    <row r="4113" spans="8:8">
      <c r="H4113" t="s">
        <v>3963</v>
      </c>
    </row>
    <row r="4114" spans="8:8">
      <c r="H4114" t="s">
        <v>3964</v>
      </c>
    </row>
    <row r="4115" spans="8:8">
      <c r="H4115" t="s">
        <v>3965</v>
      </c>
    </row>
    <row r="4116" spans="8:8">
      <c r="H4116" t="s">
        <v>3966</v>
      </c>
    </row>
    <row r="4117" spans="8:8">
      <c r="H4117" t="s">
        <v>3967</v>
      </c>
    </row>
    <row r="4118" spans="8:8">
      <c r="H4118" t="s">
        <v>3968</v>
      </c>
    </row>
    <row r="4119" spans="8:8">
      <c r="H4119" t="s">
        <v>3969</v>
      </c>
    </row>
    <row r="4120" spans="8:8">
      <c r="H4120" t="s">
        <v>3970</v>
      </c>
    </row>
    <row r="4121" spans="8:8">
      <c r="H4121" t="s">
        <v>3971</v>
      </c>
    </row>
    <row r="4122" spans="8:8">
      <c r="H4122" t="s">
        <v>3972</v>
      </c>
    </row>
    <row r="4123" spans="8:8">
      <c r="H4123" t="s">
        <v>3973</v>
      </c>
    </row>
    <row r="4124" spans="8:8">
      <c r="H4124" t="s">
        <v>3974</v>
      </c>
    </row>
    <row r="4125" spans="8:8">
      <c r="H4125" t="s">
        <v>3975</v>
      </c>
    </row>
    <row r="4126" spans="8:8">
      <c r="H4126" t="s">
        <v>3976</v>
      </c>
    </row>
    <row r="4127" spans="8:8">
      <c r="H4127" t="s">
        <v>3977</v>
      </c>
    </row>
    <row r="4128" spans="8:8">
      <c r="H4128" t="s">
        <v>3978</v>
      </c>
    </row>
    <row r="4129" spans="8:8">
      <c r="H4129" t="s">
        <v>3979</v>
      </c>
    </row>
    <row r="4130" spans="8:8">
      <c r="H4130" t="s">
        <v>3980</v>
      </c>
    </row>
    <row r="4131" spans="8:8">
      <c r="H4131" t="s">
        <v>3981</v>
      </c>
    </row>
    <row r="4132" spans="8:8">
      <c r="H4132" t="s">
        <v>3982</v>
      </c>
    </row>
    <row r="4133" spans="8:8">
      <c r="H4133" t="s">
        <v>3983</v>
      </c>
    </row>
    <row r="4134" spans="8:8">
      <c r="H4134" t="s">
        <v>3984</v>
      </c>
    </row>
    <row r="4135" spans="8:8">
      <c r="H4135" t="s">
        <v>3985</v>
      </c>
    </row>
    <row r="4136" spans="8:8">
      <c r="H4136" t="s">
        <v>3986</v>
      </c>
    </row>
    <row r="4137" spans="8:8">
      <c r="H4137" t="s">
        <v>3987</v>
      </c>
    </row>
    <row r="4138" spans="8:8">
      <c r="H4138" t="s">
        <v>3988</v>
      </c>
    </row>
    <row r="4139" spans="8:8">
      <c r="H4139" t="s">
        <v>3989</v>
      </c>
    </row>
    <row r="4140" spans="8:8">
      <c r="H4140" t="s">
        <v>3990</v>
      </c>
    </row>
    <row r="4141" spans="8:8">
      <c r="H4141" t="s">
        <v>3991</v>
      </c>
    </row>
    <row r="4142" spans="8:8">
      <c r="H4142" t="s">
        <v>3992</v>
      </c>
    </row>
    <row r="4143" spans="8:8">
      <c r="H4143" t="s">
        <v>3993</v>
      </c>
    </row>
    <row r="4144" spans="8:8">
      <c r="H4144" t="s">
        <v>3993</v>
      </c>
    </row>
    <row r="4145" spans="1:8">
      <c r="H4145" t="s">
        <v>3994</v>
      </c>
    </row>
    <row r="4146" spans="1:8">
      <c r="H4146" t="s">
        <v>3995</v>
      </c>
    </row>
    <row r="4147" spans="1:8">
      <c r="H4147" t="s">
        <v>3959</v>
      </c>
    </row>
    <row r="4148" spans="1:8">
      <c r="H4148" t="s">
        <v>3079</v>
      </c>
    </row>
    <row r="4149" spans="1:8">
      <c r="H4149" t="s">
        <v>3078</v>
      </c>
    </row>
    <row r="4150" spans="1:8">
      <c r="H4150" t="s">
        <v>3996</v>
      </c>
    </row>
    <row r="4151" spans="1:8">
      <c r="H4151" t="s">
        <v>3997</v>
      </c>
    </row>
    <row r="4152" spans="1:8">
      <c r="H4152" t="s">
        <v>3420</v>
      </c>
    </row>
    <row r="4153" spans="1:8">
      <c r="H4153" t="s">
        <v>3992</v>
      </c>
    </row>
    <row r="4154" spans="1:8">
      <c r="A4154" t="s">
        <v>272</v>
      </c>
      <c r="B4154">
        <f>HYPERLINK("https://github.com/apache/commons-math/commit/0b8e0a285c6401016d58294ac80c636ed2e2084f", "0b8e0a285c6401016d58294ac80c636ed2e2084f")</f>
        <v>0</v>
      </c>
      <c r="C4154">
        <f>HYPERLINK("https://github.com/apache/commons-math/commit/6c3673c46bdd1b1c24a479b7418baeb12f509353", "6c3673c46bdd1b1c24a479b7418baeb12f509353")</f>
        <v>0</v>
      </c>
      <c r="D4154" t="s">
        <v>518</v>
      </c>
      <c r="E4154" t="s">
        <v>796</v>
      </c>
      <c r="F4154" t="s">
        <v>1451</v>
      </c>
      <c r="G4154" t="s">
        <v>1948</v>
      </c>
      <c r="H4154" t="s">
        <v>3026</v>
      </c>
    </row>
    <row r="4155" spans="1:8">
      <c r="H4155" t="s">
        <v>3998</v>
      </c>
    </row>
    <row r="4156" spans="1:8">
      <c r="H4156" t="s">
        <v>3028</v>
      </c>
    </row>
    <row r="4157" spans="1:8">
      <c r="H4157" t="s">
        <v>3029</v>
      </c>
    </row>
    <row r="4158" spans="1:8">
      <c r="H4158" t="s">
        <v>3030</v>
      </c>
    </row>
    <row r="4159" spans="1:8">
      <c r="H4159" t="s">
        <v>3031</v>
      </c>
    </row>
    <row r="4160" spans="1:8">
      <c r="H4160" t="s">
        <v>3032</v>
      </c>
    </row>
    <row r="4161" spans="6:8">
      <c r="H4161" t="s">
        <v>3035</v>
      </c>
    </row>
    <row r="4162" spans="6:8">
      <c r="H4162" t="s">
        <v>3036</v>
      </c>
    </row>
    <row r="4163" spans="6:8">
      <c r="H4163" t="s">
        <v>3999</v>
      </c>
    </row>
    <row r="4164" spans="6:8">
      <c r="H4164" t="s">
        <v>4000</v>
      </c>
    </row>
    <row r="4165" spans="6:8">
      <c r="H4165" t="s">
        <v>3039</v>
      </c>
    </row>
    <row r="4166" spans="6:8">
      <c r="H4166" t="s">
        <v>4001</v>
      </c>
    </row>
    <row r="4167" spans="6:8">
      <c r="H4167" t="s">
        <v>3041</v>
      </c>
    </row>
    <row r="4168" spans="6:8">
      <c r="H4168" t="s">
        <v>3420</v>
      </c>
    </row>
    <row r="4169" spans="6:8">
      <c r="H4169" t="s">
        <v>3561</v>
      </c>
    </row>
    <row r="4170" spans="6:8">
      <c r="F4170" t="s">
        <v>1452</v>
      </c>
      <c r="G4170" t="s">
        <v>1949</v>
      </c>
      <c r="H4170" t="s">
        <v>3026</v>
      </c>
    </row>
    <row r="4171" spans="6:8">
      <c r="H4171" t="s">
        <v>3027</v>
      </c>
    </row>
    <row r="4172" spans="6:8">
      <c r="H4172" t="s">
        <v>3028</v>
      </c>
    </row>
    <row r="4173" spans="6:8">
      <c r="H4173" t="s">
        <v>3029</v>
      </c>
    </row>
    <row r="4174" spans="6:8">
      <c r="H4174" t="s">
        <v>3030</v>
      </c>
    </row>
    <row r="4175" spans="6:8">
      <c r="H4175" t="s">
        <v>3032</v>
      </c>
    </row>
    <row r="4176" spans="6:8">
      <c r="H4176" t="s">
        <v>3033</v>
      </c>
    </row>
    <row r="4177" spans="1:8">
      <c r="H4177" t="s">
        <v>3034</v>
      </c>
    </row>
    <row r="4178" spans="1:8">
      <c r="H4178" t="s">
        <v>3035</v>
      </c>
    </row>
    <row r="4179" spans="1:8">
      <c r="H4179" t="s">
        <v>3036</v>
      </c>
    </row>
    <row r="4180" spans="1:8">
      <c r="H4180" t="s">
        <v>3743</v>
      </c>
    </row>
    <row r="4181" spans="1:8">
      <c r="H4181" t="s">
        <v>3039</v>
      </c>
    </row>
    <row r="4182" spans="1:8">
      <c r="H4182" t="s">
        <v>3040</v>
      </c>
    </row>
    <row r="4183" spans="1:8">
      <c r="H4183" t="s">
        <v>3041</v>
      </c>
    </row>
    <row r="4184" spans="1:8">
      <c r="H4184" t="s">
        <v>3420</v>
      </c>
    </row>
    <row r="4185" spans="1:8">
      <c r="H4185" t="s">
        <v>3561</v>
      </c>
    </row>
    <row r="4186" spans="1:8">
      <c r="A4186" t="s">
        <v>273</v>
      </c>
      <c r="B4186">
        <f>HYPERLINK("https://github.com/apache/commons-math/commit/833111b2e81ae248f6ba38553a0dd7568d438439", "833111b2e81ae248f6ba38553a0dd7568d438439")</f>
        <v>0</v>
      </c>
      <c r="C4186">
        <f>HYPERLINK("https://github.com/apache/commons-math/commit/28a28399279c42e5613865dc720d81e4908929ae", "28a28399279c42e5613865dc720d81e4908929ae")</f>
        <v>0</v>
      </c>
      <c r="D4186" t="s">
        <v>518</v>
      </c>
      <c r="E4186" t="s">
        <v>797</v>
      </c>
      <c r="F4186" t="s">
        <v>1453</v>
      </c>
      <c r="G4186" t="s">
        <v>2118</v>
      </c>
      <c r="H4186" t="s">
        <v>4002</v>
      </c>
    </row>
    <row r="4187" spans="1:8">
      <c r="A4187" t="s">
        <v>274</v>
      </c>
      <c r="B4187">
        <f>HYPERLINK("https://github.com/apache/commons-math/commit/0fa29579f5af17e360e54c8081719288eb993f2d", "0fa29579f5af17e360e54c8081719288eb993f2d")</f>
        <v>0</v>
      </c>
      <c r="C4187">
        <f>HYPERLINK("https://github.com/apache/commons-math/commit/a25ccdc4e66779a853c3a517af9656c8f831bc23", "a25ccdc4e66779a853c3a517af9656c8f831bc23")</f>
        <v>0</v>
      </c>
      <c r="D4187" t="s">
        <v>518</v>
      </c>
      <c r="E4187" t="s">
        <v>798</v>
      </c>
      <c r="F4187" t="s">
        <v>1454</v>
      </c>
      <c r="G4187" t="s">
        <v>1942</v>
      </c>
      <c r="H4187" t="s">
        <v>3186</v>
      </c>
    </row>
    <row r="4188" spans="1:8">
      <c r="A4188" t="s">
        <v>275</v>
      </c>
      <c r="B4188">
        <f>HYPERLINK("https://github.com/apache/commons-math/commit/06c509b3b8818985e94c199aef57960353ac7038", "06c509b3b8818985e94c199aef57960353ac7038")</f>
        <v>0</v>
      </c>
      <c r="C4188">
        <f>HYPERLINK("https://github.com/apache/commons-math/commit/47635bdb4ac2464f8a9f8429cc25ee1b1165ef98", "47635bdb4ac2464f8a9f8429cc25ee1b1165ef98")</f>
        <v>0</v>
      </c>
      <c r="D4188" t="s">
        <v>518</v>
      </c>
      <c r="E4188" t="s">
        <v>799</v>
      </c>
      <c r="F4188" t="s">
        <v>1455</v>
      </c>
      <c r="G4188" t="s">
        <v>1974</v>
      </c>
      <c r="H4188" t="s">
        <v>3187</v>
      </c>
    </row>
    <row r="4189" spans="1:8">
      <c r="H4189" t="s">
        <v>2513</v>
      </c>
    </row>
    <row r="4190" spans="1:8">
      <c r="F4190" t="s">
        <v>1454</v>
      </c>
      <c r="G4190" t="s">
        <v>1942</v>
      </c>
      <c r="H4190" t="s">
        <v>3187</v>
      </c>
    </row>
    <row r="4191" spans="1:8">
      <c r="H4191" t="s">
        <v>2513</v>
      </c>
    </row>
    <row r="4192" spans="1:8">
      <c r="A4192" t="s">
        <v>276</v>
      </c>
      <c r="B4192">
        <f>HYPERLINK("https://github.com/apache/commons-math/commit/9b78d1ed4c2644949d057e1f236184e134f9cfa9", "9b78d1ed4c2644949d057e1f236184e134f9cfa9")</f>
        <v>0</v>
      </c>
      <c r="C4192">
        <f>HYPERLINK("https://github.com/apache/commons-math/commit/e0885ee01f0759f3b9233045374e7508442006ed", "e0885ee01f0759f3b9233045374e7508442006ed")</f>
        <v>0</v>
      </c>
      <c r="D4192" t="s">
        <v>518</v>
      </c>
      <c r="E4192" t="s">
        <v>800</v>
      </c>
      <c r="F4192" t="s">
        <v>1454</v>
      </c>
      <c r="G4192" t="s">
        <v>1942</v>
      </c>
      <c r="H4192" t="s">
        <v>3188</v>
      </c>
    </row>
    <row r="4193" spans="1:8">
      <c r="A4193" t="s">
        <v>277</v>
      </c>
      <c r="B4193">
        <f>HYPERLINK("https://github.com/apache/commons-math/commit/ca6583feb8e6dcd9ff23f9495fef0d22a14ff2d6", "ca6583feb8e6dcd9ff23f9495fef0d22a14ff2d6")</f>
        <v>0</v>
      </c>
      <c r="C4193">
        <f>HYPERLINK("https://github.com/apache/commons-math/commit/8987aa0cfe1bc7c20ad7f4e69250bc696261fc23", "8987aa0cfe1bc7c20ad7f4e69250bc696261fc23")</f>
        <v>0</v>
      </c>
      <c r="D4193" t="s">
        <v>518</v>
      </c>
      <c r="E4193" t="s">
        <v>801</v>
      </c>
      <c r="F4193" t="s">
        <v>1455</v>
      </c>
      <c r="G4193" t="s">
        <v>1974</v>
      </c>
      <c r="H4193" t="s">
        <v>3188</v>
      </c>
    </row>
    <row r="4194" spans="1:8">
      <c r="H4194" t="s">
        <v>3189</v>
      </c>
    </row>
    <row r="4195" spans="1:8">
      <c r="H4195" t="s">
        <v>4003</v>
      </c>
    </row>
    <row r="4196" spans="1:8">
      <c r="F4196" t="s">
        <v>1454</v>
      </c>
      <c r="G4196" t="s">
        <v>1942</v>
      </c>
      <c r="H4196" t="s">
        <v>4003</v>
      </c>
    </row>
    <row r="4197" spans="1:8">
      <c r="H4197" t="s">
        <v>3189</v>
      </c>
    </row>
    <row r="4198" spans="1:8">
      <c r="A4198" t="s">
        <v>278</v>
      </c>
      <c r="B4198">
        <f>HYPERLINK("https://github.com/apache/commons-math/commit/a222b6b3ac92e0585acb70d443056873b12f2c15", "a222b6b3ac92e0585acb70d443056873b12f2c15")</f>
        <v>0</v>
      </c>
      <c r="C4198">
        <f>HYPERLINK("https://github.com/apache/commons-math/commit/ca6583feb8e6dcd9ff23f9495fef0d22a14ff2d6", "ca6583feb8e6dcd9ff23f9495fef0d22a14ff2d6")</f>
        <v>0</v>
      </c>
      <c r="D4198" t="s">
        <v>518</v>
      </c>
      <c r="E4198" t="s">
        <v>802</v>
      </c>
      <c r="F4198" t="s">
        <v>1454</v>
      </c>
      <c r="G4198" t="s">
        <v>1942</v>
      </c>
      <c r="H4198" t="s">
        <v>3249</v>
      </c>
    </row>
    <row r="4199" spans="1:8">
      <c r="A4199" t="s">
        <v>279</v>
      </c>
      <c r="B4199">
        <f>HYPERLINK("https://github.com/apache/commons-math/commit/6d5b6eb0d1fbd975e05822bfb21e4d78f8dbe3d9", "6d5b6eb0d1fbd975e05822bfb21e4d78f8dbe3d9")</f>
        <v>0</v>
      </c>
      <c r="C4199">
        <f>HYPERLINK("https://github.com/apache/commons-math/commit/a222b6b3ac92e0585acb70d443056873b12f2c15", "a222b6b3ac92e0585acb70d443056873b12f2c15")</f>
        <v>0</v>
      </c>
      <c r="D4199" t="s">
        <v>518</v>
      </c>
      <c r="E4199" t="s">
        <v>803</v>
      </c>
      <c r="F4199" t="s">
        <v>1455</v>
      </c>
      <c r="G4199" t="s">
        <v>1974</v>
      </c>
      <c r="H4199" t="s">
        <v>3190</v>
      </c>
    </row>
    <row r="4200" spans="1:8">
      <c r="F4200" t="s">
        <v>1454</v>
      </c>
      <c r="G4200" t="s">
        <v>1942</v>
      </c>
      <c r="H4200" t="s">
        <v>3190</v>
      </c>
    </row>
    <row r="4201" spans="1:8">
      <c r="A4201" t="s">
        <v>280</v>
      </c>
      <c r="B4201">
        <f>HYPERLINK("https://github.com/apache/commons-math/commit/ce5671bfb0cb6d9f579d77b4ca5616165f05119d", "ce5671bfb0cb6d9f579d77b4ca5616165f05119d")</f>
        <v>0</v>
      </c>
      <c r="C4201">
        <f>HYPERLINK("https://github.com/apache/commons-math/commit/6d5b6eb0d1fbd975e05822bfb21e4d78f8dbe3d9", "6d5b6eb0d1fbd975e05822bfb21e4d78f8dbe3d9")</f>
        <v>0</v>
      </c>
      <c r="D4201" t="s">
        <v>518</v>
      </c>
      <c r="E4201" t="s">
        <v>804</v>
      </c>
      <c r="F4201" t="s">
        <v>1455</v>
      </c>
      <c r="G4201" t="s">
        <v>1974</v>
      </c>
      <c r="H4201" t="s">
        <v>4004</v>
      </c>
    </row>
    <row r="4202" spans="1:8">
      <c r="A4202" t="s">
        <v>281</v>
      </c>
      <c r="B4202">
        <f>HYPERLINK("https://github.com/apache/commons-math/commit/1d9b3006bf3e2b736572cd13621b5c8eea7c073a", "1d9b3006bf3e2b736572cd13621b5c8eea7c073a")</f>
        <v>0</v>
      </c>
      <c r="C4202">
        <f>HYPERLINK("https://github.com/apache/commons-math/commit/ce5671bfb0cb6d9f579d77b4ca5616165f05119d", "ce5671bfb0cb6d9f579d77b4ca5616165f05119d")</f>
        <v>0</v>
      </c>
      <c r="D4202" t="s">
        <v>518</v>
      </c>
      <c r="E4202" t="s">
        <v>805</v>
      </c>
      <c r="F4202" t="s">
        <v>1455</v>
      </c>
      <c r="G4202" t="s">
        <v>1974</v>
      </c>
      <c r="H4202" t="s">
        <v>2635</v>
      </c>
    </row>
    <row r="4203" spans="1:8">
      <c r="A4203" t="s">
        <v>282</v>
      </c>
      <c r="B4203">
        <f>HYPERLINK("https://github.com/apache/commons-math/commit/0f9932a5c52e854141e9e853b1f0857dc7de52f7", "0f9932a5c52e854141e9e853b1f0857dc7de52f7")</f>
        <v>0</v>
      </c>
      <c r="C4203">
        <f>HYPERLINK("https://github.com/apache/commons-math/commit/1d9b3006bf3e2b736572cd13621b5c8eea7c073a", "1d9b3006bf3e2b736572cd13621b5c8eea7c073a")</f>
        <v>0</v>
      </c>
      <c r="D4203" t="s">
        <v>518</v>
      </c>
      <c r="E4203" t="s">
        <v>806</v>
      </c>
      <c r="F4203" t="s">
        <v>1455</v>
      </c>
      <c r="G4203" t="s">
        <v>1974</v>
      </c>
      <c r="H4203" t="s">
        <v>4005</v>
      </c>
    </row>
    <row r="4204" spans="1:8">
      <c r="F4204" t="s">
        <v>1456</v>
      </c>
      <c r="G4204" t="s">
        <v>2083</v>
      </c>
      <c r="H4204" t="s">
        <v>3175</v>
      </c>
    </row>
    <row r="4205" spans="1:8">
      <c r="H4205" t="s">
        <v>3239</v>
      </c>
    </row>
    <row r="4206" spans="1:8">
      <c r="A4206" t="s">
        <v>283</v>
      </c>
      <c r="B4206">
        <f>HYPERLINK("https://github.com/apache/commons-math/commit/09d7f9a7b88ca4a41f1644c5c8fe3184d6151bbe", "09d7f9a7b88ca4a41f1644c5c8fe3184d6151bbe")</f>
        <v>0</v>
      </c>
      <c r="C4206">
        <f>HYPERLINK("https://github.com/apache/commons-math/commit/0f9932a5c52e854141e9e853b1f0857dc7de52f7", "0f9932a5c52e854141e9e853b1f0857dc7de52f7")</f>
        <v>0</v>
      </c>
      <c r="D4206" t="s">
        <v>518</v>
      </c>
      <c r="E4206" t="s">
        <v>807</v>
      </c>
      <c r="F4206" t="s">
        <v>1455</v>
      </c>
      <c r="G4206" t="s">
        <v>1974</v>
      </c>
      <c r="H4206" t="s">
        <v>4006</v>
      </c>
    </row>
    <row r="4207" spans="1:8">
      <c r="H4207" t="s">
        <v>4007</v>
      </c>
    </row>
    <row r="4208" spans="1:8">
      <c r="H4208" t="s">
        <v>4008</v>
      </c>
    </row>
    <row r="4209" spans="1:8">
      <c r="A4209" t="s">
        <v>284</v>
      </c>
      <c r="B4209">
        <f>HYPERLINK("https://github.com/apache/commons-math/commit/5a4f0a81713e650aadefb3601333f39d51315509", "5a4f0a81713e650aadefb3601333f39d51315509")</f>
        <v>0</v>
      </c>
      <c r="C4209">
        <f>HYPERLINK("https://github.com/apache/commons-math/commit/118e94b5e981f6e1fd4ccdf41c80677fd972d030", "118e94b5e981f6e1fd4ccdf41c80677fd972d030")</f>
        <v>0</v>
      </c>
      <c r="D4209" t="s">
        <v>518</v>
      </c>
      <c r="E4209" t="s">
        <v>808</v>
      </c>
      <c r="F4209" t="s">
        <v>1455</v>
      </c>
      <c r="G4209" t="s">
        <v>1974</v>
      </c>
      <c r="H4209" t="s">
        <v>4009</v>
      </c>
    </row>
    <row r="4210" spans="1:8">
      <c r="H4210" t="s">
        <v>4010</v>
      </c>
    </row>
    <row r="4211" spans="1:8">
      <c r="H4211" t="s">
        <v>4011</v>
      </c>
    </row>
    <row r="4212" spans="1:8">
      <c r="H4212" t="s">
        <v>4012</v>
      </c>
    </row>
    <row r="4213" spans="1:8">
      <c r="F4213" t="s">
        <v>1456</v>
      </c>
      <c r="G4213" t="s">
        <v>2083</v>
      </c>
      <c r="H4213" t="s">
        <v>3748</v>
      </c>
    </row>
    <row r="4214" spans="1:8">
      <c r="H4214" t="s">
        <v>3570</v>
      </c>
    </row>
    <row r="4215" spans="1:8">
      <c r="A4215" t="s">
        <v>285</v>
      </c>
      <c r="B4215">
        <f>HYPERLINK("https://github.com/apache/commons-math/commit/3f83d10d68cd157c886218d7ab8696942d7f4e53", "3f83d10d68cd157c886218d7ab8696942d7f4e53")</f>
        <v>0</v>
      </c>
      <c r="C4215">
        <f>HYPERLINK("https://github.com/apache/commons-math/commit/5a4f0a81713e650aadefb3601333f39d51315509", "5a4f0a81713e650aadefb3601333f39d51315509")</f>
        <v>0</v>
      </c>
      <c r="D4215" t="s">
        <v>518</v>
      </c>
      <c r="E4215" t="s">
        <v>809</v>
      </c>
      <c r="F4215" t="s">
        <v>1455</v>
      </c>
      <c r="G4215" t="s">
        <v>1974</v>
      </c>
      <c r="H4215" t="s">
        <v>4013</v>
      </c>
    </row>
    <row r="4216" spans="1:8">
      <c r="H4216" t="s">
        <v>4014</v>
      </c>
    </row>
    <row r="4217" spans="1:8">
      <c r="H4217" t="s">
        <v>4015</v>
      </c>
    </row>
    <row r="4218" spans="1:8">
      <c r="H4218" t="s">
        <v>4016</v>
      </c>
    </row>
    <row r="4219" spans="1:8">
      <c r="A4219" t="s">
        <v>286</v>
      </c>
      <c r="B4219">
        <f>HYPERLINK("https://github.com/apache/commons-math/commit/290224dce3adbff4b6ec898ab9323ea9661f68d8", "290224dce3adbff4b6ec898ab9323ea9661f68d8")</f>
        <v>0</v>
      </c>
      <c r="C4219">
        <f>HYPERLINK("https://github.com/apache/commons-math/commit/1d0adbdc72a59c15215636b003a7544f039a74f5", "1d0adbdc72a59c15215636b003a7544f039a74f5")</f>
        <v>0</v>
      </c>
      <c r="D4219" t="s">
        <v>518</v>
      </c>
      <c r="E4219" t="s">
        <v>810</v>
      </c>
      <c r="F4219" t="s">
        <v>1457</v>
      </c>
      <c r="G4219" t="s">
        <v>2119</v>
      </c>
      <c r="H4219" t="s">
        <v>4017</v>
      </c>
    </row>
    <row r="4220" spans="1:8">
      <c r="F4220" t="s">
        <v>1456</v>
      </c>
      <c r="G4220" t="s">
        <v>2083</v>
      </c>
      <c r="H4220" t="s">
        <v>4017</v>
      </c>
    </row>
    <row r="4221" spans="1:8">
      <c r="A4221" t="s">
        <v>287</v>
      </c>
      <c r="B4221">
        <f>HYPERLINK("https://github.com/apache/commons-math/commit/a9889607c1a94c5c24b80214ee84ce0358bdde25", "a9889607c1a94c5c24b80214ee84ce0358bdde25")</f>
        <v>0</v>
      </c>
      <c r="C4221">
        <f>HYPERLINK("https://github.com/apache/commons-math/commit/e790293f6ea56cd4455c880cd795d8fcfe972d17", "e790293f6ea56cd4455c880cd795d8fcfe972d17")</f>
        <v>0</v>
      </c>
      <c r="D4221" t="s">
        <v>518</v>
      </c>
      <c r="E4221" t="s">
        <v>811</v>
      </c>
      <c r="F4221" t="s">
        <v>1456</v>
      </c>
      <c r="G4221" t="s">
        <v>2083</v>
      </c>
      <c r="H4221" t="s">
        <v>3160</v>
      </c>
    </row>
    <row r="4222" spans="1:8">
      <c r="H4222" t="s">
        <v>3161</v>
      </c>
    </row>
    <row r="4223" spans="1:8">
      <c r="A4223" t="s">
        <v>288</v>
      </c>
      <c r="B4223">
        <f>HYPERLINK("https://github.com/apache/commons-math/commit/6b4e87c928fbf0ec7f2c9cbb2eb2e10c8f289094", "6b4e87c928fbf0ec7f2c9cbb2eb2e10c8f289094")</f>
        <v>0</v>
      </c>
      <c r="C4223">
        <f>HYPERLINK("https://github.com/apache/commons-math/commit/83461fe890b57e80fa1aae98ffedde628a06ed35", "83461fe890b57e80fa1aae98ffedde628a06ed35")</f>
        <v>0</v>
      </c>
      <c r="D4223" t="s">
        <v>518</v>
      </c>
      <c r="E4223" t="s">
        <v>812</v>
      </c>
      <c r="F4223" t="s">
        <v>1457</v>
      </c>
      <c r="G4223" t="s">
        <v>2119</v>
      </c>
      <c r="H4223" t="s">
        <v>3187</v>
      </c>
    </row>
    <row r="4224" spans="1:8">
      <c r="F4224" t="s">
        <v>1456</v>
      </c>
      <c r="G4224" t="s">
        <v>2083</v>
      </c>
      <c r="H4224" t="s">
        <v>3745</v>
      </c>
    </row>
    <row r="4225" spans="1:8">
      <c r="A4225" t="s">
        <v>289</v>
      </c>
      <c r="B4225">
        <f>HYPERLINK("https://github.com/apache/commons-math/commit/590934526e933d5a3e121d1b575cc6ebf817f97b", "590934526e933d5a3e121d1b575cc6ebf817f97b")</f>
        <v>0</v>
      </c>
      <c r="C4225">
        <f>HYPERLINK("https://github.com/apache/commons-math/commit/fd40f7a4f6bcd5f712582e0bca4306d0123b8455", "fd40f7a4f6bcd5f712582e0bca4306d0123b8455")</f>
        <v>0</v>
      </c>
      <c r="D4225" t="s">
        <v>518</v>
      </c>
      <c r="E4225" t="s">
        <v>813</v>
      </c>
      <c r="F4225" t="s">
        <v>1457</v>
      </c>
      <c r="G4225" t="s">
        <v>2119</v>
      </c>
      <c r="H4225" t="s">
        <v>4003</v>
      </c>
    </row>
    <row r="4226" spans="1:8">
      <c r="A4226" t="s">
        <v>290</v>
      </c>
      <c r="B4226">
        <f>HYPERLINK("https://github.com/apache/commons-math/commit/5e5cb5ec2fefdcd469cfdec9197746acdec46149", "5e5cb5ec2fefdcd469cfdec9197746acdec46149")</f>
        <v>0</v>
      </c>
      <c r="C4226">
        <f>HYPERLINK("https://github.com/apache/commons-math/commit/590934526e933d5a3e121d1b575cc6ebf817f97b", "590934526e933d5a3e121d1b575cc6ebf817f97b")</f>
        <v>0</v>
      </c>
      <c r="D4226" t="s">
        <v>518</v>
      </c>
      <c r="E4226" t="s">
        <v>814</v>
      </c>
      <c r="F4226" t="s">
        <v>1456</v>
      </c>
      <c r="G4226" t="s">
        <v>2083</v>
      </c>
      <c r="H4226" t="s">
        <v>3746</v>
      </c>
    </row>
    <row r="4227" spans="1:8">
      <c r="A4227" t="s">
        <v>291</v>
      </c>
      <c r="B4227">
        <f>HYPERLINK("https://github.com/apache/commons-math/commit/8071ded100328216b09d3e5aecbfc4f9ccad22de", "8071ded100328216b09d3e5aecbfc4f9ccad22de")</f>
        <v>0</v>
      </c>
      <c r="C4227">
        <f>HYPERLINK("https://github.com/apache/commons-math/commit/5e5cb5ec2fefdcd469cfdec9197746acdec46149", "5e5cb5ec2fefdcd469cfdec9197746acdec46149")</f>
        <v>0</v>
      </c>
      <c r="D4227" t="s">
        <v>518</v>
      </c>
      <c r="E4227" t="s">
        <v>815</v>
      </c>
      <c r="F4227" t="s">
        <v>1457</v>
      </c>
      <c r="G4227" t="s">
        <v>2119</v>
      </c>
      <c r="H4227" t="s">
        <v>4009</v>
      </c>
    </row>
    <row r="4228" spans="1:8">
      <c r="H4228" t="s">
        <v>4011</v>
      </c>
    </row>
    <row r="4229" spans="1:8">
      <c r="H4229" t="s">
        <v>4013</v>
      </c>
    </row>
    <row r="4230" spans="1:8">
      <c r="H4230" t="s">
        <v>4015</v>
      </c>
    </row>
    <row r="4231" spans="1:8">
      <c r="A4231" t="s">
        <v>292</v>
      </c>
      <c r="B4231">
        <f>HYPERLINK("https://github.com/apache/commons-math/commit/075a88a074d0db35b2ee4549d7b751d68fb699a6", "075a88a074d0db35b2ee4549d7b751d68fb699a6")</f>
        <v>0</v>
      </c>
      <c r="C4231">
        <f>HYPERLINK("https://github.com/apache/commons-math/commit/8071ded100328216b09d3e5aecbfc4f9ccad22de", "8071ded100328216b09d3e5aecbfc4f9ccad22de")</f>
        <v>0</v>
      </c>
      <c r="D4231" t="s">
        <v>518</v>
      </c>
      <c r="E4231" t="s">
        <v>816</v>
      </c>
      <c r="F4231" t="s">
        <v>1457</v>
      </c>
      <c r="G4231" t="s">
        <v>2119</v>
      </c>
      <c r="H4231" t="s">
        <v>3186</v>
      </c>
    </row>
    <row r="4232" spans="1:8">
      <c r="F4232" t="s">
        <v>1456</v>
      </c>
      <c r="G4232" t="s">
        <v>2083</v>
      </c>
      <c r="H4232" t="s">
        <v>3186</v>
      </c>
    </row>
    <row r="4233" spans="1:8">
      <c r="A4233" t="s">
        <v>293</v>
      </c>
      <c r="B4233">
        <f>HYPERLINK("https://github.com/apache/commons-math/commit/d182f07d6aa3e2e9685a126da5953fe7f0d8206c", "d182f07d6aa3e2e9685a126da5953fe7f0d8206c")</f>
        <v>0</v>
      </c>
      <c r="C4233">
        <f>HYPERLINK("https://github.com/apache/commons-math/commit/f2187efaf00a9b3a9421d535e20598868c06ca21", "f2187efaf00a9b3a9421d535e20598868c06ca21")</f>
        <v>0</v>
      </c>
      <c r="D4233" t="s">
        <v>517</v>
      </c>
      <c r="E4233" t="s">
        <v>817</v>
      </c>
      <c r="F4233" t="s">
        <v>1458</v>
      </c>
      <c r="G4233" t="s">
        <v>2120</v>
      </c>
      <c r="H4233" t="s">
        <v>4018</v>
      </c>
    </row>
    <row r="4234" spans="1:8">
      <c r="H4234" t="s">
        <v>4019</v>
      </c>
    </row>
    <row r="4235" spans="1:8">
      <c r="A4235" t="s">
        <v>294</v>
      </c>
      <c r="B4235">
        <f>HYPERLINK("https://github.com/apache/commons-math/commit/c7196c8f20aaa8095fad98cd465105080ff6c6a7", "c7196c8f20aaa8095fad98cd465105080ff6c6a7")</f>
        <v>0</v>
      </c>
      <c r="C4235">
        <f>HYPERLINK("https://github.com/apache/commons-math/commit/d182f07d6aa3e2e9685a126da5953fe7f0d8206c", "d182f07d6aa3e2e9685a126da5953fe7f0d8206c")</f>
        <v>0</v>
      </c>
      <c r="D4235" t="s">
        <v>518</v>
      </c>
      <c r="E4235" t="s">
        <v>818</v>
      </c>
      <c r="F4235" t="s">
        <v>1457</v>
      </c>
      <c r="G4235" t="s">
        <v>2119</v>
      </c>
      <c r="H4235" t="s">
        <v>4005</v>
      </c>
    </row>
    <row r="4236" spans="1:8">
      <c r="H4236" t="s">
        <v>4006</v>
      </c>
    </row>
    <row r="4237" spans="1:8">
      <c r="H4237" t="s">
        <v>4007</v>
      </c>
    </row>
    <row r="4238" spans="1:8">
      <c r="H4238" t="s">
        <v>4008</v>
      </c>
    </row>
    <row r="4239" spans="1:8">
      <c r="A4239" t="s">
        <v>295</v>
      </c>
      <c r="B4239">
        <f>HYPERLINK("https://github.com/apache/commons-math/commit/ea6d2beeaf34d01818a53cdee4f4f6582ee95e9e", "ea6d2beeaf34d01818a53cdee4f4f6582ee95e9e")</f>
        <v>0</v>
      </c>
      <c r="C4239">
        <f>HYPERLINK("https://github.com/apache/commons-math/commit/c7196c8f20aaa8095fad98cd465105080ff6c6a7", "c7196c8f20aaa8095fad98cd465105080ff6c6a7")</f>
        <v>0</v>
      </c>
      <c r="D4239" t="s">
        <v>518</v>
      </c>
      <c r="E4239" t="s">
        <v>819</v>
      </c>
      <c r="F4239" t="s">
        <v>1456</v>
      </c>
      <c r="G4239" t="s">
        <v>2083</v>
      </c>
      <c r="H4239" t="s">
        <v>3176</v>
      </c>
    </row>
    <row r="4240" spans="1:8">
      <c r="F4240" t="s">
        <v>1454</v>
      </c>
      <c r="G4240" t="s">
        <v>1942</v>
      </c>
      <c r="H4240" t="s">
        <v>3176</v>
      </c>
    </row>
    <row r="4241" spans="1:8">
      <c r="A4241" t="s">
        <v>296</v>
      </c>
      <c r="B4241">
        <f>HYPERLINK("https://github.com/apache/commons-math/commit/8762808a0449fca72050d660767f1ae1dd5e9fa6", "8762808a0449fca72050d660767f1ae1dd5e9fa6")</f>
        <v>0</v>
      </c>
      <c r="C4241">
        <f>HYPERLINK("https://github.com/apache/commons-math/commit/ea6d2beeaf34d01818a53cdee4f4f6582ee95e9e", "ea6d2beeaf34d01818a53cdee4f4f6582ee95e9e")</f>
        <v>0</v>
      </c>
      <c r="D4241" t="s">
        <v>518</v>
      </c>
      <c r="E4241" t="s">
        <v>820</v>
      </c>
      <c r="F4241" t="s">
        <v>1457</v>
      </c>
      <c r="G4241" t="s">
        <v>2119</v>
      </c>
      <c r="H4241" t="s">
        <v>3188</v>
      </c>
    </row>
    <row r="4242" spans="1:8">
      <c r="H4242" t="s">
        <v>3189</v>
      </c>
    </row>
    <row r="4243" spans="1:8">
      <c r="H4243" t="s">
        <v>3249</v>
      </c>
    </row>
    <row r="4244" spans="1:8">
      <c r="A4244" t="s">
        <v>297</v>
      </c>
      <c r="B4244">
        <f>HYPERLINK("https://github.com/apache/commons-math/commit/e89009749feffa56922b2fa8fb7ecc42496529c1", "e89009749feffa56922b2fa8fb7ecc42496529c1")</f>
        <v>0</v>
      </c>
      <c r="C4244">
        <f>HYPERLINK("https://github.com/apache/commons-math/commit/8762808a0449fca72050d660767f1ae1dd5e9fa6", "8762808a0449fca72050d660767f1ae1dd5e9fa6")</f>
        <v>0</v>
      </c>
      <c r="D4244" t="s">
        <v>518</v>
      </c>
      <c r="E4244" t="s">
        <v>821</v>
      </c>
      <c r="F4244" t="s">
        <v>1456</v>
      </c>
      <c r="G4244" t="s">
        <v>2083</v>
      </c>
      <c r="H4244" t="s">
        <v>3188</v>
      </c>
    </row>
    <row r="4245" spans="1:8">
      <c r="H4245" t="s">
        <v>3249</v>
      </c>
    </row>
    <row r="4246" spans="1:8">
      <c r="A4246" t="s">
        <v>298</v>
      </c>
      <c r="B4246">
        <f>HYPERLINK("https://github.com/apache/commons-math/commit/092c0972bae84d01e456657974db63354d43dd4c", "092c0972bae84d01e456657974db63354d43dd4c")</f>
        <v>0</v>
      </c>
      <c r="C4246">
        <f>HYPERLINK("https://github.com/apache/commons-math/commit/12dfb2e92df5635709cd9092f5567c07357241d8", "12dfb2e92df5635709cd9092f5567c07357241d8")</f>
        <v>0</v>
      </c>
      <c r="D4246" t="s">
        <v>518</v>
      </c>
      <c r="E4246" t="s">
        <v>822</v>
      </c>
      <c r="F4246" t="s">
        <v>1455</v>
      </c>
      <c r="G4246" t="s">
        <v>1974</v>
      </c>
      <c r="H4246" t="s">
        <v>4020</v>
      </c>
    </row>
    <row r="4247" spans="1:8">
      <c r="H4247" t="s">
        <v>4021</v>
      </c>
    </row>
    <row r="4248" spans="1:8">
      <c r="H4248" t="s">
        <v>3328</v>
      </c>
    </row>
    <row r="4249" spans="1:8">
      <c r="H4249" t="s">
        <v>3160</v>
      </c>
    </row>
    <row r="4250" spans="1:8">
      <c r="H4250" t="s">
        <v>3160</v>
      </c>
    </row>
    <row r="4251" spans="1:8">
      <c r="H4251" t="s">
        <v>3161</v>
      </c>
    </row>
    <row r="4252" spans="1:8">
      <c r="H4252" t="s">
        <v>3161</v>
      </c>
    </row>
    <row r="4253" spans="1:8">
      <c r="H4253" t="s">
        <v>3162</v>
      </c>
    </row>
    <row r="4254" spans="1:8">
      <c r="H4254" t="s">
        <v>3163</v>
      </c>
    </row>
    <row r="4255" spans="1:8">
      <c r="H4255" t="s">
        <v>3164</v>
      </c>
    </row>
    <row r="4256" spans="1:8">
      <c r="H4256" t="s">
        <v>3165</v>
      </c>
    </row>
    <row r="4257" spans="8:8">
      <c r="H4257" t="s">
        <v>3166</v>
      </c>
    </row>
    <row r="4258" spans="8:8">
      <c r="H4258" t="s">
        <v>3167</v>
      </c>
    </row>
    <row r="4259" spans="8:8">
      <c r="H4259" t="s">
        <v>3168</v>
      </c>
    </row>
    <row r="4260" spans="8:8">
      <c r="H4260" t="s">
        <v>3169</v>
      </c>
    </row>
    <row r="4261" spans="8:8">
      <c r="H4261" t="s">
        <v>3175</v>
      </c>
    </row>
    <row r="4262" spans="8:8">
      <c r="H4262" t="s">
        <v>3175</v>
      </c>
    </row>
    <row r="4263" spans="8:8">
      <c r="H4263" t="s">
        <v>4022</v>
      </c>
    </row>
    <row r="4264" spans="8:8">
      <c r="H4264" t="s">
        <v>4022</v>
      </c>
    </row>
    <row r="4265" spans="8:8">
      <c r="H4265" t="s">
        <v>3239</v>
      </c>
    </row>
    <row r="4266" spans="8:8">
      <c r="H4266" t="s">
        <v>3240</v>
      </c>
    </row>
    <row r="4267" spans="8:8">
      <c r="H4267" t="s">
        <v>3241</v>
      </c>
    </row>
    <row r="4268" spans="8:8">
      <c r="H4268" t="s">
        <v>3242</v>
      </c>
    </row>
    <row r="4269" spans="8:8">
      <c r="H4269" t="s">
        <v>3242</v>
      </c>
    </row>
    <row r="4270" spans="8:8">
      <c r="H4270" t="s">
        <v>3243</v>
      </c>
    </row>
    <row r="4271" spans="8:8">
      <c r="H4271" t="s">
        <v>3243</v>
      </c>
    </row>
    <row r="4272" spans="8:8">
      <c r="H4272" t="s">
        <v>3244</v>
      </c>
    </row>
    <row r="4273" spans="1:8">
      <c r="H4273" t="s">
        <v>3244</v>
      </c>
    </row>
    <row r="4274" spans="1:8">
      <c r="H4274" t="s">
        <v>3245</v>
      </c>
    </row>
    <row r="4275" spans="1:8">
      <c r="H4275" t="s">
        <v>3246</v>
      </c>
    </row>
    <row r="4276" spans="1:8">
      <c r="H4276" t="s">
        <v>3176</v>
      </c>
    </row>
    <row r="4277" spans="1:8">
      <c r="H4277" t="s">
        <v>3177</v>
      </c>
    </row>
    <row r="4278" spans="1:8">
      <c r="H4278" t="s">
        <v>3177</v>
      </c>
    </row>
    <row r="4279" spans="1:8">
      <c r="H4279" t="s">
        <v>4023</v>
      </c>
    </row>
    <row r="4280" spans="1:8">
      <c r="H4280" t="s">
        <v>4023</v>
      </c>
    </row>
    <row r="4281" spans="1:8">
      <c r="H4281" t="s">
        <v>4024</v>
      </c>
    </row>
    <row r="4282" spans="1:8">
      <c r="H4282" t="s">
        <v>4024</v>
      </c>
    </row>
    <row r="4283" spans="1:8">
      <c r="A4283" t="s">
        <v>299</v>
      </c>
      <c r="B4283">
        <f>HYPERLINK("https://github.com/apache/commons-math/commit/53fb7e87040a65dd93b80d68a424179befd61a73", "53fb7e87040a65dd93b80d68a424179befd61a73")</f>
        <v>0</v>
      </c>
      <c r="C4283">
        <f>HYPERLINK("https://github.com/apache/commons-math/commit/092c0972bae84d01e456657974db63354d43dd4c", "092c0972bae84d01e456657974db63354d43dd4c")</f>
        <v>0</v>
      </c>
      <c r="D4283" t="s">
        <v>518</v>
      </c>
      <c r="E4283" t="s">
        <v>823</v>
      </c>
      <c r="F4283" t="s">
        <v>1455</v>
      </c>
      <c r="G4283" t="s">
        <v>1974</v>
      </c>
      <c r="H4283" t="s">
        <v>3192</v>
      </c>
    </row>
    <row r="4284" spans="1:8">
      <c r="H4284" t="s">
        <v>3158</v>
      </c>
    </row>
    <row r="4285" spans="1:8">
      <c r="H4285" t="s">
        <v>4025</v>
      </c>
    </row>
    <row r="4286" spans="1:8">
      <c r="H4286" t="s">
        <v>3159</v>
      </c>
    </row>
    <row r="4287" spans="1:8">
      <c r="H4287" t="s">
        <v>3172</v>
      </c>
    </row>
    <row r="4288" spans="1:8">
      <c r="H4288" t="s">
        <v>3173</v>
      </c>
    </row>
    <row r="4289" spans="6:8">
      <c r="H4289" t="s">
        <v>3178</v>
      </c>
    </row>
    <row r="4290" spans="6:8">
      <c r="H4290" t="s">
        <v>3154</v>
      </c>
    </row>
    <row r="4291" spans="6:8">
      <c r="H4291" t="s">
        <v>3179</v>
      </c>
    </row>
    <row r="4292" spans="6:8">
      <c r="H4292" t="s">
        <v>3179</v>
      </c>
    </row>
    <row r="4293" spans="6:8">
      <c r="H4293" t="s">
        <v>3180</v>
      </c>
    </row>
    <row r="4294" spans="6:8">
      <c r="H4294" t="s">
        <v>3181</v>
      </c>
    </row>
    <row r="4295" spans="6:8">
      <c r="H4295" t="s">
        <v>3182</v>
      </c>
    </row>
    <row r="4296" spans="6:8">
      <c r="H4296" t="s">
        <v>3183</v>
      </c>
    </row>
    <row r="4297" spans="6:8">
      <c r="H4297" t="s">
        <v>3184</v>
      </c>
    </row>
    <row r="4298" spans="6:8">
      <c r="H4298" t="s">
        <v>3247</v>
      </c>
    </row>
    <row r="4299" spans="6:8">
      <c r="H4299" t="s">
        <v>3248</v>
      </c>
    </row>
    <row r="4300" spans="6:8">
      <c r="F4300" t="s">
        <v>1456</v>
      </c>
      <c r="G4300" t="s">
        <v>2083</v>
      </c>
      <c r="H4300" t="s">
        <v>3744</v>
      </c>
    </row>
    <row r="4301" spans="6:8">
      <c r="H4301" t="s">
        <v>3184</v>
      </c>
    </row>
    <row r="4302" spans="6:8">
      <c r="H4302" t="s">
        <v>3159</v>
      </c>
    </row>
    <row r="4303" spans="6:8">
      <c r="H4303" t="s">
        <v>3158</v>
      </c>
    </row>
    <row r="4304" spans="6:8">
      <c r="H4304" t="s">
        <v>3163</v>
      </c>
    </row>
    <row r="4305" spans="8:8">
      <c r="H4305" t="s">
        <v>3165</v>
      </c>
    </row>
    <row r="4306" spans="8:8">
      <c r="H4306" t="s">
        <v>3167</v>
      </c>
    </row>
    <row r="4307" spans="8:8">
      <c r="H4307" t="s">
        <v>3169</v>
      </c>
    </row>
    <row r="4308" spans="8:8">
      <c r="H4308" t="s">
        <v>3172</v>
      </c>
    </row>
    <row r="4309" spans="8:8">
      <c r="H4309" t="s">
        <v>3173</v>
      </c>
    </row>
    <row r="4310" spans="8:8">
      <c r="H4310" t="s">
        <v>3240</v>
      </c>
    </row>
    <row r="4311" spans="8:8">
      <c r="H4311" t="s">
        <v>3241</v>
      </c>
    </row>
    <row r="4312" spans="8:8">
      <c r="H4312" t="s">
        <v>3178</v>
      </c>
    </row>
    <row r="4313" spans="8:8">
      <c r="H4313" t="s">
        <v>3181</v>
      </c>
    </row>
    <row r="4314" spans="8:8">
      <c r="H4314" t="s">
        <v>3154</v>
      </c>
    </row>
    <row r="4315" spans="8:8">
      <c r="H4315" t="s">
        <v>3179</v>
      </c>
    </row>
    <row r="4316" spans="8:8">
      <c r="H4316" t="s">
        <v>3179</v>
      </c>
    </row>
    <row r="4317" spans="8:8">
      <c r="H4317" t="s">
        <v>3179</v>
      </c>
    </row>
    <row r="4318" spans="8:8">
      <c r="H4318" t="s">
        <v>3180</v>
      </c>
    </row>
    <row r="4319" spans="8:8">
      <c r="H4319" t="s">
        <v>3182</v>
      </c>
    </row>
    <row r="4320" spans="8:8">
      <c r="H4320" t="s">
        <v>3182</v>
      </c>
    </row>
    <row r="4321" spans="1:8">
      <c r="H4321" t="s">
        <v>3247</v>
      </c>
    </row>
    <row r="4322" spans="1:8">
      <c r="H4322" t="s">
        <v>3248</v>
      </c>
    </row>
    <row r="4323" spans="1:8">
      <c r="A4323" t="s">
        <v>300</v>
      </c>
      <c r="B4323">
        <f>HYPERLINK("https://github.com/apache/commons-math/commit/cae661e3ce0df0d37316565d57186e99a40f615c", "cae661e3ce0df0d37316565d57186e99a40f615c")</f>
        <v>0</v>
      </c>
      <c r="C4323">
        <f>HYPERLINK("https://github.com/apache/commons-math/commit/53fb7e87040a65dd93b80d68a424179befd61a73", "53fb7e87040a65dd93b80d68a424179befd61a73")</f>
        <v>0</v>
      </c>
      <c r="D4323" t="s">
        <v>518</v>
      </c>
      <c r="E4323" t="s">
        <v>824</v>
      </c>
      <c r="F4323" t="s">
        <v>1454</v>
      </c>
      <c r="G4323" t="s">
        <v>1942</v>
      </c>
      <c r="H4323" t="s">
        <v>4026</v>
      </c>
    </row>
    <row r="4324" spans="1:8">
      <c r="H4324" t="s">
        <v>3158</v>
      </c>
    </row>
    <row r="4325" spans="1:8">
      <c r="H4325" t="s">
        <v>4020</v>
      </c>
    </row>
    <row r="4326" spans="1:8">
      <c r="H4326" t="s">
        <v>4025</v>
      </c>
    </row>
    <row r="4327" spans="1:8">
      <c r="H4327" t="s">
        <v>4021</v>
      </c>
    </row>
    <row r="4328" spans="1:8">
      <c r="H4328" t="s">
        <v>3159</v>
      </c>
    </row>
    <row r="4329" spans="1:8">
      <c r="H4329" t="s">
        <v>3160</v>
      </c>
    </row>
    <row r="4330" spans="1:8">
      <c r="H4330" t="s">
        <v>3161</v>
      </c>
    </row>
    <row r="4331" spans="1:8">
      <c r="H4331" t="s">
        <v>3162</v>
      </c>
    </row>
    <row r="4332" spans="1:8">
      <c r="H4332" t="s">
        <v>3163</v>
      </c>
    </row>
    <row r="4333" spans="1:8">
      <c r="H4333" t="s">
        <v>3164</v>
      </c>
    </row>
    <row r="4334" spans="1:8">
      <c r="H4334" t="s">
        <v>3165</v>
      </c>
    </row>
    <row r="4335" spans="1:8">
      <c r="H4335" t="s">
        <v>3166</v>
      </c>
    </row>
    <row r="4336" spans="1:8">
      <c r="H4336" t="s">
        <v>3167</v>
      </c>
    </row>
    <row r="4337" spans="8:8">
      <c r="H4337" t="s">
        <v>3168</v>
      </c>
    </row>
    <row r="4338" spans="8:8">
      <c r="H4338" t="s">
        <v>3169</v>
      </c>
    </row>
    <row r="4339" spans="8:8">
      <c r="H4339" t="s">
        <v>3172</v>
      </c>
    </row>
    <row r="4340" spans="8:8">
      <c r="H4340" t="s">
        <v>3173</v>
      </c>
    </row>
    <row r="4341" spans="8:8">
      <c r="H4341" t="s">
        <v>3175</v>
      </c>
    </row>
    <row r="4342" spans="8:8">
      <c r="H4342" t="s">
        <v>3239</v>
      </c>
    </row>
    <row r="4343" spans="8:8">
      <c r="H4343" t="s">
        <v>3240</v>
      </c>
    </row>
    <row r="4344" spans="8:8">
      <c r="H4344" t="s">
        <v>3241</v>
      </c>
    </row>
    <row r="4345" spans="8:8">
      <c r="H4345" t="s">
        <v>3242</v>
      </c>
    </row>
    <row r="4346" spans="8:8">
      <c r="H4346" t="s">
        <v>3243</v>
      </c>
    </row>
    <row r="4347" spans="8:8">
      <c r="H4347" t="s">
        <v>3244</v>
      </c>
    </row>
    <row r="4348" spans="8:8">
      <c r="H4348" t="s">
        <v>3245</v>
      </c>
    </row>
    <row r="4349" spans="8:8">
      <c r="H4349" t="s">
        <v>3246</v>
      </c>
    </row>
    <row r="4350" spans="8:8">
      <c r="H4350" t="s">
        <v>3177</v>
      </c>
    </row>
    <row r="4351" spans="8:8">
      <c r="H4351" t="s">
        <v>3178</v>
      </c>
    </row>
    <row r="4352" spans="8:8">
      <c r="H4352" t="s">
        <v>3154</v>
      </c>
    </row>
    <row r="4353" spans="1:8">
      <c r="H4353" t="s">
        <v>3179</v>
      </c>
    </row>
    <row r="4354" spans="1:8">
      <c r="H4354" t="s">
        <v>3179</v>
      </c>
    </row>
    <row r="4355" spans="1:8">
      <c r="H4355" t="s">
        <v>3180</v>
      </c>
    </row>
    <row r="4356" spans="1:8">
      <c r="H4356" t="s">
        <v>3181</v>
      </c>
    </row>
    <row r="4357" spans="1:8">
      <c r="H4357" t="s">
        <v>3182</v>
      </c>
    </row>
    <row r="4358" spans="1:8">
      <c r="H4358" t="s">
        <v>3183</v>
      </c>
    </row>
    <row r="4359" spans="1:8">
      <c r="H4359" t="s">
        <v>3184</v>
      </c>
    </row>
    <row r="4360" spans="1:8">
      <c r="H4360" t="s">
        <v>3247</v>
      </c>
    </row>
    <row r="4361" spans="1:8">
      <c r="H4361" t="s">
        <v>3248</v>
      </c>
    </row>
    <row r="4362" spans="1:8">
      <c r="A4362" t="s">
        <v>301</v>
      </c>
      <c r="B4362">
        <f>HYPERLINK("https://github.com/apache/commons-math/commit/1ebfcaaffac784b5a267acc80ce7652da90b5ac3", "1ebfcaaffac784b5a267acc80ce7652da90b5ac3")</f>
        <v>0</v>
      </c>
      <c r="C4362">
        <f>HYPERLINK("https://github.com/apache/commons-math/commit/cae661e3ce0df0d37316565d57186e99a40f615c", "cae661e3ce0df0d37316565d57186e99a40f615c")</f>
        <v>0</v>
      </c>
      <c r="D4362" t="s">
        <v>518</v>
      </c>
      <c r="E4362" t="s">
        <v>825</v>
      </c>
      <c r="F4362" t="s">
        <v>1455</v>
      </c>
      <c r="G4362" t="s">
        <v>1974</v>
      </c>
      <c r="H4362" t="s">
        <v>4027</v>
      </c>
    </row>
    <row r="4363" spans="1:8">
      <c r="F4363" t="s">
        <v>1456</v>
      </c>
      <c r="G4363" t="s">
        <v>2083</v>
      </c>
      <c r="H4363" t="s">
        <v>4027</v>
      </c>
    </row>
    <row r="4364" spans="1:8">
      <c r="F4364" t="s">
        <v>1454</v>
      </c>
      <c r="G4364" t="s">
        <v>1942</v>
      </c>
      <c r="H4364" t="s">
        <v>4027</v>
      </c>
    </row>
    <row r="4365" spans="1:8">
      <c r="A4365" t="s">
        <v>302</v>
      </c>
      <c r="B4365">
        <f>HYPERLINK("https://github.com/apache/commons-math/commit/2094b5cb5fc070a17a018076753733b1fdc57f20", "2094b5cb5fc070a17a018076753733b1fdc57f20")</f>
        <v>0</v>
      </c>
      <c r="C4365">
        <f>HYPERLINK("https://github.com/apache/commons-math/commit/e24e3100edfab3dd6aa14dbbc1b8b9ff4a1afa19", "e24e3100edfab3dd6aa14dbbc1b8b9ff4a1afa19")</f>
        <v>0</v>
      </c>
      <c r="D4365" t="s">
        <v>518</v>
      </c>
      <c r="E4365" t="s">
        <v>826</v>
      </c>
      <c r="F4365" t="s">
        <v>1456</v>
      </c>
      <c r="G4365" t="s">
        <v>2083</v>
      </c>
      <c r="H4365" t="s">
        <v>3096</v>
      </c>
    </row>
    <row r="4366" spans="1:8">
      <c r="A4366" t="s">
        <v>303</v>
      </c>
      <c r="B4366">
        <f>HYPERLINK("https://github.com/apache/commons-math/commit/58c9ef25efcf1509e61b9ee3b2adbbe77068fe91", "58c9ef25efcf1509e61b9ee3b2adbbe77068fe91")</f>
        <v>0</v>
      </c>
      <c r="C4366">
        <f>HYPERLINK("https://github.com/apache/commons-math/commit/2094b5cb5fc070a17a018076753733b1fdc57f20", "2094b5cb5fc070a17a018076753733b1fdc57f20")</f>
        <v>0</v>
      </c>
      <c r="D4366" t="s">
        <v>518</v>
      </c>
      <c r="E4366" t="s">
        <v>827</v>
      </c>
      <c r="F4366" t="s">
        <v>1456</v>
      </c>
      <c r="G4366" t="s">
        <v>2083</v>
      </c>
      <c r="H4366" t="s">
        <v>3749</v>
      </c>
    </row>
    <row r="4367" spans="1:8">
      <c r="H4367" t="s">
        <v>3750</v>
      </c>
    </row>
    <row r="4368" spans="1:8">
      <c r="A4368" t="s">
        <v>304</v>
      </c>
      <c r="B4368">
        <f>HYPERLINK("https://github.com/apache/commons-math/commit/8c10a80525937da9f1eac9e52b7446c5b6e03b7e", "8c10a80525937da9f1eac9e52b7446c5b6e03b7e")</f>
        <v>0</v>
      </c>
      <c r="C4368">
        <f>HYPERLINK("https://github.com/apache/commons-math/commit/58c9ef25efcf1509e61b9ee3b2adbbe77068fe91", "58c9ef25efcf1509e61b9ee3b2adbbe77068fe91")</f>
        <v>0</v>
      </c>
      <c r="D4368" t="s">
        <v>518</v>
      </c>
      <c r="E4368" t="s">
        <v>828</v>
      </c>
      <c r="F4368" t="s">
        <v>1456</v>
      </c>
      <c r="G4368" t="s">
        <v>2083</v>
      </c>
      <c r="H4368" t="s">
        <v>4004</v>
      </c>
    </row>
    <row r="4369" spans="1:8">
      <c r="A4369" t="s">
        <v>305</v>
      </c>
      <c r="B4369">
        <f>HYPERLINK("https://github.com/apache/commons-math/commit/3621d9d55970d817c6f59bca978d17e0ef54c6c0", "3621d9d55970d817c6f59bca978d17e0ef54c6c0")</f>
        <v>0</v>
      </c>
      <c r="C4369">
        <f>HYPERLINK("https://github.com/apache/commons-math/commit/8c10a80525937da9f1eac9e52b7446c5b6e03b7e", "8c10a80525937da9f1eac9e52b7446c5b6e03b7e")</f>
        <v>0</v>
      </c>
      <c r="D4369" t="s">
        <v>518</v>
      </c>
      <c r="E4369" t="s">
        <v>829</v>
      </c>
      <c r="F4369" t="s">
        <v>1457</v>
      </c>
      <c r="G4369" t="s">
        <v>2119</v>
      </c>
      <c r="H4369" t="s">
        <v>2513</v>
      </c>
    </row>
    <row r="4370" spans="1:8">
      <c r="A4370" t="s">
        <v>306</v>
      </c>
      <c r="B4370">
        <f>HYPERLINK("https://github.com/apache/commons-math/commit/c846a2953f500dd7a0ebc95d500e787a207e562a", "c846a2953f500dd7a0ebc95d500e787a207e562a")</f>
        <v>0</v>
      </c>
      <c r="C4370">
        <f>HYPERLINK("https://github.com/apache/commons-math/commit/f838857569fe7e77fc0f339b83f5cab90903eb32", "f838857569fe7e77fc0f339b83f5cab90903eb32")</f>
        <v>0</v>
      </c>
      <c r="D4370" t="s">
        <v>518</v>
      </c>
      <c r="E4370" t="s">
        <v>830</v>
      </c>
      <c r="F4370" t="s">
        <v>1457</v>
      </c>
      <c r="G4370" t="s">
        <v>2119</v>
      </c>
      <c r="H4370" t="s">
        <v>4025</v>
      </c>
    </row>
    <row r="4371" spans="1:8">
      <c r="H4371" t="s">
        <v>3184</v>
      </c>
    </row>
    <row r="4372" spans="1:8">
      <c r="A4372" t="s">
        <v>307</v>
      </c>
      <c r="B4372">
        <f>HYPERLINK("https://github.com/apache/commons-math/commit/e36f4a730d231c5ffa81cac28d9281e2f7ec4052", "e36f4a730d231c5ffa81cac28d9281e2f7ec4052")</f>
        <v>0</v>
      </c>
      <c r="C4372">
        <f>HYPERLINK("https://github.com/apache/commons-math/commit/c846a2953f500dd7a0ebc95d500e787a207e562a", "c846a2953f500dd7a0ebc95d500e787a207e562a")</f>
        <v>0</v>
      </c>
      <c r="D4372" t="s">
        <v>518</v>
      </c>
      <c r="E4372" t="s">
        <v>831</v>
      </c>
      <c r="F4372" t="s">
        <v>1455</v>
      </c>
      <c r="G4372" t="s">
        <v>1974</v>
      </c>
      <c r="H4372" t="s">
        <v>3186</v>
      </c>
    </row>
    <row r="4373" spans="1:8">
      <c r="A4373" t="s">
        <v>308</v>
      </c>
      <c r="B4373">
        <f>HYPERLINK("https://github.com/apache/commons-math/commit/4ca1aec24cbaea5204f9b5199ca9825d320203af", "4ca1aec24cbaea5204f9b5199ca9825d320203af")</f>
        <v>0</v>
      </c>
      <c r="C4373">
        <f>HYPERLINK("https://github.com/apache/commons-math/commit/cb719d1fa8da9455fa1712ea566b364784d7ae37", "cb719d1fa8da9455fa1712ea566b364784d7ae37")</f>
        <v>0</v>
      </c>
      <c r="D4373" t="s">
        <v>517</v>
      </c>
      <c r="E4373" t="s">
        <v>832</v>
      </c>
      <c r="F4373" t="s">
        <v>1459</v>
      </c>
      <c r="G4373" t="s">
        <v>2121</v>
      </c>
      <c r="H4373" t="s">
        <v>4028</v>
      </c>
    </row>
    <row r="4374" spans="1:8">
      <c r="H4374" t="s">
        <v>4029</v>
      </c>
    </row>
    <row r="4375" spans="1:8">
      <c r="H4375" t="s">
        <v>4030</v>
      </c>
    </row>
    <row r="4376" spans="1:8">
      <c r="H4376" t="s">
        <v>4031</v>
      </c>
    </row>
    <row r="4377" spans="1:8">
      <c r="H4377" t="s">
        <v>4032</v>
      </c>
    </row>
    <row r="4378" spans="1:8">
      <c r="H4378" t="s">
        <v>4033</v>
      </c>
    </row>
    <row r="4379" spans="1:8">
      <c r="H4379" t="s">
        <v>4034</v>
      </c>
    </row>
    <row r="4380" spans="1:8">
      <c r="H4380" t="s">
        <v>4035</v>
      </c>
    </row>
    <row r="4381" spans="1:8">
      <c r="H4381" t="s">
        <v>4036</v>
      </c>
    </row>
    <row r="4382" spans="1:8">
      <c r="A4382" t="s">
        <v>309</v>
      </c>
      <c r="B4382">
        <f>HYPERLINK("https://github.com/apache/commons-math/commit/5553c9784284a4ba0e7a9fe00aa607b372722043", "5553c9784284a4ba0e7a9fe00aa607b372722043")</f>
        <v>0</v>
      </c>
      <c r="C4382">
        <f>HYPERLINK("https://github.com/apache/commons-math/commit/303993e9239df6eb47de313751a557862b9697c3", "303993e9239df6eb47de313751a557862b9697c3")</f>
        <v>0</v>
      </c>
      <c r="D4382" t="s">
        <v>519</v>
      </c>
      <c r="E4382" t="s">
        <v>833</v>
      </c>
      <c r="F4382" t="s">
        <v>1460</v>
      </c>
      <c r="G4382" t="s">
        <v>2122</v>
      </c>
      <c r="H4382" t="s">
        <v>4037</v>
      </c>
    </row>
    <row r="4383" spans="1:8">
      <c r="H4383" t="s">
        <v>4038</v>
      </c>
    </row>
    <row r="4384" spans="1:8">
      <c r="H4384" t="s">
        <v>4039</v>
      </c>
    </row>
    <row r="4385" spans="1:8">
      <c r="A4385" t="s">
        <v>310</v>
      </c>
      <c r="B4385">
        <f>HYPERLINK("https://github.com/apache/commons-math/commit/be1632f3e3852939ff518efd30ba6199f042e43c", "be1632f3e3852939ff518efd30ba6199f042e43c")</f>
        <v>0</v>
      </c>
      <c r="C4385">
        <f>HYPERLINK("https://github.com/apache/commons-math/commit/add45005fc374be9199f8f63f0c0f1b172c1a21d", "add45005fc374be9199f8f63f0c0f1b172c1a21d")</f>
        <v>0</v>
      </c>
      <c r="D4385" t="s">
        <v>513</v>
      </c>
      <c r="E4385" t="s">
        <v>834</v>
      </c>
      <c r="F4385" t="s">
        <v>1461</v>
      </c>
      <c r="G4385" t="s">
        <v>2123</v>
      </c>
      <c r="H4385" t="s">
        <v>4040</v>
      </c>
    </row>
    <row r="4386" spans="1:8">
      <c r="A4386" t="s">
        <v>311</v>
      </c>
      <c r="B4386">
        <f>HYPERLINK("https://github.com/apache/commons-math/commit/7b090c5eec262613cb558ff5812722b92c24a7b0", "7b090c5eec262613cb558ff5812722b92c24a7b0")</f>
        <v>0</v>
      </c>
      <c r="C4386">
        <f>HYPERLINK("https://github.com/apache/commons-math/commit/486224fd360efe4c5b9cf2c632c4b83cb1936edc", "486224fd360efe4c5b9cf2c632c4b83cb1936edc")</f>
        <v>0</v>
      </c>
      <c r="D4386" t="s">
        <v>513</v>
      </c>
      <c r="E4386" t="s">
        <v>835</v>
      </c>
      <c r="F4386" t="s">
        <v>1461</v>
      </c>
      <c r="G4386" t="s">
        <v>2123</v>
      </c>
      <c r="H4386" t="s">
        <v>4041</v>
      </c>
    </row>
    <row r="4387" spans="1:8">
      <c r="A4387" t="s">
        <v>312</v>
      </c>
      <c r="B4387">
        <f>HYPERLINK("https://github.com/apache/commons-math/commit/4fd62ba05b1e81e15ffaddc86fd97d6b100afa97", "4fd62ba05b1e81e15ffaddc86fd97d6b100afa97")</f>
        <v>0</v>
      </c>
      <c r="C4387">
        <f>HYPERLINK("https://github.com/apache/commons-math/commit/63d00ba803b5257335daf15bd934c53ba0560f89", "63d00ba803b5257335daf15bd934c53ba0560f89")</f>
        <v>0</v>
      </c>
      <c r="D4387" t="s">
        <v>513</v>
      </c>
      <c r="E4387" t="s">
        <v>836</v>
      </c>
      <c r="F4387" t="s">
        <v>1462</v>
      </c>
      <c r="G4387" t="s">
        <v>2124</v>
      </c>
      <c r="H4387" t="s">
        <v>4042</v>
      </c>
    </row>
    <row r="4388" spans="1:8">
      <c r="H4388" t="s">
        <v>4043</v>
      </c>
    </row>
    <row r="4389" spans="1:8">
      <c r="F4389" t="s">
        <v>1463</v>
      </c>
      <c r="G4389" t="s">
        <v>2125</v>
      </c>
      <c r="H4389" t="s">
        <v>4044</v>
      </c>
    </row>
    <row r="4390" spans="1:8">
      <c r="A4390" t="s">
        <v>313</v>
      </c>
      <c r="B4390">
        <f>HYPERLINK("https://github.com/apache/commons-math/commit/f936520bfad3a4e4fa8201e741de9bf9301fe49c", "f936520bfad3a4e4fa8201e741de9bf9301fe49c")</f>
        <v>0</v>
      </c>
      <c r="C4390">
        <f>HYPERLINK("https://github.com/apache/commons-math/commit/4fd62ba05b1e81e15ffaddc86fd97d6b100afa97", "4fd62ba05b1e81e15ffaddc86fd97d6b100afa97")</f>
        <v>0</v>
      </c>
      <c r="D4390" t="s">
        <v>513</v>
      </c>
      <c r="E4390" t="s">
        <v>837</v>
      </c>
      <c r="F4390" t="s">
        <v>1464</v>
      </c>
      <c r="G4390" t="s">
        <v>2126</v>
      </c>
      <c r="H4390" t="s">
        <v>4045</v>
      </c>
    </row>
    <row r="4391" spans="1:8">
      <c r="A4391" t="s">
        <v>314</v>
      </c>
      <c r="B4391">
        <f>HYPERLINK("https://github.com/apache/commons-math/commit/e8e94f59360f776d638bc31abed86cc06a1d17a2", "e8e94f59360f776d638bc31abed86cc06a1d17a2")</f>
        <v>0</v>
      </c>
      <c r="C4391">
        <f>HYPERLINK("https://github.com/apache/commons-math/commit/46d95b23ff8852c34e66d057387ef7b3b212cec6", "46d95b23ff8852c34e66d057387ef7b3b212cec6")</f>
        <v>0</v>
      </c>
      <c r="D4391" t="s">
        <v>513</v>
      </c>
      <c r="E4391" t="s">
        <v>838</v>
      </c>
      <c r="F4391" t="s">
        <v>1465</v>
      </c>
      <c r="G4391" t="s">
        <v>2127</v>
      </c>
      <c r="H4391" t="s">
        <v>3550</v>
      </c>
    </row>
    <row r="4392" spans="1:8">
      <c r="H4392" t="s">
        <v>3551</v>
      </c>
    </row>
    <row r="4393" spans="1:8">
      <c r="H4393" t="s">
        <v>3552</v>
      </c>
    </row>
    <row r="4394" spans="1:8">
      <c r="H4394" t="s">
        <v>3553</v>
      </c>
    </row>
    <row r="4395" spans="1:8">
      <c r="H4395" t="s">
        <v>4046</v>
      </c>
    </row>
    <row r="4396" spans="1:8">
      <c r="F4396" t="s">
        <v>1466</v>
      </c>
      <c r="G4396" t="s">
        <v>1913</v>
      </c>
      <c r="H4396" t="s">
        <v>4047</v>
      </c>
    </row>
    <row r="4397" spans="1:8">
      <c r="A4397" t="s">
        <v>315</v>
      </c>
      <c r="B4397">
        <f>HYPERLINK("https://github.com/apache/commons-math/commit/c8b8e612430cdc2f54d0bbb3f25f1c956963d99b", "c8b8e612430cdc2f54d0bbb3f25f1c956963d99b")</f>
        <v>0</v>
      </c>
      <c r="C4397">
        <f>HYPERLINK("https://github.com/apache/commons-math/commit/8bac3361f2aaab7f2086e04f8ae03a973d521915", "8bac3361f2aaab7f2086e04f8ae03a973d521915")</f>
        <v>0</v>
      </c>
      <c r="D4397" t="s">
        <v>513</v>
      </c>
      <c r="E4397" t="s">
        <v>839</v>
      </c>
      <c r="F4397" t="s">
        <v>1467</v>
      </c>
      <c r="G4397" t="s">
        <v>2104</v>
      </c>
      <c r="H4397" t="s">
        <v>3039</v>
      </c>
    </row>
    <row r="4398" spans="1:8">
      <c r="H4398" t="s">
        <v>3044</v>
      </c>
    </row>
    <row r="4399" spans="1:8">
      <c r="H4399" t="s">
        <v>3045</v>
      </c>
    </row>
    <row r="4400" spans="1:8">
      <c r="H4400" t="s">
        <v>3049</v>
      </c>
    </row>
    <row r="4401" spans="6:8">
      <c r="H4401" t="s">
        <v>3079</v>
      </c>
    </row>
    <row r="4402" spans="6:8">
      <c r="H4402" t="s">
        <v>3420</v>
      </c>
    </row>
    <row r="4403" spans="6:8">
      <c r="H4403" t="s">
        <v>3079</v>
      </c>
    </row>
    <row r="4404" spans="6:8">
      <c r="H4404" t="s">
        <v>3078</v>
      </c>
    </row>
    <row r="4405" spans="6:8">
      <c r="F4405" t="s">
        <v>1468</v>
      </c>
      <c r="G4405" t="s">
        <v>2128</v>
      </c>
      <c r="H4405" t="s">
        <v>3026</v>
      </c>
    </row>
    <row r="4406" spans="6:8">
      <c r="H4406" t="s">
        <v>3898</v>
      </c>
    </row>
    <row r="4407" spans="6:8">
      <c r="H4407" t="s">
        <v>3041</v>
      </c>
    </row>
    <row r="4408" spans="6:8">
      <c r="H4408" t="s">
        <v>3420</v>
      </c>
    </row>
    <row r="4409" spans="6:8">
      <c r="H4409" t="s">
        <v>3561</v>
      </c>
    </row>
    <row r="4410" spans="6:8">
      <c r="F4410" t="s">
        <v>1469</v>
      </c>
      <c r="G4410" t="s">
        <v>2129</v>
      </c>
      <c r="H4410" t="s">
        <v>3561</v>
      </c>
    </row>
    <row r="4411" spans="6:8">
      <c r="F4411" t="s">
        <v>1452</v>
      </c>
      <c r="G4411" t="s">
        <v>1949</v>
      </c>
      <c r="H4411" t="s">
        <v>3561</v>
      </c>
    </row>
    <row r="4412" spans="6:8">
      <c r="H4412" t="s">
        <v>3561</v>
      </c>
    </row>
    <row r="4413" spans="6:8">
      <c r="H4413" t="s">
        <v>3561</v>
      </c>
    </row>
    <row r="4414" spans="6:8">
      <c r="H4414" t="s">
        <v>3561</v>
      </c>
    </row>
    <row r="4415" spans="6:8">
      <c r="F4415" t="s">
        <v>1470</v>
      </c>
      <c r="G4415" t="s">
        <v>1946</v>
      </c>
      <c r="H4415" t="s">
        <v>3561</v>
      </c>
    </row>
    <row r="4416" spans="6:8">
      <c r="H4416" t="s">
        <v>3561</v>
      </c>
    </row>
    <row r="4417" spans="8:8">
      <c r="H4417" t="s">
        <v>3561</v>
      </c>
    </row>
    <row r="4418" spans="8:8">
      <c r="H4418" t="s">
        <v>3561</v>
      </c>
    </row>
    <row r="4419" spans="8:8">
      <c r="H4419" t="s">
        <v>3561</v>
      </c>
    </row>
    <row r="4420" spans="8:8">
      <c r="H4420" t="s">
        <v>3561</v>
      </c>
    </row>
    <row r="4421" spans="8:8">
      <c r="H4421" t="s">
        <v>3561</v>
      </c>
    </row>
    <row r="4422" spans="8:8">
      <c r="H4422" t="s">
        <v>3561</v>
      </c>
    </row>
    <row r="4423" spans="8:8">
      <c r="H4423" t="s">
        <v>3561</v>
      </c>
    </row>
    <row r="4424" spans="8:8">
      <c r="H4424" t="s">
        <v>3561</v>
      </c>
    </row>
    <row r="4425" spans="8:8">
      <c r="H4425" t="s">
        <v>3561</v>
      </c>
    </row>
    <row r="4426" spans="8:8">
      <c r="H4426" t="s">
        <v>3561</v>
      </c>
    </row>
    <row r="4427" spans="8:8">
      <c r="H4427" t="s">
        <v>3561</v>
      </c>
    </row>
    <row r="4428" spans="8:8">
      <c r="H4428" t="s">
        <v>3561</v>
      </c>
    </row>
    <row r="4429" spans="8:8">
      <c r="H4429" t="s">
        <v>3561</v>
      </c>
    </row>
    <row r="4430" spans="8:8">
      <c r="H4430" t="s">
        <v>3561</v>
      </c>
    </row>
    <row r="4431" spans="8:8">
      <c r="H4431" t="s">
        <v>3561</v>
      </c>
    </row>
    <row r="4432" spans="8:8">
      <c r="H4432" t="s">
        <v>3561</v>
      </c>
    </row>
    <row r="4433" spans="1:8">
      <c r="H4433" t="s">
        <v>3561</v>
      </c>
    </row>
    <row r="4434" spans="1:8">
      <c r="F4434" t="s">
        <v>1471</v>
      </c>
      <c r="G4434" t="s">
        <v>1983</v>
      </c>
      <c r="H4434" t="s">
        <v>3079</v>
      </c>
    </row>
    <row r="4435" spans="1:8">
      <c r="H4435" t="s">
        <v>3079</v>
      </c>
    </row>
    <row r="4436" spans="1:8">
      <c r="H4436" t="s">
        <v>3078</v>
      </c>
    </row>
    <row r="4437" spans="1:8">
      <c r="A4437" t="s">
        <v>316</v>
      </c>
      <c r="B4437">
        <f>HYPERLINK("https://github.com/apache/commons-math/commit/bfbb156dfb67cc4b6ad718151323418a9352ce43", "bfbb156dfb67cc4b6ad718151323418a9352ce43")</f>
        <v>0</v>
      </c>
      <c r="C4437">
        <f>HYPERLINK("https://github.com/apache/commons-math/commit/329cf9e8e643160e4da6fd8622aa5a3b3905fb69", "329cf9e8e643160e4da6fd8622aa5a3b3905fb69")</f>
        <v>0</v>
      </c>
      <c r="D4437" t="s">
        <v>517</v>
      </c>
      <c r="E4437" t="s">
        <v>840</v>
      </c>
      <c r="F4437" t="s">
        <v>1447</v>
      </c>
      <c r="G4437" t="s">
        <v>2063</v>
      </c>
      <c r="H4437" t="s">
        <v>4048</v>
      </c>
    </row>
    <row r="4438" spans="1:8">
      <c r="H4438" t="s">
        <v>4049</v>
      </c>
    </row>
    <row r="4439" spans="1:8">
      <c r="H4439" t="s">
        <v>4050</v>
      </c>
    </row>
    <row r="4440" spans="1:8">
      <c r="A4440" t="s">
        <v>317</v>
      </c>
      <c r="B4440">
        <f>HYPERLINK("https://github.com/apache/commons-math/commit/41aa1c40fd8fe92f80c0513ead4a56c84a8ae02d", "41aa1c40fd8fe92f80c0513ead4a56c84a8ae02d")</f>
        <v>0</v>
      </c>
      <c r="C4440">
        <f>HYPERLINK("https://github.com/apache/commons-math/commit/4fe86d82eb16f68d31907bfd5a0f685a016d476c", "4fe86d82eb16f68d31907bfd5a0f685a016d476c")</f>
        <v>0</v>
      </c>
      <c r="D4440" t="s">
        <v>517</v>
      </c>
      <c r="E4440" t="s">
        <v>841</v>
      </c>
      <c r="F4440" t="s">
        <v>1472</v>
      </c>
      <c r="G4440" t="s">
        <v>2087</v>
      </c>
      <c r="H4440" t="s">
        <v>3787</v>
      </c>
    </row>
    <row r="4441" spans="1:8">
      <c r="A4441" t="s">
        <v>318</v>
      </c>
      <c r="B4441">
        <f>HYPERLINK("https://github.com/apache/commons-math/commit/e0f7ce9c7c1db05e4c9c41b2e2bc3ba53eabad29", "e0f7ce9c7c1db05e4c9c41b2e2bc3ba53eabad29")</f>
        <v>0</v>
      </c>
      <c r="C4441">
        <f>HYPERLINK("https://github.com/apache/commons-math/commit/6f50c9e55d08684b2f8f34f164defdda86be213b", "6f50c9e55d08684b2f8f34f164defdda86be213b")</f>
        <v>0</v>
      </c>
      <c r="D4441" t="s">
        <v>511</v>
      </c>
      <c r="E4441" t="s">
        <v>842</v>
      </c>
      <c r="F4441" t="s">
        <v>1473</v>
      </c>
      <c r="G4441" t="s">
        <v>2130</v>
      </c>
      <c r="H4441" t="s">
        <v>4051</v>
      </c>
    </row>
    <row r="4442" spans="1:8">
      <c r="H4442" t="s">
        <v>4052</v>
      </c>
    </row>
    <row r="4443" spans="1:8">
      <c r="H4443" t="s">
        <v>4053</v>
      </c>
    </row>
    <row r="4444" spans="1:8">
      <c r="H4444" t="s">
        <v>4053</v>
      </c>
    </row>
    <row r="4445" spans="1:8">
      <c r="A4445" t="s">
        <v>319</v>
      </c>
      <c r="B4445">
        <f>HYPERLINK("https://github.com/apache/commons-math/commit/387e7f9fa9872bc19a325e24a3aed23200a29dab", "387e7f9fa9872bc19a325e24a3aed23200a29dab")</f>
        <v>0</v>
      </c>
      <c r="C4445">
        <f>HYPERLINK("https://github.com/apache/commons-math/commit/6e40b488fd09b4aaec33c3add6df90b740dac77d", "6e40b488fd09b4aaec33c3add6df90b740dac77d")</f>
        <v>0</v>
      </c>
      <c r="D4445" t="s">
        <v>511</v>
      </c>
      <c r="E4445" t="s">
        <v>843</v>
      </c>
      <c r="F4445" t="s">
        <v>1474</v>
      </c>
      <c r="G4445" t="s">
        <v>1843</v>
      </c>
      <c r="H4445" t="s">
        <v>4054</v>
      </c>
    </row>
    <row r="4446" spans="1:8">
      <c r="H4446" t="s">
        <v>4055</v>
      </c>
    </row>
    <row r="4447" spans="1:8">
      <c r="H4447" t="s">
        <v>4056</v>
      </c>
    </row>
    <row r="4448" spans="1:8">
      <c r="H4448" t="s">
        <v>4057</v>
      </c>
    </row>
    <row r="4449" spans="1:8">
      <c r="H4449" t="s">
        <v>4058</v>
      </c>
    </row>
    <row r="4450" spans="1:8">
      <c r="H4450" t="s">
        <v>4059</v>
      </c>
    </row>
    <row r="4451" spans="1:8">
      <c r="H4451" t="s">
        <v>4060</v>
      </c>
    </row>
    <row r="4452" spans="1:8">
      <c r="H4452" t="s">
        <v>4061</v>
      </c>
    </row>
    <row r="4453" spans="1:8">
      <c r="A4453" t="s">
        <v>320</v>
      </c>
      <c r="B4453">
        <f>HYPERLINK("https://github.com/apache/commons-math/commit/54cfc6ce0a5d405008ae0cdcbab793cec680d1bc", "54cfc6ce0a5d405008ae0cdcbab793cec680d1bc")</f>
        <v>0</v>
      </c>
      <c r="C4453">
        <f>HYPERLINK("https://github.com/apache/commons-math/commit/b65cad05b955257891412f8da930ab9a4ce29258", "b65cad05b955257891412f8da930ab9a4ce29258")</f>
        <v>0</v>
      </c>
      <c r="D4453" t="s">
        <v>517</v>
      </c>
      <c r="E4453" t="s">
        <v>844</v>
      </c>
      <c r="F4453" t="s">
        <v>1453</v>
      </c>
      <c r="G4453" t="s">
        <v>2118</v>
      </c>
      <c r="H4453" t="s">
        <v>4062</v>
      </c>
    </row>
    <row r="4454" spans="1:8">
      <c r="A4454" t="s">
        <v>321</v>
      </c>
      <c r="B4454">
        <f>HYPERLINK("https://github.com/apache/commons-math/commit/f1dac3079acfa29a561d7b1451dd1a4577a074cb", "f1dac3079acfa29a561d7b1451dd1a4577a074cb")</f>
        <v>0</v>
      </c>
      <c r="C4454">
        <f>HYPERLINK("https://github.com/apache/commons-math/commit/16acabd53f938735aae79bf7428359b68afea88b", "16acabd53f938735aae79bf7428359b68afea88b")</f>
        <v>0</v>
      </c>
      <c r="D4454" t="s">
        <v>511</v>
      </c>
      <c r="E4454" t="s">
        <v>845</v>
      </c>
      <c r="F4454" t="s">
        <v>1475</v>
      </c>
      <c r="G4454" t="s">
        <v>2131</v>
      </c>
      <c r="H4454" t="s">
        <v>4063</v>
      </c>
    </row>
    <row r="4455" spans="1:8">
      <c r="H4455" t="s">
        <v>4064</v>
      </c>
    </row>
    <row r="4456" spans="1:8">
      <c r="H4456" t="s">
        <v>4065</v>
      </c>
    </row>
    <row r="4457" spans="1:8">
      <c r="H4457" t="s">
        <v>4066</v>
      </c>
    </row>
    <row r="4458" spans="1:8">
      <c r="H4458" t="s">
        <v>4058</v>
      </c>
    </row>
    <row r="4459" spans="1:8">
      <c r="H4459" t="s">
        <v>4067</v>
      </c>
    </row>
    <row r="4460" spans="1:8">
      <c r="A4460" t="s">
        <v>322</v>
      </c>
      <c r="B4460">
        <f>HYPERLINK("https://github.com/apache/commons-math/commit/674f5529856193274b19fe467dc451c0a10c1367", "674f5529856193274b19fe467dc451c0a10c1367")</f>
        <v>0</v>
      </c>
      <c r="C4460">
        <f>HYPERLINK("https://github.com/apache/commons-math/commit/593be67923f999c63c0404871243661e66d235a0", "593be67923f999c63c0404871243661e66d235a0")</f>
        <v>0</v>
      </c>
      <c r="D4460" t="s">
        <v>517</v>
      </c>
      <c r="E4460" t="s">
        <v>846</v>
      </c>
      <c r="F4460" t="s">
        <v>1476</v>
      </c>
      <c r="G4460" t="s">
        <v>2075</v>
      </c>
      <c r="H4460" t="s">
        <v>2319</v>
      </c>
    </row>
    <row r="4461" spans="1:8">
      <c r="A4461" t="s">
        <v>323</v>
      </c>
      <c r="B4461">
        <f>HYPERLINK("https://github.com/apache/commons-math/commit/2fde62aff6fd4045564eb3673bc57de453ceb99c", "2fde62aff6fd4045564eb3673bc57de453ceb99c")</f>
        <v>0</v>
      </c>
      <c r="C4461">
        <f>HYPERLINK("https://github.com/apache/commons-math/commit/2786244d0970114997ffc29603528eddae6532d5", "2786244d0970114997ffc29603528eddae6532d5")</f>
        <v>0</v>
      </c>
      <c r="D4461" t="s">
        <v>518</v>
      </c>
      <c r="E4461" t="s">
        <v>847</v>
      </c>
      <c r="F4461" t="s">
        <v>1477</v>
      </c>
      <c r="G4461" t="s">
        <v>1854</v>
      </c>
      <c r="H4461" t="s">
        <v>4068</v>
      </c>
    </row>
    <row r="4462" spans="1:8">
      <c r="H4462" t="s">
        <v>4069</v>
      </c>
    </row>
    <row r="4463" spans="1:8">
      <c r="H4463" t="s">
        <v>4070</v>
      </c>
    </row>
    <row r="4464" spans="1:8">
      <c r="A4464" t="s">
        <v>324</v>
      </c>
      <c r="B4464">
        <f>HYPERLINK("https://github.com/apache/commons-math/commit/c1a2c4081cf942cfffefc86f1aefe5b0f676125b", "c1a2c4081cf942cfffefc86f1aefe5b0f676125b")</f>
        <v>0</v>
      </c>
      <c r="C4464">
        <f>HYPERLINK("https://github.com/apache/commons-math/commit/2fde62aff6fd4045564eb3673bc57de453ceb99c", "2fde62aff6fd4045564eb3673bc57de453ceb99c")</f>
        <v>0</v>
      </c>
      <c r="D4464" t="s">
        <v>518</v>
      </c>
      <c r="E4464" t="s">
        <v>848</v>
      </c>
      <c r="F4464" t="s">
        <v>1478</v>
      </c>
      <c r="G4464" t="s">
        <v>1855</v>
      </c>
      <c r="H4464" t="s">
        <v>4071</v>
      </c>
    </row>
    <row r="4465" spans="1:8">
      <c r="H4465" t="s">
        <v>4072</v>
      </c>
    </row>
    <row r="4466" spans="1:8">
      <c r="H4466" t="s">
        <v>4073</v>
      </c>
    </row>
    <row r="4467" spans="1:8">
      <c r="H4467" t="s">
        <v>4074</v>
      </c>
    </row>
    <row r="4468" spans="1:8">
      <c r="H4468" t="s">
        <v>4075</v>
      </c>
    </row>
    <row r="4469" spans="1:8">
      <c r="H4469" t="s">
        <v>4076</v>
      </c>
    </row>
    <row r="4470" spans="1:8">
      <c r="H4470" t="s">
        <v>4077</v>
      </c>
    </row>
    <row r="4471" spans="1:8">
      <c r="H4471" t="s">
        <v>4078</v>
      </c>
    </row>
    <row r="4472" spans="1:8">
      <c r="H4472" t="s">
        <v>4079</v>
      </c>
    </row>
    <row r="4473" spans="1:8">
      <c r="A4473" t="s">
        <v>325</v>
      </c>
      <c r="B4473">
        <f>HYPERLINK("https://github.com/apache/commons-math/commit/db71bca9601a5531cbeccbc8376f7186fa270fd3", "db71bca9601a5531cbeccbc8376f7186fa270fd3")</f>
        <v>0</v>
      </c>
      <c r="C4473">
        <f>HYPERLINK("https://github.com/apache/commons-math/commit/3c60c05fd4dc11089780976bc64ba941a350d26a", "3c60c05fd4dc11089780976bc64ba941a350d26a")</f>
        <v>0</v>
      </c>
      <c r="D4473" t="s">
        <v>517</v>
      </c>
      <c r="E4473" t="s">
        <v>849</v>
      </c>
      <c r="F4473" t="s">
        <v>1479</v>
      </c>
      <c r="G4473" t="s">
        <v>2132</v>
      </c>
      <c r="H4473" t="s">
        <v>4080</v>
      </c>
    </row>
    <row r="4474" spans="1:8">
      <c r="H4474" t="s">
        <v>4081</v>
      </c>
    </row>
    <row r="4475" spans="1:8">
      <c r="A4475" t="s">
        <v>326</v>
      </c>
      <c r="B4475">
        <f>HYPERLINK("https://github.com/apache/commons-math/commit/ed39d2dbe2522a7842d8f173af46b483d983cb0a", "ed39d2dbe2522a7842d8f173af46b483d983cb0a")</f>
        <v>0</v>
      </c>
      <c r="C4475">
        <f>HYPERLINK("https://github.com/apache/commons-math/commit/250cf6e3669ee3c0cfda5d20761fb1324f594df0", "250cf6e3669ee3c0cfda5d20761fb1324f594df0")</f>
        <v>0</v>
      </c>
      <c r="D4475" t="s">
        <v>513</v>
      </c>
      <c r="E4475" t="s">
        <v>850</v>
      </c>
      <c r="F4475" t="s">
        <v>1480</v>
      </c>
      <c r="G4475" t="s">
        <v>1900</v>
      </c>
      <c r="H4475" t="s">
        <v>4082</v>
      </c>
    </row>
    <row r="4476" spans="1:8">
      <c r="A4476" t="s">
        <v>327</v>
      </c>
      <c r="B4476">
        <f>HYPERLINK("https://github.com/apache/commons-math/commit/49d94ad78ccfcea4e4c6aada466b2077895310a5", "49d94ad78ccfcea4e4c6aada466b2077895310a5")</f>
        <v>0</v>
      </c>
      <c r="C4476">
        <f>HYPERLINK("https://github.com/apache/commons-math/commit/3ffdf6246aa28e290754c2e77a03a0b45af5fe6a", "3ffdf6246aa28e290754c2e77a03a0b45af5fe6a")</f>
        <v>0</v>
      </c>
      <c r="D4476" t="s">
        <v>513</v>
      </c>
      <c r="E4476" t="s">
        <v>851</v>
      </c>
      <c r="F4476" t="s">
        <v>1481</v>
      </c>
      <c r="G4476" t="s">
        <v>2133</v>
      </c>
      <c r="H4476" t="s">
        <v>3566</v>
      </c>
    </row>
    <row r="4477" spans="1:8">
      <c r="H4477" t="s">
        <v>4083</v>
      </c>
    </row>
    <row r="4478" spans="1:8">
      <c r="H4478" t="s">
        <v>4084</v>
      </c>
    </row>
    <row r="4479" spans="1:8">
      <c r="H4479" t="s">
        <v>4085</v>
      </c>
    </row>
    <row r="4480" spans="1:8">
      <c r="H4480" t="s">
        <v>4086</v>
      </c>
    </row>
    <row r="4481" spans="8:8">
      <c r="H4481" t="s">
        <v>4087</v>
      </c>
    </row>
    <row r="4482" spans="8:8">
      <c r="H4482" t="s">
        <v>4088</v>
      </c>
    </row>
    <row r="4483" spans="8:8">
      <c r="H4483" t="s">
        <v>4089</v>
      </c>
    </row>
    <row r="4484" spans="8:8">
      <c r="H4484" t="s">
        <v>4090</v>
      </c>
    </row>
    <row r="4485" spans="8:8">
      <c r="H4485" t="s">
        <v>4091</v>
      </c>
    </row>
    <row r="4486" spans="8:8">
      <c r="H4486" t="s">
        <v>4092</v>
      </c>
    </row>
    <row r="4487" spans="8:8">
      <c r="H4487" t="s">
        <v>4093</v>
      </c>
    </row>
    <row r="4488" spans="8:8">
      <c r="H4488" t="s">
        <v>4094</v>
      </c>
    </row>
    <row r="4489" spans="8:8">
      <c r="H4489" t="s">
        <v>4095</v>
      </c>
    </row>
    <row r="4490" spans="8:8">
      <c r="H4490" t="s">
        <v>4096</v>
      </c>
    </row>
    <row r="4491" spans="8:8">
      <c r="H4491" t="s">
        <v>4097</v>
      </c>
    </row>
    <row r="4492" spans="8:8">
      <c r="H4492" t="s">
        <v>4098</v>
      </c>
    </row>
    <row r="4493" spans="8:8">
      <c r="H4493" t="s">
        <v>4099</v>
      </c>
    </row>
    <row r="4494" spans="8:8">
      <c r="H4494" t="s">
        <v>4100</v>
      </c>
    </row>
    <row r="4495" spans="8:8">
      <c r="H4495" t="s">
        <v>4101</v>
      </c>
    </row>
    <row r="4496" spans="8:8">
      <c r="H4496" t="s">
        <v>4102</v>
      </c>
    </row>
    <row r="4497" spans="6:8">
      <c r="H4497" t="s">
        <v>4102</v>
      </c>
    </row>
    <row r="4498" spans="6:8">
      <c r="H4498" t="s">
        <v>4103</v>
      </c>
    </row>
    <row r="4499" spans="6:8">
      <c r="H4499" t="s">
        <v>4104</v>
      </c>
    </row>
    <row r="4500" spans="6:8">
      <c r="H4500" t="s">
        <v>4105</v>
      </c>
    </row>
    <row r="4501" spans="6:8">
      <c r="H4501" t="s">
        <v>3133</v>
      </c>
    </row>
    <row r="4502" spans="6:8">
      <c r="F4502" t="s">
        <v>1482</v>
      </c>
      <c r="G4502" t="s">
        <v>2134</v>
      </c>
      <c r="H4502" t="s">
        <v>3185</v>
      </c>
    </row>
    <row r="4503" spans="6:8">
      <c r="H4503" t="s">
        <v>3494</v>
      </c>
    </row>
    <row r="4504" spans="6:8">
      <c r="H4504" t="s">
        <v>4106</v>
      </c>
    </row>
    <row r="4505" spans="6:8">
      <c r="H4505" t="s">
        <v>4107</v>
      </c>
    </row>
    <row r="4506" spans="6:8">
      <c r="H4506" t="s">
        <v>4108</v>
      </c>
    </row>
    <row r="4507" spans="6:8">
      <c r="H4507" t="s">
        <v>2586</v>
      </c>
    </row>
    <row r="4508" spans="6:8">
      <c r="H4508" t="s">
        <v>4109</v>
      </c>
    </row>
    <row r="4509" spans="6:8">
      <c r="H4509" t="s">
        <v>4110</v>
      </c>
    </row>
    <row r="4510" spans="6:8">
      <c r="H4510" t="s">
        <v>4111</v>
      </c>
    </row>
    <row r="4511" spans="6:8">
      <c r="H4511" t="s">
        <v>2500</v>
      </c>
    </row>
    <row r="4512" spans="6:8">
      <c r="H4512" t="s">
        <v>4112</v>
      </c>
    </row>
    <row r="4513" spans="8:8">
      <c r="H4513" t="s">
        <v>4113</v>
      </c>
    </row>
    <row r="4514" spans="8:8">
      <c r="H4514" t="s">
        <v>4114</v>
      </c>
    </row>
    <row r="4515" spans="8:8">
      <c r="H4515" t="s">
        <v>4115</v>
      </c>
    </row>
    <row r="4516" spans="8:8">
      <c r="H4516" t="s">
        <v>4116</v>
      </c>
    </row>
    <row r="4517" spans="8:8">
      <c r="H4517" t="s">
        <v>4117</v>
      </c>
    </row>
    <row r="4518" spans="8:8">
      <c r="H4518" t="s">
        <v>2413</v>
      </c>
    </row>
    <row r="4519" spans="8:8">
      <c r="H4519" t="s">
        <v>2403</v>
      </c>
    </row>
    <row r="4520" spans="8:8">
      <c r="H4520" t="s">
        <v>4118</v>
      </c>
    </row>
    <row r="4521" spans="8:8">
      <c r="H4521" t="s">
        <v>4119</v>
      </c>
    </row>
    <row r="4522" spans="8:8">
      <c r="H4522" t="s">
        <v>4120</v>
      </c>
    </row>
    <row r="4523" spans="8:8">
      <c r="H4523" t="s">
        <v>4121</v>
      </c>
    </row>
    <row r="4524" spans="8:8">
      <c r="H4524" t="s">
        <v>4122</v>
      </c>
    </row>
    <row r="4525" spans="8:8">
      <c r="H4525" t="s">
        <v>4123</v>
      </c>
    </row>
    <row r="4526" spans="8:8">
      <c r="H4526" t="s">
        <v>2411</v>
      </c>
    </row>
    <row r="4527" spans="8:8">
      <c r="H4527" t="s">
        <v>4124</v>
      </c>
    </row>
    <row r="4528" spans="8:8">
      <c r="H4528" t="s">
        <v>4125</v>
      </c>
    </row>
    <row r="4529" spans="1:8">
      <c r="H4529" t="s">
        <v>4126</v>
      </c>
    </row>
    <row r="4530" spans="1:8">
      <c r="H4530" t="s">
        <v>4127</v>
      </c>
    </row>
    <row r="4531" spans="1:8">
      <c r="H4531" t="s">
        <v>4128</v>
      </c>
    </row>
    <row r="4532" spans="1:8">
      <c r="H4532" t="s">
        <v>4129</v>
      </c>
    </row>
    <row r="4533" spans="1:8">
      <c r="H4533" t="s">
        <v>4103</v>
      </c>
    </row>
    <row r="4534" spans="1:8">
      <c r="H4534" t="s">
        <v>3133</v>
      </c>
    </row>
    <row r="4535" spans="1:8">
      <c r="H4535" t="s">
        <v>3133</v>
      </c>
    </row>
    <row r="4536" spans="1:8">
      <c r="H4536" t="s">
        <v>3133</v>
      </c>
    </row>
    <row r="4537" spans="1:8">
      <c r="F4537" t="s">
        <v>1483</v>
      </c>
      <c r="G4537" t="s">
        <v>2094</v>
      </c>
      <c r="H4537" t="s">
        <v>4130</v>
      </c>
    </row>
    <row r="4538" spans="1:8">
      <c r="H4538" t="s">
        <v>4131</v>
      </c>
    </row>
    <row r="4539" spans="1:8">
      <c r="H4539" t="s">
        <v>4132</v>
      </c>
    </row>
    <row r="4540" spans="1:8">
      <c r="H4540" t="s">
        <v>4133</v>
      </c>
    </row>
    <row r="4541" spans="1:8">
      <c r="A4541" t="s">
        <v>328</v>
      </c>
      <c r="B4541">
        <f>HYPERLINK("https://github.com/apache/commons-math/commit/b84754cc7f06aeab1231dc6c09f2aa6166d56334", "b84754cc7f06aeab1231dc6c09f2aa6166d56334")</f>
        <v>0</v>
      </c>
      <c r="C4541">
        <f>HYPERLINK("https://github.com/apache/commons-math/commit/f4e9bfe99faf9cd8a1d3cf9d1cc86df706b347bd", "f4e9bfe99faf9cd8a1d3cf9d1cc86df706b347bd")</f>
        <v>0</v>
      </c>
      <c r="D4541" t="s">
        <v>513</v>
      </c>
      <c r="E4541" t="s">
        <v>852</v>
      </c>
      <c r="F4541" t="s">
        <v>1484</v>
      </c>
      <c r="G4541" t="s">
        <v>2135</v>
      </c>
      <c r="H4541" t="s">
        <v>4134</v>
      </c>
    </row>
    <row r="4542" spans="1:8">
      <c r="A4542" t="s">
        <v>329</v>
      </c>
      <c r="B4542">
        <f>HYPERLINK("https://github.com/apache/commons-math/commit/408fa3a6afc6c9c843f690d7b837d6328aeec243", "408fa3a6afc6c9c843f690d7b837d6328aeec243")</f>
        <v>0</v>
      </c>
      <c r="C4542">
        <f>HYPERLINK("https://github.com/apache/commons-math/commit/49444ee6a56caee4eddc32c24dd960dd3195f7fa", "49444ee6a56caee4eddc32c24dd960dd3195f7fa")</f>
        <v>0</v>
      </c>
      <c r="D4542" t="s">
        <v>513</v>
      </c>
      <c r="E4542" t="s">
        <v>853</v>
      </c>
      <c r="F4542" t="s">
        <v>1485</v>
      </c>
      <c r="G4542" t="s">
        <v>2136</v>
      </c>
      <c r="H4542" t="s">
        <v>4135</v>
      </c>
    </row>
    <row r="4543" spans="1:8">
      <c r="H4543" t="s">
        <v>4136</v>
      </c>
    </row>
    <row r="4544" spans="1:8">
      <c r="H4544" t="s">
        <v>4137</v>
      </c>
    </row>
    <row r="4545" spans="8:8">
      <c r="H4545" t="s">
        <v>4138</v>
      </c>
    </row>
    <row r="4546" spans="8:8">
      <c r="H4546" t="s">
        <v>4139</v>
      </c>
    </row>
    <row r="4547" spans="8:8">
      <c r="H4547" t="s">
        <v>4140</v>
      </c>
    </row>
    <row r="4548" spans="8:8">
      <c r="H4548" t="s">
        <v>4141</v>
      </c>
    </row>
    <row r="4549" spans="8:8">
      <c r="H4549" t="s">
        <v>4142</v>
      </c>
    </row>
    <row r="4550" spans="8:8">
      <c r="H4550" t="s">
        <v>4143</v>
      </c>
    </row>
    <row r="4551" spans="8:8">
      <c r="H4551" t="s">
        <v>4144</v>
      </c>
    </row>
    <row r="4552" spans="8:8">
      <c r="H4552" t="s">
        <v>4145</v>
      </c>
    </row>
    <row r="4553" spans="8:8">
      <c r="H4553" t="s">
        <v>2727</v>
      </c>
    </row>
    <row r="4554" spans="8:8">
      <c r="H4554" t="s">
        <v>2721</v>
      </c>
    </row>
    <row r="4555" spans="8:8">
      <c r="H4555" t="s">
        <v>2738</v>
      </c>
    </row>
    <row r="4556" spans="8:8">
      <c r="H4556" t="s">
        <v>2723</v>
      </c>
    </row>
    <row r="4557" spans="8:8">
      <c r="H4557" t="s">
        <v>2750</v>
      </c>
    </row>
    <row r="4558" spans="8:8">
      <c r="H4558" t="s">
        <v>2725</v>
      </c>
    </row>
    <row r="4559" spans="8:8">
      <c r="H4559" t="s">
        <v>3563</v>
      </c>
    </row>
    <row r="4560" spans="8:8">
      <c r="H4560" t="s">
        <v>2728</v>
      </c>
    </row>
    <row r="4561" spans="8:8">
      <c r="H4561" t="s">
        <v>4146</v>
      </c>
    </row>
    <row r="4562" spans="8:8">
      <c r="H4562" t="s">
        <v>2739</v>
      </c>
    </row>
    <row r="4563" spans="8:8">
      <c r="H4563" t="s">
        <v>4147</v>
      </c>
    </row>
    <row r="4564" spans="8:8">
      <c r="H4564" t="s">
        <v>2751</v>
      </c>
    </row>
    <row r="4565" spans="8:8">
      <c r="H4565" t="s">
        <v>4148</v>
      </c>
    </row>
    <row r="4566" spans="8:8">
      <c r="H4566" t="s">
        <v>4149</v>
      </c>
    </row>
    <row r="4567" spans="8:8">
      <c r="H4567" t="s">
        <v>4150</v>
      </c>
    </row>
    <row r="4568" spans="8:8">
      <c r="H4568" t="s">
        <v>4151</v>
      </c>
    </row>
    <row r="4569" spans="8:8">
      <c r="H4569" t="s">
        <v>4152</v>
      </c>
    </row>
    <row r="4570" spans="8:8">
      <c r="H4570" t="s">
        <v>4153</v>
      </c>
    </row>
    <row r="4571" spans="8:8">
      <c r="H4571" t="s">
        <v>4154</v>
      </c>
    </row>
    <row r="4572" spans="8:8">
      <c r="H4572" t="s">
        <v>4155</v>
      </c>
    </row>
    <row r="4573" spans="8:8">
      <c r="H4573" t="s">
        <v>2731</v>
      </c>
    </row>
    <row r="4574" spans="8:8">
      <c r="H4574" t="s">
        <v>4156</v>
      </c>
    </row>
    <row r="4575" spans="8:8">
      <c r="H4575" t="s">
        <v>2733</v>
      </c>
    </row>
    <row r="4576" spans="8:8">
      <c r="H4576" t="s">
        <v>4157</v>
      </c>
    </row>
    <row r="4577" spans="8:8">
      <c r="H4577" t="s">
        <v>4158</v>
      </c>
    </row>
    <row r="4578" spans="8:8">
      <c r="H4578" t="s">
        <v>2402</v>
      </c>
    </row>
    <row r="4579" spans="8:8">
      <c r="H4579" t="s">
        <v>4159</v>
      </c>
    </row>
    <row r="4580" spans="8:8">
      <c r="H4580" t="s">
        <v>4160</v>
      </c>
    </row>
    <row r="4581" spans="8:8">
      <c r="H4581" t="s">
        <v>3567</v>
      </c>
    </row>
    <row r="4582" spans="8:8">
      <c r="H4582" t="s">
        <v>4161</v>
      </c>
    </row>
    <row r="4583" spans="8:8">
      <c r="H4583" t="s">
        <v>3568</v>
      </c>
    </row>
    <row r="4584" spans="8:8">
      <c r="H4584" t="s">
        <v>4162</v>
      </c>
    </row>
    <row r="4585" spans="8:8">
      <c r="H4585" t="s">
        <v>4163</v>
      </c>
    </row>
    <row r="4586" spans="8:8">
      <c r="H4586" t="s">
        <v>3591</v>
      </c>
    </row>
    <row r="4587" spans="8:8">
      <c r="H4587" t="s">
        <v>4164</v>
      </c>
    </row>
    <row r="4588" spans="8:8">
      <c r="H4588" t="s">
        <v>4165</v>
      </c>
    </row>
    <row r="4589" spans="8:8">
      <c r="H4589" t="s">
        <v>4166</v>
      </c>
    </row>
    <row r="4590" spans="8:8">
      <c r="H4590" t="s">
        <v>4167</v>
      </c>
    </row>
    <row r="4591" spans="8:8">
      <c r="H4591" t="s">
        <v>4168</v>
      </c>
    </row>
    <row r="4592" spans="8:8">
      <c r="H4592" t="s">
        <v>4169</v>
      </c>
    </row>
    <row r="4593" spans="1:8">
      <c r="H4593" t="s">
        <v>4170</v>
      </c>
    </row>
    <row r="4594" spans="1:8">
      <c r="H4594" t="s">
        <v>4171</v>
      </c>
    </row>
    <row r="4595" spans="1:8">
      <c r="H4595" t="s">
        <v>4172</v>
      </c>
    </row>
    <row r="4596" spans="1:8">
      <c r="H4596" t="s">
        <v>4173</v>
      </c>
    </row>
    <row r="4597" spans="1:8">
      <c r="H4597" t="s">
        <v>3494</v>
      </c>
    </row>
    <row r="4598" spans="1:8">
      <c r="H4598" t="s">
        <v>4106</v>
      </c>
    </row>
    <row r="4599" spans="1:8">
      <c r="H4599" t="s">
        <v>4174</v>
      </c>
    </row>
    <row r="4600" spans="1:8">
      <c r="H4600" t="s">
        <v>4175</v>
      </c>
    </row>
    <row r="4601" spans="1:8">
      <c r="A4601" t="s">
        <v>330</v>
      </c>
      <c r="B4601">
        <f>HYPERLINK("https://github.com/apache/commons-math/commit/26f3166f1156ecede6e046ce2d74ac5bc3bf64fb", "26f3166f1156ecede6e046ce2d74ac5bc3bf64fb")</f>
        <v>0</v>
      </c>
      <c r="C4601">
        <f>HYPERLINK("https://github.com/apache/commons-math/commit/0d057fc6dc9fac9e16c01e3647c2201281310a6a", "0d057fc6dc9fac9e16c01e3647c2201281310a6a")</f>
        <v>0</v>
      </c>
      <c r="D4601" t="s">
        <v>513</v>
      </c>
      <c r="E4601" t="s">
        <v>854</v>
      </c>
      <c r="F4601" t="s">
        <v>1486</v>
      </c>
      <c r="G4601" t="s">
        <v>2137</v>
      </c>
      <c r="H4601" t="s">
        <v>2522</v>
      </c>
    </row>
    <row r="4602" spans="1:8">
      <c r="H4602" t="s">
        <v>4176</v>
      </c>
    </row>
    <row r="4603" spans="1:8">
      <c r="H4603" t="s">
        <v>4177</v>
      </c>
    </row>
    <row r="4604" spans="1:8">
      <c r="H4604" t="s">
        <v>4178</v>
      </c>
    </row>
    <row r="4605" spans="1:8">
      <c r="H4605" t="s">
        <v>4179</v>
      </c>
    </row>
    <row r="4606" spans="1:8">
      <c r="H4606" t="s">
        <v>4180</v>
      </c>
    </row>
    <row r="4607" spans="1:8">
      <c r="H4607" t="s">
        <v>4181</v>
      </c>
    </row>
    <row r="4608" spans="1:8">
      <c r="H4608" t="s">
        <v>4182</v>
      </c>
    </row>
    <row r="4609" spans="8:8">
      <c r="H4609" t="s">
        <v>4183</v>
      </c>
    </row>
    <row r="4610" spans="8:8">
      <c r="H4610" t="s">
        <v>4184</v>
      </c>
    </row>
    <row r="4611" spans="8:8">
      <c r="H4611" t="s">
        <v>4185</v>
      </c>
    </row>
    <row r="4612" spans="8:8">
      <c r="H4612" t="s">
        <v>4186</v>
      </c>
    </row>
    <row r="4613" spans="8:8">
      <c r="H4613" t="s">
        <v>4187</v>
      </c>
    </row>
    <row r="4614" spans="8:8">
      <c r="H4614" t="s">
        <v>4188</v>
      </c>
    </row>
    <row r="4615" spans="8:8">
      <c r="H4615" t="s">
        <v>4189</v>
      </c>
    </row>
    <row r="4616" spans="8:8">
      <c r="H4616" t="s">
        <v>4190</v>
      </c>
    </row>
    <row r="4617" spans="8:8">
      <c r="H4617" t="s">
        <v>4191</v>
      </c>
    </row>
    <row r="4618" spans="8:8">
      <c r="H4618" t="s">
        <v>4192</v>
      </c>
    </row>
    <row r="4619" spans="8:8">
      <c r="H4619" t="s">
        <v>4193</v>
      </c>
    </row>
    <row r="4620" spans="8:8">
      <c r="H4620" t="s">
        <v>4194</v>
      </c>
    </row>
    <row r="4621" spans="8:8">
      <c r="H4621" t="s">
        <v>4195</v>
      </c>
    </row>
    <row r="4622" spans="8:8">
      <c r="H4622" t="s">
        <v>4196</v>
      </c>
    </row>
    <row r="4623" spans="8:8">
      <c r="H4623" t="s">
        <v>4197</v>
      </c>
    </row>
    <row r="4624" spans="8:8">
      <c r="H4624" t="s">
        <v>4198</v>
      </c>
    </row>
    <row r="4625" spans="8:8">
      <c r="H4625" t="s">
        <v>2527</v>
      </c>
    </row>
    <row r="4626" spans="8:8">
      <c r="H4626" t="s">
        <v>3331</v>
      </c>
    </row>
    <row r="4627" spans="8:8">
      <c r="H4627" t="s">
        <v>4199</v>
      </c>
    </row>
    <row r="4628" spans="8:8">
      <c r="H4628" t="s">
        <v>2528</v>
      </c>
    </row>
    <row r="4629" spans="8:8">
      <c r="H4629" t="s">
        <v>2529</v>
      </c>
    </row>
    <row r="4630" spans="8:8">
      <c r="H4630" t="s">
        <v>4200</v>
      </c>
    </row>
    <row r="4631" spans="8:8">
      <c r="H4631" t="s">
        <v>4201</v>
      </c>
    </row>
    <row r="4632" spans="8:8">
      <c r="H4632" t="s">
        <v>4202</v>
      </c>
    </row>
    <row r="4633" spans="8:8">
      <c r="H4633" t="s">
        <v>4203</v>
      </c>
    </row>
    <row r="4634" spans="8:8">
      <c r="H4634" t="s">
        <v>4204</v>
      </c>
    </row>
    <row r="4635" spans="8:8">
      <c r="H4635" t="s">
        <v>4205</v>
      </c>
    </row>
    <row r="4636" spans="8:8">
      <c r="H4636" t="s">
        <v>4206</v>
      </c>
    </row>
    <row r="4637" spans="8:8">
      <c r="H4637" t="s">
        <v>2531</v>
      </c>
    </row>
    <row r="4638" spans="8:8">
      <c r="H4638" t="s">
        <v>2532</v>
      </c>
    </row>
    <row r="4639" spans="8:8">
      <c r="H4639" t="s">
        <v>2533</v>
      </c>
    </row>
    <row r="4640" spans="8:8">
      <c r="H4640" t="s">
        <v>2534</v>
      </c>
    </row>
    <row r="4641" spans="8:8">
      <c r="H4641" t="s">
        <v>2535</v>
      </c>
    </row>
    <row r="4642" spans="8:8">
      <c r="H4642" t="s">
        <v>2536</v>
      </c>
    </row>
    <row r="4643" spans="8:8">
      <c r="H4643" t="s">
        <v>2537</v>
      </c>
    </row>
    <row r="4644" spans="8:8">
      <c r="H4644" t="s">
        <v>4207</v>
      </c>
    </row>
    <row r="4645" spans="8:8">
      <c r="H4645" t="s">
        <v>4208</v>
      </c>
    </row>
    <row r="4646" spans="8:8">
      <c r="H4646" t="s">
        <v>4209</v>
      </c>
    </row>
    <row r="4647" spans="8:8">
      <c r="H4647" t="s">
        <v>4210</v>
      </c>
    </row>
    <row r="4648" spans="8:8">
      <c r="H4648" t="s">
        <v>4211</v>
      </c>
    </row>
    <row r="4649" spans="8:8">
      <c r="H4649" t="s">
        <v>4212</v>
      </c>
    </row>
    <row r="4650" spans="8:8">
      <c r="H4650" t="s">
        <v>4213</v>
      </c>
    </row>
    <row r="4651" spans="8:8">
      <c r="H4651" t="s">
        <v>4214</v>
      </c>
    </row>
    <row r="4652" spans="8:8">
      <c r="H4652" t="s">
        <v>4215</v>
      </c>
    </row>
    <row r="4653" spans="8:8">
      <c r="H4653" t="s">
        <v>4216</v>
      </c>
    </row>
    <row r="4654" spans="8:8">
      <c r="H4654" t="s">
        <v>4217</v>
      </c>
    </row>
    <row r="4655" spans="8:8">
      <c r="H4655" t="s">
        <v>4218</v>
      </c>
    </row>
    <row r="4656" spans="8:8">
      <c r="H4656" t="s">
        <v>4219</v>
      </c>
    </row>
    <row r="4657" spans="1:8">
      <c r="F4657" t="s">
        <v>1487</v>
      </c>
      <c r="G4657" t="s">
        <v>2108</v>
      </c>
      <c r="H4657" t="s">
        <v>4179</v>
      </c>
    </row>
    <row r="4658" spans="1:8">
      <c r="A4658" t="s">
        <v>331</v>
      </c>
      <c r="B4658">
        <f>HYPERLINK("https://github.com/apache/commons-math/commit/3ad5595706a90adc920105b5c486e4fc0db6d497", "3ad5595706a90adc920105b5c486e4fc0db6d497")</f>
        <v>0</v>
      </c>
      <c r="C4658">
        <f>HYPERLINK("https://github.com/apache/commons-math/commit/9d5715114c68524ffa5f5de34e869f3bd826b816", "9d5715114c68524ffa5f5de34e869f3bd826b816")</f>
        <v>0</v>
      </c>
      <c r="D4658" t="s">
        <v>513</v>
      </c>
      <c r="E4658" t="s">
        <v>855</v>
      </c>
      <c r="F4658" t="s">
        <v>1488</v>
      </c>
      <c r="G4658" t="s">
        <v>2136</v>
      </c>
      <c r="H4658" t="s">
        <v>4158</v>
      </c>
    </row>
    <row r="4659" spans="1:8">
      <c r="A4659" t="s">
        <v>332</v>
      </c>
      <c r="B4659">
        <f>HYPERLINK("https://github.com/apache/commons-math/commit/f636e777079d6fc4dc10ac6f150e156302a71e95", "f636e777079d6fc4dc10ac6f150e156302a71e95")</f>
        <v>0</v>
      </c>
      <c r="C4659">
        <f>HYPERLINK("https://github.com/apache/commons-math/commit/8e14f3716935eb4cfb9e622c6227b80ac180cb88", "8e14f3716935eb4cfb9e622c6227b80ac180cb88")</f>
        <v>0</v>
      </c>
      <c r="D4659" t="s">
        <v>511</v>
      </c>
      <c r="E4659" t="s">
        <v>856</v>
      </c>
      <c r="F4659" t="s">
        <v>1489</v>
      </c>
      <c r="G4659" t="s">
        <v>2138</v>
      </c>
      <c r="H4659" t="s">
        <v>4220</v>
      </c>
    </row>
    <row r="4660" spans="1:8">
      <c r="H4660" t="s">
        <v>4221</v>
      </c>
    </row>
    <row r="4661" spans="1:8">
      <c r="H4661" t="s">
        <v>2344</v>
      </c>
    </row>
    <row r="4662" spans="1:8">
      <c r="H4662" t="s">
        <v>4222</v>
      </c>
    </row>
    <row r="4663" spans="1:8">
      <c r="H4663" t="s">
        <v>4223</v>
      </c>
    </row>
    <row r="4664" spans="1:8">
      <c r="H4664" t="s">
        <v>4224</v>
      </c>
    </row>
    <row r="4665" spans="1:8">
      <c r="H4665" t="s">
        <v>4225</v>
      </c>
    </row>
    <row r="4666" spans="1:8">
      <c r="H4666" t="s">
        <v>4226</v>
      </c>
    </row>
    <row r="4667" spans="1:8">
      <c r="H4667" t="s">
        <v>4227</v>
      </c>
    </row>
    <row r="4668" spans="1:8">
      <c r="H4668" t="s">
        <v>4228</v>
      </c>
    </row>
    <row r="4669" spans="1:8">
      <c r="F4669" t="s">
        <v>1490</v>
      </c>
      <c r="G4669" t="s">
        <v>2139</v>
      </c>
      <c r="H4669" t="s">
        <v>4229</v>
      </c>
    </row>
    <row r="4670" spans="1:8">
      <c r="H4670" t="s">
        <v>4221</v>
      </c>
    </row>
    <row r="4671" spans="1:8">
      <c r="H4671" t="s">
        <v>2344</v>
      </c>
    </row>
    <row r="4672" spans="1:8">
      <c r="H4672" t="s">
        <v>3873</v>
      </c>
    </row>
    <row r="4673" spans="1:8">
      <c r="H4673" t="s">
        <v>4222</v>
      </c>
    </row>
    <row r="4674" spans="1:8">
      <c r="H4674" t="s">
        <v>4223</v>
      </c>
    </row>
    <row r="4675" spans="1:8">
      <c r="H4675" t="s">
        <v>4224</v>
      </c>
    </row>
    <row r="4676" spans="1:8">
      <c r="H4676" t="s">
        <v>4225</v>
      </c>
    </row>
    <row r="4677" spans="1:8">
      <c r="H4677" t="s">
        <v>4226</v>
      </c>
    </row>
    <row r="4678" spans="1:8">
      <c r="H4678" t="s">
        <v>4230</v>
      </c>
    </row>
    <row r="4679" spans="1:8">
      <c r="H4679" t="s">
        <v>4231</v>
      </c>
    </row>
    <row r="4680" spans="1:8">
      <c r="H4680" t="s">
        <v>4227</v>
      </c>
    </row>
    <row r="4681" spans="1:8">
      <c r="H4681" t="s">
        <v>4228</v>
      </c>
    </row>
    <row r="4682" spans="1:8">
      <c r="H4682" t="s">
        <v>4232</v>
      </c>
    </row>
    <row r="4683" spans="1:8">
      <c r="A4683" t="s">
        <v>333</v>
      </c>
      <c r="B4683">
        <f>HYPERLINK("https://github.com/apache/commons-math/commit/731ff8099fd33ec3e9a90ac105ea64d261fdc60a", "731ff8099fd33ec3e9a90ac105ea64d261fdc60a")</f>
        <v>0</v>
      </c>
      <c r="C4683">
        <f>HYPERLINK("https://github.com/apache/commons-math/commit/33809e031de7b56d82130e8c3c6ddb6fca31a396", "33809e031de7b56d82130e8c3c6ddb6fca31a396")</f>
        <v>0</v>
      </c>
      <c r="D4683" t="s">
        <v>517</v>
      </c>
      <c r="E4683" t="s">
        <v>857</v>
      </c>
      <c r="F4683" t="s">
        <v>1491</v>
      </c>
      <c r="G4683" t="s">
        <v>2140</v>
      </c>
      <c r="H4683" t="s">
        <v>3532</v>
      </c>
    </row>
    <row r="4684" spans="1:8">
      <c r="H4684" t="s">
        <v>3533</v>
      </c>
    </row>
    <row r="4685" spans="1:8">
      <c r="A4685" t="s">
        <v>334</v>
      </c>
      <c r="B4685">
        <f>HYPERLINK("https://github.com/apache/commons-math/commit/3e2570e1176aa125730efd58e6a2e543f5bacb7c", "3e2570e1176aa125730efd58e6a2e543f5bacb7c")</f>
        <v>0</v>
      </c>
      <c r="C4685">
        <f>HYPERLINK("https://github.com/apache/commons-math/commit/c0c42c39fc58bcab18efea92f898eef0a20317f8", "c0c42c39fc58bcab18efea92f898eef0a20317f8")</f>
        <v>0</v>
      </c>
      <c r="D4685" t="s">
        <v>515</v>
      </c>
      <c r="E4685" t="s">
        <v>858</v>
      </c>
      <c r="F4685" t="s">
        <v>1492</v>
      </c>
      <c r="G4685" t="s">
        <v>1837</v>
      </c>
      <c r="H4685" t="s">
        <v>4233</v>
      </c>
    </row>
    <row r="4686" spans="1:8">
      <c r="A4686" t="s">
        <v>335</v>
      </c>
      <c r="B4686">
        <f>HYPERLINK("https://github.com/apache/commons-math/commit/ad35857d0fab949b00dafc22b20b8e93bcb603d2", "ad35857d0fab949b00dafc22b20b8e93bcb603d2")</f>
        <v>0</v>
      </c>
      <c r="C4686">
        <f>HYPERLINK("https://github.com/apache/commons-math/commit/b06d9bcfa1ae3dce9be8a812ad31149340319efe", "b06d9bcfa1ae3dce9be8a812ad31149340319efe")</f>
        <v>0</v>
      </c>
      <c r="D4686" t="s">
        <v>511</v>
      </c>
      <c r="E4686" t="s">
        <v>859</v>
      </c>
      <c r="F4686" t="s">
        <v>1493</v>
      </c>
      <c r="G4686" t="s">
        <v>2093</v>
      </c>
      <c r="H4686" t="s">
        <v>3854</v>
      </c>
    </row>
    <row r="4687" spans="1:8">
      <c r="H4687" t="s">
        <v>2646</v>
      </c>
    </row>
    <row r="4688" spans="1:8">
      <c r="H4688" t="s">
        <v>2647</v>
      </c>
    </row>
    <row r="4689" spans="1:8">
      <c r="H4689" t="s">
        <v>3855</v>
      </c>
    </row>
    <row r="4690" spans="1:8">
      <c r="H4690" t="s">
        <v>2648</v>
      </c>
    </row>
    <row r="4691" spans="1:8">
      <c r="H4691" t="s">
        <v>2649</v>
      </c>
    </row>
    <row r="4692" spans="1:8">
      <c r="H4692" t="s">
        <v>4234</v>
      </c>
    </row>
    <row r="4693" spans="1:8">
      <c r="H4693" t="s">
        <v>4235</v>
      </c>
    </row>
    <row r="4694" spans="1:8">
      <c r="H4694" t="s">
        <v>4236</v>
      </c>
    </row>
    <row r="4695" spans="1:8">
      <c r="H4695" t="s">
        <v>4237</v>
      </c>
    </row>
    <row r="4696" spans="1:8">
      <c r="H4696" t="s">
        <v>2650</v>
      </c>
    </row>
    <row r="4697" spans="1:8">
      <c r="H4697" t="s">
        <v>2653</v>
      </c>
    </row>
    <row r="4698" spans="1:8">
      <c r="A4698" t="s">
        <v>336</v>
      </c>
      <c r="B4698">
        <f>HYPERLINK("https://github.com/apache/commons-math/commit/77ba0961e519b851f6fe329a3c4cfd0b180a760a", "77ba0961e519b851f6fe329a3c4cfd0b180a760a")</f>
        <v>0</v>
      </c>
      <c r="C4698">
        <f>HYPERLINK("https://github.com/apache/commons-math/commit/b3f4a55be9461b1ba658b3b487daa71b18a17a21", "b3f4a55be9461b1ba658b3b487daa71b18a17a21")</f>
        <v>0</v>
      </c>
      <c r="D4698" t="s">
        <v>517</v>
      </c>
      <c r="E4698" t="s">
        <v>860</v>
      </c>
      <c r="F4698" t="s">
        <v>1494</v>
      </c>
      <c r="G4698" t="s">
        <v>2141</v>
      </c>
      <c r="H4698" t="s">
        <v>4238</v>
      </c>
    </row>
    <row r="4699" spans="1:8">
      <c r="H4699" t="s">
        <v>4239</v>
      </c>
    </row>
    <row r="4700" spans="1:8">
      <c r="H4700" t="s">
        <v>4240</v>
      </c>
    </row>
    <row r="4701" spans="1:8">
      <c r="H4701" t="s">
        <v>4241</v>
      </c>
    </row>
    <row r="4702" spans="1:8">
      <c r="A4702" t="s">
        <v>337</v>
      </c>
      <c r="B4702">
        <f>HYPERLINK("https://github.com/apache/commons-math/commit/d3b4651afb1e075f13bfa2285187717e473bae5e", "d3b4651afb1e075f13bfa2285187717e473bae5e")</f>
        <v>0</v>
      </c>
      <c r="C4702">
        <f>HYPERLINK("https://github.com/apache/commons-math/commit/928a55612363e250dd329ac478ab08f69daacc13", "928a55612363e250dd329ac478ab08f69daacc13")</f>
        <v>0</v>
      </c>
      <c r="D4702" t="s">
        <v>517</v>
      </c>
      <c r="E4702" t="s">
        <v>861</v>
      </c>
      <c r="F4702" t="s">
        <v>1495</v>
      </c>
      <c r="G4702" t="s">
        <v>2142</v>
      </c>
      <c r="H4702" t="s">
        <v>4241</v>
      </c>
    </row>
    <row r="4703" spans="1:8">
      <c r="A4703" t="s">
        <v>338</v>
      </c>
      <c r="B4703">
        <f>HYPERLINK("https://github.com/apache/commons-math/commit/7cc91e9f22c9d4769a992f86e72bafa2857e30b2", "7cc91e9f22c9d4769a992f86e72bafa2857e30b2")</f>
        <v>0</v>
      </c>
      <c r="C4703">
        <f>HYPERLINK("https://github.com/apache/commons-math/commit/a6925e3e8af52bbe7d92769e19e6be848f572e67", "a6925e3e8af52bbe7d92769e19e6be848f572e67")</f>
        <v>0</v>
      </c>
      <c r="D4703" t="s">
        <v>519</v>
      </c>
      <c r="E4703" t="s">
        <v>862</v>
      </c>
      <c r="F4703" t="s">
        <v>1496</v>
      </c>
      <c r="G4703" t="s">
        <v>1950</v>
      </c>
      <c r="H4703" t="s">
        <v>4242</v>
      </c>
    </row>
    <row r="4704" spans="1:8">
      <c r="A4704" t="s">
        <v>339</v>
      </c>
      <c r="B4704">
        <f>HYPERLINK("https://github.com/apache/commons-math/commit/f63b7466e49a9caff40ac4b4a79b22dfc4ee8adf", "f63b7466e49a9caff40ac4b4a79b22dfc4ee8adf")</f>
        <v>0</v>
      </c>
      <c r="C4704">
        <f>HYPERLINK("https://github.com/apache/commons-math/commit/81961ba841a953952272891224d581d7a1d6bfaa", "81961ba841a953952272891224d581d7a1d6bfaa")</f>
        <v>0</v>
      </c>
      <c r="D4704" t="s">
        <v>511</v>
      </c>
      <c r="E4704" t="s">
        <v>863</v>
      </c>
      <c r="F4704" t="s">
        <v>1497</v>
      </c>
      <c r="G4704" t="s">
        <v>2143</v>
      </c>
      <c r="H4704" t="s">
        <v>4243</v>
      </c>
    </row>
    <row r="4705" spans="8:8">
      <c r="H4705" t="s">
        <v>4244</v>
      </c>
    </row>
    <row r="4706" spans="8:8">
      <c r="H4706" t="s">
        <v>4243</v>
      </c>
    </row>
    <row r="4707" spans="8:8">
      <c r="H4707" t="s">
        <v>4243</v>
      </c>
    </row>
    <row r="4708" spans="8:8">
      <c r="H4708" t="s">
        <v>4244</v>
      </c>
    </row>
    <row r="4709" spans="8:8">
      <c r="H4709" t="s">
        <v>4243</v>
      </c>
    </row>
    <row r="4710" spans="8:8">
      <c r="H4710" t="s">
        <v>4243</v>
      </c>
    </row>
    <row r="4711" spans="8:8">
      <c r="H4711" t="s">
        <v>4245</v>
      </c>
    </row>
    <row r="4712" spans="8:8">
      <c r="H4712" t="s">
        <v>4246</v>
      </c>
    </row>
    <row r="4713" spans="8:8">
      <c r="H4713" t="s">
        <v>4245</v>
      </c>
    </row>
    <row r="4714" spans="8:8">
      <c r="H4714" t="s">
        <v>4247</v>
      </c>
    </row>
    <row r="4715" spans="8:8">
      <c r="H4715" t="s">
        <v>4248</v>
      </c>
    </row>
    <row r="4716" spans="8:8">
      <c r="H4716" t="s">
        <v>4249</v>
      </c>
    </row>
    <row r="4717" spans="8:8">
      <c r="H4717" t="s">
        <v>3191</v>
      </c>
    </row>
    <row r="4718" spans="8:8">
      <c r="H4718" t="s">
        <v>4250</v>
      </c>
    </row>
    <row r="4719" spans="8:8">
      <c r="H4719" t="s">
        <v>4251</v>
      </c>
    </row>
    <row r="4720" spans="8:8">
      <c r="H4720" t="s">
        <v>4252</v>
      </c>
    </row>
    <row r="4721" spans="1:8">
      <c r="H4721" t="s">
        <v>4253</v>
      </c>
    </row>
    <row r="4722" spans="1:8">
      <c r="A4722" t="s">
        <v>340</v>
      </c>
      <c r="B4722">
        <f>HYPERLINK("https://github.com/apache/commons-math/commit/93b51cc6fd264155817f8729add91ae0d25e22bf", "93b51cc6fd264155817f8729add91ae0d25e22bf")</f>
        <v>0</v>
      </c>
      <c r="C4722">
        <f>HYPERLINK("https://github.com/apache/commons-math/commit/9be92c371cb3c5f31b29cc4111cac2782880656c", "9be92c371cb3c5f31b29cc4111cac2782880656c")</f>
        <v>0</v>
      </c>
      <c r="D4722" t="s">
        <v>517</v>
      </c>
      <c r="E4722" t="s">
        <v>864</v>
      </c>
      <c r="F4722" t="s">
        <v>1493</v>
      </c>
      <c r="G4722" t="s">
        <v>2093</v>
      </c>
      <c r="H4722" t="s">
        <v>4254</v>
      </c>
    </row>
    <row r="4723" spans="1:8">
      <c r="H4723" t="s">
        <v>4255</v>
      </c>
    </row>
    <row r="4724" spans="1:8">
      <c r="H4724" t="s">
        <v>4256</v>
      </c>
    </row>
    <row r="4725" spans="1:8">
      <c r="H4725" t="s">
        <v>4257</v>
      </c>
    </row>
    <row r="4726" spans="1:8">
      <c r="A4726" t="s">
        <v>341</v>
      </c>
      <c r="B4726">
        <f>HYPERLINK("https://github.com/apache/commons-math/commit/b285f17023da248bdcb3093283e4b9e930bdd09c", "b285f17023da248bdcb3093283e4b9e930bdd09c")</f>
        <v>0</v>
      </c>
      <c r="C4726">
        <f>HYPERLINK("https://github.com/apache/commons-math/commit/f7222ca6c3b6c1018a52fd649029394e6608f1db", "f7222ca6c3b6c1018a52fd649029394e6608f1db")</f>
        <v>0</v>
      </c>
      <c r="D4726" t="s">
        <v>519</v>
      </c>
      <c r="E4726" t="s">
        <v>865</v>
      </c>
      <c r="F4726" t="s">
        <v>1498</v>
      </c>
      <c r="G4726" t="s">
        <v>1950</v>
      </c>
      <c r="H4726" t="s">
        <v>4258</v>
      </c>
    </row>
    <row r="4727" spans="1:8">
      <c r="H4727" t="s">
        <v>4258</v>
      </c>
    </row>
    <row r="4728" spans="1:8">
      <c r="H4728" t="s">
        <v>4259</v>
      </c>
    </row>
    <row r="4729" spans="1:8">
      <c r="A4729" t="s">
        <v>342</v>
      </c>
      <c r="B4729">
        <f>HYPERLINK("https://github.com/apache/commons-math/commit/d83cdb913332b02fd310f5cdf3df045162c4cc54", "d83cdb913332b02fd310f5cdf3df045162c4cc54")</f>
        <v>0</v>
      </c>
      <c r="C4729">
        <f>HYPERLINK("https://github.com/apache/commons-math/commit/57eff0d0c37ec003ebed48d3334c93cd9c038f64", "57eff0d0c37ec003ebed48d3334c93cd9c038f64")</f>
        <v>0</v>
      </c>
      <c r="D4729" t="s">
        <v>513</v>
      </c>
      <c r="E4729" t="s">
        <v>866</v>
      </c>
      <c r="F4729" t="s">
        <v>1499</v>
      </c>
      <c r="G4729" t="s">
        <v>2144</v>
      </c>
      <c r="H4729" t="s">
        <v>4260</v>
      </c>
    </row>
    <row r="4730" spans="1:8">
      <c r="H4730" t="s">
        <v>4261</v>
      </c>
    </row>
    <row r="4731" spans="1:8">
      <c r="H4731" t="s">
        <v>4262</v>
      </c>
    </row>
    <row r="4732" spans="1:8">
      <c r="H4732" t="s">
        <v>4263</v>
      </c>
    </row>
    <row r="4733" spans="1:8">
      <c r="H4733" t="s">
        <v>4264</v>
      </c>
    </row>
    <row r="4734" spans="1:8">
      <c r="H4734" t="s">
        <v>4265</v>
      </c>
    </row>
    <row r="4735" spans="1:8">
      <c r="H4735" t="s">
        <v>4266</v>
      </c>
    </row>
    <row r="4736" spans="1:8">
      <c r="F4736" t="s">
        <v>1500</v>
      </c>
      <c r="G4736" t="s">
        <v>2145</v>
      </c>
      <c r="H4736" t="s">
        <v>4267</v>
      </c>
    </row>
    <row r="4737" spans="1:8">
      <c r="H4737" t="s">
        <v>4268</v>
      </c>
    </row>
    <row r="4738" spans="1:8">
      <c r="H4738" t="s">
        <v>4269</v>
      </c>
    </row>
    <row r="4739" spans="1:8">
      <c r="H4739" t="s">
        <v>4270</v>
      </c>
    </row>
    <row r="4740" spans="1:8">
      <c r="H4740" t="s">
        <v>4271</v>
      </c>
    </row>
    <row r="4741" spans="1:8">
      <c r="H4741" t="s">
        <v>4272</v>
      </c>
    </row>
    <row r="4742" spans="1:8">
      <c r="H4742" t="s">
        <v>4273</v>
      </c>
    </row>
    <row r="4743" spans="1:8">
      <c r="H4743" t="s">
        <v>4274</v>
      </c>
    </row>
    <row r="4744" spans="1:8">
      <c r="A4744" t="s">
        <v>343</v>
      </c>
      <c r="B4744">
        <f>HYPERLINK("https://github.com/apache/commons-math/commit/842351710e2897c032b788a8e61fdbf36e18bb2f", "842351710e2897c032b788a8e61fdbf36e18bb2f")</f>
        <v>0</v>
      </c>
      <c r="C4744">
        <f>HYPERLINK("https://github.com/apache/commons-math/commit/1f8d8748952156766f580eaa401c46a93a244b62", "1f8d8748952156766f580eaa401c46a93a244b62")</f>
        <v>0</v>
      </c>
      <c r="D4744" t="s">
        <v>519</v>
      </c>
      <c r="E4744" t="s">
        <v>867</v>
      </c>
      <c r="F4744" t="s">
        <v>1501</v>
      </c>
      <c r="G4744" t="s">
        <v>2146</v>
      </c>
      <c r="H4744" t="s">
        <v>4275</v>
      </c>
    </row>
    <row r="4745" spans="1:8">
      <c r="H4745" t="s">
        <v>4276</v>
      </c>
    </row>
    <row r="4746" spans="1:8">
      <c r="H4746" t="s">
        <v>4277</v>
      </c>
    </row>
    <row r="4747" spans="1:8">
      <c r="H4747" t="s">
        <v>4278</v>
      </c>
    </row>
    <row r="4748" spans="1:8">
      <c r="H4748" t="s">
        <v>4279</v>
      </c>
    </row>
    <row r="4749" spans="1:8">
      <c r="H4749" t="s">
        <v>4280</v>
      </c>
    </row>
    <row r="4750" spans="1:8">
      <c r="H4750" t="s">
        <v>4281</v>
      </c>
    </row>
    <row r="4751" spans="1:8">
      <c r="H4751" t="s">
        <v>4282</v>
      </c>
    </row>
    <row r="4752" spans="1:8">
      <c r="H4752" t="s">
        <v>4283</v>
      </c>
    </row>
    <row r="4753" spans="1:8">
      <c r="A4753" t="s">
        <v>344</v>
      </c>
      <c r="B4753">
        <f>HYPERLINK("https://github.com/apache/commons-math/commit/7ce5950963068f4a797da805f895842adad38a3e", "7ce5950963068f4a797da805f895842adad38a3e")</f>
        <v>0</v>
      </c>
      <c r="C4753">
        <f>HYPERLINK("https://github.com/apache/commons-math/commit/8dd48742c32f2a58487f899b33aa6ee7098beedc", "8dd48742c32f2a58487f899b33aa6ee7098beedc")</f>
        <v>0</v>
      </c>
      <c r="D4753" t="s">
        <v>513</v>
      </c>
      <c r="E4753" t="s">
        <v>868</v>
      </c>
      <c r="F4753" t="s">
        <v>1502</v>
      </c>
      <c r="G4753" t="s">
        <v>2147</v>
      </c>
      <c r="H4753" t="s">
        <v>4284</v>
      </c>
    </row>
    <row r="4754" spans="1:8">
      <c r="H4754" t="s">
        <v>4285</v>
      </c>
    </row>
    <row r="4755" spans="1:8">
      <c r="H4755" t="s">
        <v>4286</v>
      </c>
    </row>
    <row r="4756" spans="1:8">
      <c r="H4756" t="s">
        <v>4287</v>
      </c>
    </row>
    <row r="4757" spans="1:8">
      <c r="A4757" t="s">
        <v>345</v>
      </c>
      <c r="B4757">
        <f>HYPERLINK("https://github.com/apache/commons-math/commit/2a3b56daa03253a8abccf5d895a310831ef0275a", "2a3b56daa03253a8abccf5d895a310831ef0275a")</f>
        <v>0</v>
      </c>
      <c r="C4757">
        <f>HYPERLINK("https://github.com/apache/commons-math/commit/7ce5950963068f4a797da805f895842adad38a3e", "7ce5950963068f4a797da805f895842adad38a3e")</f>
        <v>0</v>
      </c>
      <c r="D4757" t="s">
        <v>513</v>
      </c>
      <c r="E4757" t="s">
        <v>869</v>
      </c>
      <c r="F4757" t="s">
        <v>1503</v>
      </c>
      <c r="G4757" t="s">
        <v>2148</v>
      </c>
      <c r="H4757" t="s">
        <v>4288</v>
      </c>
    </row>
    <row r="4758" spans="1:8">
      <c r="H4758" t="s">
        <v>4289</v>
      </c>
    </row>
    <row r="4759" spans="1:8">
      <c r="H4759" t="s">
        <v>4290</v>
      </c>
    </row>
    <row r="4760" spans="1:8">
      <c r="H4760" t="s">
        <v>4291</v>
      </c>
    </row>
    <row r="4761" spans="1:8">
      <c r="H4761" t="s">
        <v>4292</v>
      </c>
    </row>
    <row r="4762" spans="1:8">
      <c r="H4762" t="s">
        <v>4293</v>
      </c>
    </row>
    <row r="4763" spans="1:8">
      <c r="H4763" t="s">
        <v>4294</v>
      </c>
    </row>
    <row r="4764" spans="1:8">
      <c r="H4764" t="s">
        <v>4294</v>
      </c>
    </row>
    <row r="4765" spans="1:8">
      <c r="A4765" t="s">
        <v>346</v>
      </c>
      <c r="B4765">
        <f>HYPERLINK("https://github.com/apache/commons-math/commit/faf997271b36b80d9a342bb1a5a666e8a7a1fb56", "faf997271b36b80d9a342bb1a5a666e8a7a1fb56")</f>
        <v>0</v>
      </c>
      <c r="C4765">
        <f>HYPERLINK("https://github.com/apache/commons-math/commit/2ada148fdb0ccca82f435bc6ef76c6753cd978df", "2ada148fdb0ccca82f435bc6ef76c6753cd978df")</f>
        <v>0</v>
      </c>
      <c r="D4765" t="s">
        <v>513</v>
      </c>
      <c r="E4765" t="s">
        <v>870</v>
      </c>
      <c r="F4765" t="s">
        <v>1504</v>
      </c>
      <c r="G4765" t="s">
        <v>2148</v>
      </c>
      <c r="H4765" t="s">
        <v>4295</v>
      </c>
    </row>
    <row r="4766" spans="1:8">
      <c r="A4766" t="s">
        <v>347</v>
      </c>
      <c r="B4766">
        <f>HYPERLINK("https://github.com/apache/commons-math/commit/7bbba6995a12412cd7cbe1ca693057c5299ab4cb", "7bbba6995a12412cd7cbe1ca693057c5299ab4cb")</f>
        <v>0</v>
      </c>
      <c r="C4766">
        <f>HYPERLINK("https://github.com/apache/commons-math/commit/796c8329d6db90687d7340cf947fce29a5191f40", "796c8329d6db90687d7340cf947fce29a5191f40")</f>
        <v>0</v>
      </c>
      <c r="D4766" t="s">
        <v>519</v>
      </c>
      <c r="E4766" t="s">
        <v>871</v>
      </c>
      <c r="F4766" t="s">
        <v>1505</v>
      </c>
      <c r="G4766" t="s">
        <v>2149</v>
      </c>
      <c r="H4766" t="s">
        <v>4296</v>
      </c>
    </row>
    <row r="4767" spans="1:8">
      <c r="H4767" t="s">
        <v>4297</v>
      </c>
    </row>
    <row r="4768" spans="1:8">
      <c r="A4768" t="s">
        <v>348</v>
      </c>
      <c r="B4768">
        <f>HYPERLINK("https://github.com/apache/commons-math/commit/ca22dac3f852c7290f60c3c3a5d66fbecfba91f4", "ca22dac3f852c7290f60c3c3a5d66fbecfba91f4")</f>
        <v>0</v>
      </c>
      <c r="C4768">
        <f>HYPERLINK("https://github.com/apache/commons-math/commit/423371e79077e43cf5e87fb053e0d885b6d5192a", "423371e79077e43cf5e87fb053e0d885b6d5192a")</f>
        <v>0</v>
      </c>
      <c r="D4768" t="s">
        <v>519</v>
      </c>
      <c r="E4768" t="s">
        <v>872</v>
      </c>
      <c r="F4768" t="s">
        <v>1505</v>
      </c>
      <c r="G4768" t="s">
        <v>2150</v>
      </c>
      <c r="H4768" t="s">
        <v>4298</v>
      </c>
    </row>
    <row r="4769" spans="1:8">
      <c r="H4769" t="s">
        <v>4299</v>
      </c>
    </row>
    <row r="4770" spans="1:8">
      <c r="H4770" t="s">
        <v>4300</v>
      </c>
    </row>
    <row r="4771" spans="1:8">
      <c r="A4771" t="s">
        <v>349</v>
      </c>
      <c r="B4771">
        <f>HYPERLINK("https://github.com/apache/commons-math/commit/bcba29320f5f6f860335266d6be8249418ceaedb", "bcba29320f5f6f860335266d6be8249418ceaedb")</f>
        <v>0</v>
      </c>
      <c r="C4771">
        <f>HYPERLINK("https://github.com/apache/commons-math/commit/8f7c59ce888a687a6c9089caf0c5469984a073b4", "8f7c59ce888a687a6c9089caf0c5469984a073b4")</f>
        <v>0</v>
      </c>
      <c r="D4771" t="s">
        <v>519</v>
      </c>
      <c r="E4771" t="s">
        <v>873</v>
      </c>
      <c r="F4771" t="s">
        <v>1506</v>
      </c>
      <c r="G4771" t="s">
        <v>2150</v>
      </c>
      <c r="H4771" t="s">
        <v>4299</v>
      </c>
    </row>
    <row r="4772" spans="1:8">
      <c r="A4772" t="s">
        <v>350</v>
      </c>
      <c r="B4772">
        <f>HYPERLINK("https://github.com/apache/commons-math/commit/e5dc3ad337f2e6650b7422dd7584a072974b1270", "e5dc3ad337f2e6650b7422dd7584a072974b1270")</f>
        <v>0</v>
      </c>
      <c r="C4772">
        <f>HYPERLINK("https://github.com/apache/commons-math/commit/e5002ce3f6a625bfd52f63fa38279c09178e8354", "e5002ce3f6a625bfd52f63fa38279c09178e8354")</f>
        <v>0</v>
      </c>
      <c r="D4772" t="s">
        <v>519</v>
      </c>
      <c r="E4772" t="s">
        <v>874</v>
      </c>
      <c r="F4772" t="s">
        <v>1507</v>
      </c>
      <c r="G4772" t="s">
        <v>2151</v>
      </c>
      <c r="H4772" t="s">
        <v>4299</v>
      </c>
    </row>
    <row r="4773" spans="1:8">
      <c r="F4773" t="s">
        <v>1506</v>
      </c>
      <c r="G4773" t="s">
        <v>2150</v>
      </c>
      <c r="H4773" t="s">
        <v>4300</v>
      </c>
    </row>
    <row r="4774" spans="1:8">
      <c r="A4774" t="s">
        <v>351</v>
      </c>
      <c r="B4774">
        <f>HYPERLINK("https://github.com/apache/commons-math/commit/39430886ba9364a7c99c9f0e58b009de3f659601", "39430886ba9364a7c99c9f0e58b009de3f659601")</f>
        <v>0</v>
      </c>
      <c r="C4774">
        <f>HYPERLINK("https://github.com/apache/commons-math/commit/b9b73fbef5c0f18aaef22ef60442518d7f23ec83", "b9b73fbef5c0f18aaef22ef60442518d7f23ec83")</f>
        <v>0</v>
      </c>
      <c r="D4774" t="s">
        <v>513</v>
      </c>
      <c r="E4774" t="s">
        <v>875</v>
      </c>
      <c r="F4774" t="s">
        <v>1508</v>
      </c>
      <c r="G4774" t="s">
        <v>2152</v>
      </c>
      <c r="H4774" t="s">
        <v>4284</v>
      </c>
    </row>
    <row r="4775" spans="1:8">
      <c r="H4775" t="s">
        <v>4285</v>
      </c>
    </row>
    <row r="4776" spans="1:8">
      <c r="H4776" t="s">
        <v>4286</v>
      </c>
    </row>
    <row r="4777" spans="1:8">
      <c r="H4777" t="s">
        <v>4301</v>
      </c>
    </row>
    <row r="4778" spans="1:8">
      <c r="H4778" t="s">
        <v>4287</v>
      </c>
    </row>
    <row r="4779" spans="1:8">
      <c r="H4779" t="s">
        <v>2756</v>
      </c>
    </row>
    <row r="4780" spans="1:8">
      <c r="A4780" t="s">
        <v>352</v>
      </c>
      <c r="B4780">
        <f>HYPERLINK("https://github.com/apache/commons-math/commit/e8d0d4c1ddb40c7752fd4ac6a70ee619323deb4d", "e8d0d4c1ddb40c7752fd4ac6a70ee619323deb4d")</f>
        <v>0</v>
      </c>
      <c r="C4780">
        <f>HYPERLINK("https://github.com/apache/commons-math/commit/39430886ba9364a7c99c9f0e58b009de3f659601", "39430886ba9364a7c99c9f0e58b009de3f659601")</f>
        <v>0</v>
      </c>
      <c r="D4780" t="s">
        <v>519</v>
      </c>
      <c r="E4780" t="s">
        <v>876</v>
      </c>
      <c r="F4780" t="s">
        <v>1509</v>
      </c>
      <c r="G4780" t="s">
        <v>2153</v>
      </c>
      <c r="H4780" t="s">
        <v>4298</v>
      </c>
    </row>
    <row r="4781" spans="1:8">
      <c r="F4781" t="s">
        <v>1506</v>
      </c>
      <c r="G4781" t="s">
        <v>2150</v>
      </c>
      <c r="H4781" t="s">
        <v>4298</v>
      </c>
    </row>
    <row r="4782" spans="1:8">
      <c r="H4782" t="s">
        <v>4302</v>
      </c>
    </row>
    <row r="4783" spans="1:8">
      <c r="H4783" t="s">
        <v>4303</v>
      </c>
    </row>
    <row r="4784" spans="1:8">
      <c r="A4784" t="s">
        <v>353</v>
      </c>
      <c r="B4784">
        <f>HYPERLINK("https://github.com/apache/commons-math/commit/7460c082a39251193108da52ce05e63f3e3796d1", "7460c082a39251193108da52ce05e63f3e3796d1")</f>
        <v>0</v>
      </c>
      <c r="C4784">
        <f>HYPERLINK("https://github.com/apache/commons-math/commit/675d4c8fc848ec5438e48deb2e8218b6f0078814", "675d4c8fc848ec5438e48deb2e8218b6f0078814")</f>
        <v>0</v>
      </c>
      <c r="D4784" t="s">
        <v>513</v>
      </c>
      <c r="E4784" t="s">
        <v>877</v>
      </c>
      <c r="F4784" t="s">
        <v>1510</v>
      </c>
      <c r="G4784" t="s">
        <v>2129</v>
      </c>
      <c r="H4784" t="s">
        <v>4304</v>
      </c>
    </row>
    <row r="4785" spans="1:8">
      <c r="F4785" t="s">
        <v>1511</v>
      </c>
      <c r="G4785" t="s">
        <v>2154</v>
      </c>
      <c r="H4785" t="s">
        <v>4305</v>
      </c>
    </row>
    <row r="4786" spans="1:8">
      <c r="H4786" t="s">
        <v>4306</v>
      </c>
    </row>
    <row r="4787" spans="1:8">
      <c r="H4787" t="s">
        <v>4307</v>
      </c>
    </row>
    <row r="4788" spans="1:8">
      <c r="F4788" t="s">
        <v>1512</v>
      </c>
      <c r="G4788" t="s">
        <v>1948</v>
      </c>
      <c r="H4788" t="s">
        <v>4308</v>
      </c>
    </row>
    <row r="4789" spans="1:8">
      <c r="H4789" t="s">
        <v>4304</v>
      </c>
    </row>
    <row r="4790" spans="1:8">
      <c r="F4790" t="s">
        <v>1513</v>
      </c>
      <c r="G4790" t="s">
        <v>1949</v>
      </c>
      <c r="H4790" t="s">
        <v>4308</v>
      </c>
    </row>
    <row r="4791" spans="1:8">
      <c r="H4791" t="s">
        <v>4304</v>
      </c>
    </row>
    <row r="4792" spans="1:8">
      <c r="A4792" t="s">
        <v>354</v>
      </c>
      <c r="B4792">
        <f>HYPERLINK("https://github.com/apache/commons-math/commit/57096ad696cc088ff94f6b7e81dac1e068df2c3c", "57096ad696cc088ff94f6b7e81dac1e068df2c3c")</f>
        <v>0</v>
      </c>
      <c r="C4792">
        <f>HYPERLINK("https://github.com/apache/commons-math/commit/c12ae52424b3b93bb8f2ca39a3daa8392caa1348", "c12ae52424b3b93bb8f2ca39a3daa8392caa1348")</f>
        <v>0</v>
      </c>
      <c r="D4792" t="s">
        <v>513</v>
      </c>
      <c r="E4792" t="s">
        <v>878</v>
      </c>
      <c r="F4792" t="s">
        <v>1510</v>
      </c>
      <c r="G4792" t="s">
        <v>2129</v>
      </c>
      <c r="H4792" t="s">
        <v>3484</v>
      </c>
    </row>
    <row r="4793" spans="1:8">
      <c r="F4793" t="s">
        <v>1512</v>
      </c>
      <c r="G4793" t="s">
        <v>2155</v>
      </c>
      <c r="H4793" t="s">
        <v>4309</v>
      </c>
    </row>
    <row r="4794" spans="1:8">
      <c r="H4794" t="s">
        <v>4310</v>
      </c>
    </row>
    <row r="4795" spans="1:8">
      <c r="H4795" t="s">
        <v>4311</v>
      </c>
    </row>
    <row r="4796" spans="1:8">
      <c r="H4796" t="s">
        <v>3484</v>
      </c>
    </row>
    <row r="4797" spans="1:8">
      <c r="H4797" t="s">
        <v>3033</v>
      </c>
    </row>
    <row r="4798" spans="1:8">
      <c r="H4798" t="s">
        <v>3034</v>
      </c>
    </row>
    <row r="4799" spans="1:8">
      <c r="H4799" t="s">
        <v>3501</v>
      </c>
    </row>
    <row r="4800" spans="1:8">
      <c r="H4800" t="s">
        <v>3040</v>
      </c>
    </row>
    <row r="4801" spans="1:8">
      <c r="H4801" t="s">
        <v>4312</v>
      </c>
    </row>
    <row r="4802" spans="1:8">
      <c r="F4802" t="s">
        <v>1513</v>
      </c>
      <c r="G4802" t="s">
        <v>1949</v>
      </c>
      <c r="H4802" t="s">
        <v>4313</v>
      </c>
    </row>
    <row r="4803" spans="1:8">
      <c r="H4803" t="s">
        <v>3484</v>
      </c>
    </row>
    <row r="4804" spans="1:8">
      <c r="A4804" t="s">
        <v>355</v>
      </c>
      <c r="B4804">
        <f>HYPERLINK("https://github.com/apache/commons-math/commit/1a6879a0023a2892323221622e0d1e759613c68f", "1a6879a0023a2892323221622e0d1e759613c68f")</f>
        <v>0</v>
      </c>
      <c r="C4804">
        <f>HYPERLINK("https://github.com/apache/commons-math/commit/499101c88c8158844e7bbdcba35b8fe91bed8314", "499101c88c8158844e7bbdcba35b8fe91bed8314")</f>
        <v>0</v>
      </c>
      <c r="D4804" t="s">
        <v>513</v>
      </c>
      <c r="E4804" t="s">
        <v>879</v>
      </c>
      <c r="F4804" t="s">
        <v>1514</v>
      </c>
      <c r="G4804" t="s">
        <v>2156</v>
      </c>
      <c r="H4804" t="s">
        <v>3033</v>
      </c>
    </row>
    <row r="4805" spans="1:8">
      <c r="A4805" t="s">
        <v>356</v>
      </c>
      <c r="B4805">
        <f>HYPERLINK("https://github.com/apache/commons-math/commit/a9d0cc42fe5ef7fe35256bff4844b9f1b6d347e1", "a9d0cc42fe5ef7fe35256bff4844b9f1b6d347e1")</f>
        <v>0</v>
      </c>
      <c r="C4805">
        <f>HYPERLINK("https://github.com/apache/commons-math/commit/1cd5a3229c2fb9b35fa0ced635765bf59497d074", "1cd5a3229c2fb9b35fa0ced635765bf59497d074")</f>
        <v>0</v>
      </c>
      <c r="D4805" t="s">
        <v>513</v>
      </c>
      <c r="E4805" t="s">
        <v>880</v>
      </c>
      <c r="F4805" t="s">
        <v>1454</v>
      </c>
      <c r="G4805" t="s">
        <v>1942</v>
      </c>
      <c r="H4805" t="s">
        <v>3745</v>
      </c>
    </row>
    <row r="4806" spans="1:8">
      <c r="H4806" t="s">
        <v>4314</v>
      </c>
    </row>
    <row r="4807" spans="1:8">
      <c r="A4807" t="s">
        <v>357</v>
      </c>
      <c r="B4807">
        <f>HYPERLINK("https://github.com/apache/commons-math/commit/71fd124ddb1f311a8cb64b608f385c87b67cef14", "71fd124ddb1f311a8cb64b608f385c87b67cef14")</f>
        <v>0</v>
      </c>
      <c r="C4807">
        <f>HYPERLINK("https://github.com/apache/commons-math/commit/e31a222cef8ef08f4dafb01f41b6a2d6c26d64fc", "e31a222cef8ef08f4dafb01f41b6a2d6c26d64fc")</f>
        <v>0</v>
      </c>
      <c r="D4807" t="s">
        <v>511</v>
      </c>
      <c r="E4807" t="s">
        <v>881</v>
      </c>
      <c r="F4807" t="s">
        <v>1515</v>
      </c>
      <c r="G4807" t="s">
        <v>1851</v>
      </c>
      <c r="H4807" t="s">
        <v>4315</v>
      </c>
    </row>
    <row r="4808" spans="1:8">
      <c r="H4808" t="s">
        <v>4316</v>
      </c>
    </row>
    <row r="4809" spans="1:8">
      <c r="H4809" t="s">
        <v>4031</v>
      </c>
    </row>
    <row r="4810" spans="1:8">
      <c r="H4810" t="s">
        <v>4317</v>
      </c>
    </row>
    <row r="4811" spans="1:8">
      <c r="H4811" t="s">
        <v>4032</v>
      </c>
    </row>
    <row r="4812" spans="1:8">
      <c r="H4812" t="s">
        <v>4033</v>
      </c>
    </row>
    <row r="4813" spans="1:8">
      <c r="H4813" t="s">
        <v>4034</v>
      </c>
    </row>
    <row r="4814" spans="1:8">
      <c r="H4814" t="s">
        <v>4035</v>
      </c>
    </row>
    <row r="4815" spans="1:8">
      <c r="H4815" t="s">
        <v>4318</v>
      </c>
    </row>
    <row r="4816" spans="1:8">
      <c r="H4816" t="s">
        <v>4319</v>
      </c>
    </row>
    <row r="4817" spans="1:8">
      <c r="H4817" t="s">
        <v>4036</v>
      </c>
    </row>
    <row r="4818" spans="1:8">
      <c r="H4818" t="s">
        <v>4320</v>
      </c>
    </row>
    <row r="4819" spans="1:8">
      <c r="A4819" t="s">
        <v>358</v>
      </c>
      <c r="B4819">
        <f>HYPERLINK("https://github.com/apache/commons-math/commit/ad882055edb50369bd174ae56a372838aa89cdae", "ad882055edb50369bd174ae56a372838aa89cdae")</f>
        <v>0</v>
      </c>
      <c r="C4819">
        <f>HYPERLINK("https://github.com/apache/commons-math/commit/792839b464bc3df40f773147b7694b761cf23b5a", "792839b464bc3df40f773147b7694b761cf23b5a")</f>
        <v>0</v>
      </c>
      <c r="D4819" t="s">
        <v>519</v>
      </c>
      <c r="E4819" t="s">
        <v>882</v>
      </c>
      <c r="F4819" t="s">
        <v>1497</v>
      </c>
      <c r="G4819" t="s">
        <v>2143</v>
      </c>
      <c r="H4819" t="s">
        <v>4249</v>
      </c>
    </row>
    <row r="4820" spans="1:8">
      <c r="A4820" t="s">
        <v>359</v>
      </c>
      <c r="B4820">
        <f>HYPERLINK("https://github.com/apache/commons-math/commit/1744e2803f1600761afb2ea8a91a7fd12f7fbc94", "1744e2803f1600761afb2ea8a91a7fd12f7fbc94")</f>
        <v>0</v>
      </c>
      <c r="C4820">
        <f>HYPERLINK("https://github.com/apache/commons-math/commit/b6a5d26e7473ff4ab3a11bd99515e4dbff8193ff", "b6a5d26e7473ff4ab3a11bd99515e4dbff8193ff")</f>
        <v>0</v>
      </c>
      <c r="D4820" t="s">
        <v>513</v>
      </c>
      <c r="E4820" t="s">
        <v>883</v>
      </c>
      <c r="F4820" t="s">
        <v>1516</v>
      </c>
      <c r="G4820" t="s">
        <v>1870</v>
      </c>
      <c r="H4820" t="s">
        <v>4321</v>
      </c>
    </row>
    <row r="4821" spans="1:8">
      <c r="A4821" t="s">
        <v>360</v>
      </c>
      <c r="B4821">
        <f>HYPERLINK("https://github.com/apache/commons-math/commit/f25a61670e378dd7f24ac45f55df00632979192e", "f25a61670e378dd7f24ac45f55df00632979192e")</f>
        <v>0</v>
      </c>
      <c r="C4821">
        <f>HYPERLINK("https://github.com/apache/commons-math/commit/2af899b74b5969bb56a2ef813315a1d85f0c9fcc", "2af899b74b5969bb56a2ef813315a1d85f0c9fcc")</f>
        <v>0</v>
      </c>
      <c r="D4821" t="s">
        <v>511</v>
      </c>
      <c r="E4821" t="s">
        <v>884</v>
      </c>
      <c r="F4821" t="s">
        <v>1517</v>
      </c>
      <c r="G4821" t="s">
        <v>2157</v>
      </c>
      <c r="H4821" t="s">
        <v>4322</v>
      </c>
    </row>
    <row r="4822" spans="1:8">
      <c r="A4822" t="s">
        <v>361</v>
      </c>
      <c r="B4822">
        <f>HYPERLINK("https://github.com/apache/commons-math/commit/e875e6d59875be86fb8de8df7642c370b652eb76", "e875e6d59875be86fb8de8df7642c370b652eb76")</f>
        <v>0</v>
      </c>
      <c r="C4822">
        <f>HYPERLINK("https://github.com/apache/commons-math/commit/abffaf334c4302047e013a112c286a9e4d2c967e", "abffaf334c4302047e013a112c286a9e4d2c967e")</f>
        <v>0</v>
      </c>
      <c r="D4822" t="s">
        <v>513</v>
      </c>
      <c r="E4822" t="s">
        <v>885</v>
      </c>
      <c r="F4822" t="s">
        <v>1513</v>
      </c>
      <c r="G4822" t="s">
        <v>1949</v>
      </c>
      <c r="H4822" t="s">
        <v>3062</v>
      </c>
    </row>
    <row r="4823" spans="1:8">
      <c r="H4823" t="s">
        <v>3045</v>
      </c>
    </row>
    <row r="4824" spans="1:8">
      <c r="H4824" t="s">
        <v>4323</v>
      </c>
    </row>
    <row r="4825" spans="1:8">
      <c r="H4825" t="s">
        <v>4324</v>
      </c>
    </row>
    <row r="4826" spans="1:8">
      <c r="F4826" t="s">
        <v>1518</v>
      </c>
      <c r="G4826" t="s">
        <v>2158</v>
      </c>
      <c r="H4826" t="s">
        <v>4325</v>
      </c>
    </row>
    <row r="4827" spans="1:8">
      <c r="H4827" t="s">
        <v>4326</v>
      </c>
    </row>
    <row r="4828" spans="1:8">
      <c r="F4828" t="s">
        <v>1519</v>
      </c>
      <c r="G4828" t="s">
        <v>1949</v>
      </c>
      <c r="H4828" t="s">
        <v>3062</v>
      </c>
    </row>
    <row r="4829" spans="1:8">
      <c r="H4829" t="s">
        <v>3045</v>
      </c>
    </row>
    <row r="4830" spans="1:8">
      <c r="H4830" t="s">
        <v>4323</v>
      </c>
    </row>
    <row r="4831" spans="1:8">
      <c r="H4831" t="s">
        <v>4324</v>
      </c>
    </row>
    <row r="4832" spans="1:8">
      <c r="A4832" t="s">
        <v>362</v>
      </c>
      <c r="B4832">
        <f>HYPERLINK("https://github.com/apache/commons-math/commit/d8bfc8c8f8864f9c22e0409780d5dd3fb30497ff", "d8bfc8c8f8864f9c22e0409780d5dd3fb30497ff")</f>
        <v>0</v>
      </c>
      <c r="C4832">
        <f>HYPERLINK("https://github.com/apache/commons-math/commit/a3fdeb4da91d8aef50f40a3f9906494593ce2eca", "a3fdeb4da91d8aef50f40a3f9906494593ce2eca")</f>
        <v>0</v>
      </c>
      <c r="D4832" t="s">
        <v>520</v>
      </c>
      <c r="E4832" t="s">
        <v>886</v>
      </c>
      <c r="F4832" t="s">
        <v>1520</v>
      </c>
      <c r="G4832" t="s">
        <v>2159</v>
      </c>
      <c r="H4832" t="s">
        <v>3532</v>
      </c>
    </row>
    <row r="4833" spans="1:8">
      <c r="H4833" t="s">
        <v>3533</v>
      </c>
    </row>
    <row r="4834" spans="1:8">
      <c r="H4834" t="s">
        <v>4327</v>
      </c>
    </row>
    <row r="4835" spans="1:8">
      <c r="H4835" t="s">
        <v>4328</v>
      </c>
    </row>
    <row r="4836" spans="1:8">
      <c r="H4836" t="s">
        <v>4329</v>
      </c>
    </row>
    <row r="4837" spans="1:8">
      <c r="H4837" t="s">
        <v>4330</v>
      </c>
    </row>
    <row r="4838" spans="1:8">
      <c r="H4838" t="s">
        <v>4331</v>
      </c>
    </row>
    <row r="4839" spans="1:8">
      <c r="A4839" t="s">
        <v>363</v>
      </c>
      <c r="B4839">
        <f>HYPERLINK("https://github.com/apache/commons-math/commit/31fae6431438e26d6b47b988164847048ceab314", "31fae6431438e26d6b47b988164847048ceab314")</f>
        <v>0</v>
      </c>
      <c r="C4839">
        <f>HYPERLINK("https://github.com/apache/commons-math/commit/e89a80dd53ee51cad6597e9637ded1d55cd60f6d", "e89a80dd53ee51cad6597e9637ded1d55cd60f6d")</f>
        <v>0</v>
      </c>
      <c r="D4839" t="s">
        <v>513</v>
      </c>
      <c r="E4839" t="s">
        <v>887</v>
      </c>
      <c r="F4839" t="s">
        <v>1520</v>
      </c>
      <c r="G4839" t="s">
        <v>2159</v>
      </c>
      <c r="H4839" t="s">
        <v>4332</v>
      </c>
    </row>
    <row r="4840" spans="1:8">
      <c r="H4840" t="s">
        <v>4333</v>
      </c>
    </row>
    <row r="4841" spans="1:8">
      <c r="H4841" t="s">
        <v>4334</v>
      </c>
    </row>
    <row r="4842" spans="1:8">
      <c r="A4842" t="s">
        <v>364</v>
      </c>
      <c r="B4842">
        <f>HYPERLINK("https://github.com/apache/commons-math/commit/f8a8ea748a0b3015490ccecec7b97f0ab2daf9c4", "f8a8ea748a0b3015490ccecec7b97f0ab2daf9c4")</f>
        <v>0</v>
      </c>
      <c r="C4842">
        <f>HYPERLINK("https://github.com/apache/commons-math/commit/301ad592142079d36f4d33f5309c103c7f4f5dfb", "301ad592142079d36f4d33f5309c103c7f4f5dfb")</f>
        <v>0</v>
      </c>
      <c r="D4842" t="s">
        <v>517</v>
      </c>
      <c r="E4842" t="s">
        <v>888</v>
      </c>
      <c r="F4842" t="s">
        <v>1521</v>
      </c>
      <c r="G4842" t="s">
        <v>2160</v>
      </c>
      <c r="H4842" t="s">
        <v>4332</v>
      </c>
    </row>
    <row r="4843" spans="1:8">
      <c r="H4843" t="s">
        <v>4333</v>
      </c>
    </row>
    <row r="4844" spans="1:8">
      <c r="A4844" t="s">
        <v>365</v>
      </c>
      <c r="B4844">
        <f>HYPERLINK("https://github.com/apache/commons-math/commit/1325e114108136eea3fe77a4a270a2da7eff98e2", "1325e114108136eea3fe77a4a270a2da7eff98e2")</f>
        <v>0</v>
      </c>
      <c r="C4844">
        <f>HYPERLINK("https://github.com/apache/commons-math/commit/85a20aad64be04127106f492e26f6ad6d6c228c8", "85a20aad64be04127106f492e26f6ad6d6c228c8")</f>
        <v>0</v>
      </c>
      <c r="D4844" t="s">
        <v>515</v>
      </c>
      <c r="E4844" t="s">
        <v>889</v>
      </c>
      <c r="F4844" t="s">
        <v>1522</v>
      </c>
      <c r="G4844" t="s">
        <v>1846</v>
      </c>
      <c r="H4844" t="s">
        <v>2945</v>
      </c>
    </row>
    <row r="4845" spans="1:8">
      <c r="A4845" t="s">
        <v>366</v>
      </c>
      <c r="B4845">
        <f>HYPERLINK("https://github.com/apache/commons-math/commit/2c94388179fd38bc95e3b47af96666493027f57d", "2c94388179fd38bc95e3b47af96666493027f57d")</f>
        <v>0</v>
      </c>
      <c r="C4845">
        <f>HYPERLINK("https://github.com/apache/commons-math/commit/745d383af12137ccbcbe1f3cb4c9db73f87a66ca", "745d383af12137ccbcbe1f3cb4c9db73f87a66ca")</f>
        <v>0</v>
      </c>
      <c r="D4845" t="s">
        <v>521</v>
      </c>
      <c r="E4845" t="s">
        <v>890</v>
      </c>
      <c r="F4845" t="s">
        <v>1523</v>
      </c>
      <c r="G4845" t="s">
        <v>2161</v>
      </c>
      <c r="H4845" t="s">
        <v>4335</v>
      </c>
    </row>
    <row r="4846" spans="1:8">
      <c r="H4846" t="s">
        <v>4336</v>
      </c>
    </row>
    <row r="4847" spans="1:8">
      <c r="H4847" t="s">
        <v>4337</v>
      </c>
    </row>
    <row r="4848" spans="1:8">
      <c r="H4848" t="s">
        <v>4338</v>
      </c>
    </row>
    <row r="4849" spans="6:8">
      <c r="H4849" t="s">
        <v>4339</v>
      </c>
    </row>
    <row r="4850" spans="6:8">
      <c r="H4850" t="s">
        <v>4340</v>
      </c>
    </row>
    <row r="4851" spans="6:8">
      <c r="H4851" t="s">
        <v>4341</v>
      </c>
    </row>
    <row r="4852" spans="6:8">
      <c r="F4852" t="s">
        <v>1524</v>
      </c>
      <c r="G4852" t="s">
        <v>2162</v>
      </c>
      <c r="H4852" t="s">
        <v>4342</v>
      </c>
    </row>
    <row r="4853" spans="6:8">
      <c r="H4853" t="s">
        <v>4115</v>
      </c>
    </row>
    <row r="4854" spans="6:8">
      <c r="H4854" t="s">
        <v>4343</v>
      </c>
    </row>
    <row r="4855" spans="6:8">
      <c r="H4855" t="s">
        <v>3190</v>
      </c>
    </row>
    <row r="4856" spans="6:8">
      <c r="F4856" t="s">
        <v>1525</v>
      </c>
      <c r="G4856" t="s">
        <v>2163</v>
      </c>
      <c r="H4856" t="s">
        <v>4342</v>
      </c>
    </row>
    <row r="4857" spans="6:8">
      <c r="H4857" t="s">
        <v>4115</v>
      </c>
    </row>
    <row r="4858" spans="6:8">
      <c r="H4858" t="s">
        <v>4343</v>
      </c>
    </row>
    <row r="4859" spans="6:8">
      <c r="H4859" t="s">
        <v>3190</v>
      </c>
    </row>
    <row r="4860" spans="6:8">
      <c r="F4860" t="s">
        <v>1526</v>
      </c>
      <c r="G4860" t="s">
        <v>2164</v>
      </c>
      <c r="H4860" t="s">
        <v>3118</v>
      </c>
    </row>
    <row r="4861" spans="6:8">
      <c r="H4861" t="s">
        <v>4344</v>
      </c>
    </row>
    <row r="4862" spans="6:8">
      <c r="H4862" t="s">
        <v>4345</v>
      </c>
    </row>
    <row r="4863" spans="6:8">
      <c r="H4863" t="s">
        <v>4346</v>
      </c>
    </row>
    <row r="4864" spans="6:8">
      <c r="H4864" t="s">
        <v>4347</v>
      </c>
    </row>
    <row r="4865" spans="1:8">
      <c r="H4865" t="s">
        <v>4348</v>
      </c>
    </row>
    <row r="4866" spans="1:8">
      <c r="H4866" t="s">
        <v>4349</v>
      </c>
    </row>
    <row r="4867" spans="1:8">
      <c r="H4867" t="s">
        <v>4350</v>
      </c>
    </row>
    <row r="4868" spans="1:8">
      <c r="H4868" t="s">
        <v>4351</v>
      </c>
    </row>
    <row r="4869" spans="1:8">
      <c r="H4869" t="s">
        <v>4352</v>
      </c>
    </row>
    <row r="4870" spans="1:8">
      <c r="A4870" t="s">
        <v>367</v>
      </c>
      <c r="B4870">
        <f>HYPERLINK("https://github.com/apache/commons-math/commit/6e368658c4e055240fbc1da53f2972c291af7395", "6e368658c4e055240fbc1da53f2972c291af7395")</f>
        <v>0</v>
      </c>
      <c r="C4870">
        <f>HYPERLINK("https://github.com/apache/commons-math/commit/24e3c8632ea8d47c135caafe87f8274d096faa2d", "24e3c8632ea8d47c135caafe87f8274d096faa2d")</f>
        <v>0</v>
      </c>
      <c r="D4870" t="s">
        <v>521</v>
      </c>
      <c r="E4870" t="s">
        <v>891</v>
      </c>
      <c r="F4870" t="s">
        <v>1527</v>
      </c>
      <c r="G4870" t="s">
        <v>1870</v>
      </c>
      <c r="H4870" t="s">
        <v>4353</v>
      </c>
    </row>
    <row r="4871" spans="1:8">
      <c r="A4871" t="s">
        <v>368</v>
      </c>
      <c r="B4871">
        <f>HYPERLINK("https://github.com/apache/commons-math/commit/6d50174baa3fa3c21ad8d20fa6f3c0a62cf74394", "6d50174baa3fa3c21ad8d20fa6f3c0a62cf74394")</f>
        <v>0</v>
      </c>
      <c r="C4871">
        <f>HYPERLINK("https://github.com/apache/commons-math/commit/d0c62a848c196325a228e0566416f8ef40c120fe", "d0c62a848c196325a228e0566416f8ef40c120fe")</f>
        <v>0</v>
      </c>
      <c r="D4871" t="s">
        <v>521</v>
      </c>
      <c r="E4871" t="s">
        <v>892</v>
      </c>
      <c r="F4871" t="s">
        <v>1528</v>
      </c>
      <c r="G4871" t="s">
        <v>2165</v>
      </c>
      <c r="H4871" t="s">
        <v>4354</v>
      </c>
    </row>
    <row r="4872" spans="1:8">
      <c r="H4872" t="s">
        <v>4355</v>
      </c>
    </row>
    <row r="4873" spans="1:8">
      <c r="H4873" t="s">
        <v>4356</v>
      </c>
    </row>
    <row r="4874" spans="1:8">
      <c r="H4874" t="s">
        <v>4357</v>
      </c>
    </row>
    <row r="4875" spans="1:8">
      <c r="H4875" t="s">
        <v>4358</v>
      </c>
    </row>
    <row r="4876" spans="1:8">
      <c r="H4876" t="s">
        <v>4359</v>
      </c>
    </row>
    <row r="4877" spans="1:8">
      <c r="H4877" t="s">
        <v>3420</v>
      </c>
    </row>
    <row r="4878" spans="1:8">
      <c r="H4878" t="s">
        <v>4360</v>
      </c>
    </row>
    <row r="4879" spans="1:8">
      <c r="A4879" t="s">
        <v>369</v>
      </c>
      <c r="B4879">
        <f>HYPERLINK("https://github.com/apache/commons-math/commit/e6fe53fdae66b16ed0f0d32d68b75e62925c4c71", "e6fe53fdae66b16ed0f0d32d68b75e62925c4c71")</f>
        <v>0</v>
      </c>
      <c r="C4879">
        <f>HYPERLINK("https://github.com/apache/commons-math/commit/ff4ec1a323ba619cdcb0e82cfcdf08993b0e9202", "ff4ec1a323ba619cdcb0e82cfcdf08993b0e9202")</f>
        <v>0</v>
      </c>
      <c r="D4879" t="s">
        <v>521</v>
      </c>
      <c r="E4879" t="s">
        <v>893</v>
      </c>
      <c r="F4879" t="s">
        <v>1529</v>
      </c>
      <c r="G4879" t="s">
        <v>1989</v>
      </c>
      <c r="H4879" t="s">
        <v>4361</v>
      </c>
    </row>
    <row r="4880" spans="1:8">
      <c r="H4880" t="s">
        <v>4362</v>
      </c>
    </row>
    <row r="4881" spans="1:8">
      <c r="H4881" t="s">
        <v>3005</v>
      </c>
    </row>
    <row r="4882" spans="1:8">
      <c r="H4882" t="s">
        <v>4363</v>
      </c>
    </row>
    <row r="4883" spans="1:8">
      <c r="H4883" t="s">
        <v>3008</v>
      </c>
    </row>
    <row r="4884" spans="1:8">
      <c r="A4884" t="s">
        <v>370</v>
      </c>
      <c r="B4884">
        <f>HYPERLINK("https://github.com/apache/commons-math/commit/4be09dfff27baf84c8c500e38e1a1e5a99f3f1a9", "4be09dfff27baf84c8c500e38e1a1e5a99f3f1a9")</f>
        <v>0</v>
      </c>
      <c r="C4884">
        <f>HYPERLINK("https://github.com/apache/commons-math/commit/4140e01266cf6ba3b2d3ef373dcd8357c30d8d08", "4140e01266cf6ba3b2d3ef373dcd8357c30d8d08")</f>
        <v>0</v>
      </c>
      <c r="D4884" t="s">
        <v>521</v>
      </c>
      <c r="E4884" t="s">
        <v>894</v>
      </c>
      <c r="F4884" t="s">
        <v>1530</v>
      </c>
      <c r="G4884" t="s">
        <v>2166</v>
      </c>
      <c r="H4884" t="s">
        <v>4322</v>
      </c>
    </row>
    <row r="4885" spans="1:8">
      <c r="A4885" t="s">
        <v>371</v>
      </c>
      <c r="B4885">
        <f>HYPERLINK("https://github.com/apache/commons-math/commit/ece7c6fc67c0d584f4884c5b17ddf491a397fdfe", "ece7c6fc67c0d584f4884c5b17ddf491a397fdfe")</f>
        <v>0</v>
      </c>
      <c r="C4885">
        <f>HYPERLINK("https://github.com/apache/commons-math/commit/4be09dfff27baf84c8c500e38e1a1e5a99f3f1a9", "4be09dfff27baf84c8c500e38e1a1e5a99f3f1a9")</f>
        <v>0</v>
      </c>
      <c r="D4885" t="s">
        <v>521</v>
      </c>
      <c r="E4885" t="s">
        <v>895</v>
      </c>
      <c r="F4885" t="s">
        <v>1531</v>
      </c>
      <c r="G4885" t="s">
        <v>2139</v>
      </c>
      <c r="H4885" t="s">
        <v>4230</v>
      </c>
    </row>
    <row r="4886" spans="1:8">
      <c r="H4886" t="s">
        <v>4231</v>
      </c>
    </row>
    <row r="4887" spans="1:8">
      <c r="F4887" t="s">
        <v>1532</v>
      </c>
      <c r="G4887" t="s">
        <v>2103</v>
      </c>
      <c r="H4887" t="s">
        <v>4230</v>
      </c>
    </row>
    <row r="4888" spans="1:8">
      <c r="H4888" t="s">
        <v>4231</v>
      </c>
    </row>
    <row r="4889" spans="1:8">
      <c r="A4889" t="s">
        <v>372</v>
      </c>
      <c r="B4889">
        <f>HYPERLINK("https://github.com/apache/commons-math/commit/3fd9cf1753a24587ee9d64d2133784adaa099219", "3fd9cf1753a24587ee9d64d2133784adaa099219")</f>
        <v>0</v>
      </c>
      <c r="C4889">
        <f>HYPERLINK("https://github.com/apache/commons-math/commit/0351963e6baf456131ddebb885307301146b9746", "0351963e6baf456131ddebb885307301146b9746")</f>
        <v>0</v>
      </c>
      <c r="D4889" t="s">
        <v>521</v>
      </c>
      <c r="E4889" t="s">
        <v>896</v>
      </c>
      <c r="F4889" t="s">
        <v>1533</v>
      </c>
      <c r="G4889" t="s">
        <v>2121</v>
      </c>
      <c r="H4889" t="s">
        <v>4029</v>
      </c>
    </row>
    <row r="4890" spans="1:8">
      <c r="A4890" t="s">
        <v>373</v>
      </c>
      <c r="B4890">
        <f>HYPERLINK("https://github.com/apache/commons-math/commit/b4669aad3f2185894db7d4fb84cbcc311c32e34d", "b4669aad3f2185894db7d4fb84cbcc311c32e34d")</f>
        <v>0</v>
      </c>
      <c r="C4890">
        <f>HYPERLINK("https://github.com/apache/commons-math/commit/35b688b7ec3b32dc671af4c7cb9556ff26e761eb", "35b688b7ec3b32dc671af4c7cb9556ff26e761eb")</f>
        <v>0</v>
      </c>
      <c r="D4890" t="s">
        <v>521</v>
      </c>
      <c r="E4890" t="s">
        <v>897</v>
      </c>
      <c r="F4890" t="s">
        <v>1534</v>
      </c>
      <c r="G4890" t="s">
        <v>2167</v>
      </c>
      <c r="H4890" t="s">
        <v>3039</v>
      </c>
    </row>
    <row r="4891" spans="1:8">
      <c r="F4891" t="s">
        <v>1535</v>
      </c>
      <c r="G4891" t="s">
        <v>2128</v>
      </c>
      <c r="H4891" t="s">
        <v>3026</v>
      </c>
    </row>
    <row r="4892" spans="1:8">
      <c r="H4892" t="s">
        <v>3898</v>
      </c>
    </row>
    <row r="4893" spans="1:8">
      <c r="H4893" t="s">
        <v>3041</v>
      </c>
    </row>
    <row r="4894" spans="1:8">
      <c r="H4894" t="s">
        <v>3420</v>
      </c>
    </row>
    <row r="4895" spans="1:8">
      <c r="H4895" t="s">
        <v>3420</v>
      </c>
    </row>
    <row r="4896" spans="1:8">
      <c r="F4896" t="s">
        <v>1536</v>
      </c>
      <c r="G4896" t="s">
        <v>2105</v>
      </c>
      <c r="H4896" t="s">
        <v>3021</v>
      </c>
    </row>
    <row r="4897" spans="6:8">
      <c r="H4897" t="s">
        <v>3527</v>
      </c>
    </row>
    <row r="4898" spans="6:8">
      <c r="H4898" t="s">
        <v>3420</v>
      </c>
    </row>
    <row r="4899" spans="6:8">
      <c r="H4899" t="s">
        <v>3290</v>
      </c>
    </row>
    <row r="4900" spans="6:8">
      <c r="F4900" t="s">
        <v>1537</v>
      </c>
      <c r="G4900" t="s">
        <v>2168</v>
      </c>
      <c r="H4900" t="s">
        <v>3190</v>
      </c>
    </row>
    <row r="4901" spans="6:8">
      <c r="F4901" t="s">
        <v>1538</v>
      </c>
      <c r="G4901" t="s">
        <v>2169</v>
      </c>
      <c r="H4901" t="s">
        <v>3190</v>
      </c>
    </row>
    <row r="4902" spans="6:8">
      <c r="F4902" t="s">
        <v>1539</v>
      </c>
      <c r="G4902" t="s">
        <v>2170</v>
      </c>
      <c r="H4902" t="s">
        <v>4364</v>
      </c>
    </row>
    <row r="4903" spans="6:8">
      <c r="H4903" t="s">
        <v>4365</v>
      </c>
    </row>
    <row r="4904" spans="6:8">
      <c r="H4904" t="s">
        <v>4366</v>
      </c>
    </row>
    <row r="4905" spans="6:8">
      <c r="F4905" t="s">
        <v>1540</v>
      </c>
      <c r="G4905" t="s">
        <v>2171</v>
      </c>
      <c r="H4905" t="s">
        <v>4364</v>
      </c>
    </row>
    <row r="4906" spans="6:8">
      <c r="H4906" t="s">
        <v>4365</v>
      </c>
    </row>
    <row r="4907" spans="6:8">
      <c r="H4907" t="s">
        <v>4366</v>
      </c>
    </row>
    <row r="4908" spans="6:8">
      <c r="F4908" t="s">
        <v>1541</v>
      </c>
      <c r="G4908" t="s">
        <v>2172</v>
      </c>
      <c r="H4908" t="s">
        <v>4364</v>
      </c>
    </row>
    <row r="4909" spans="6:8">
      <c r="H4909" t="s">
        <v>4365</v>
      </c>
    </row>
    <row r="4910" spans="6:8">
      <c r="H4910" t="s">
        <v>4366</v>
      </c>
    </row>
    <row r="4911" spans="6:8">
      <c r="F4911" t="s">
        <v>1542</v>
      </c>
      <c r="G4911" t="s">
        <v>2082</v>
      </c>
      <c r="H4911" t="s">
        <v>4367</v>
      </c>
    </row>
    <row r="4912" spans="6:8">
      <c r="H4912" t="s">
        <v>3608</v>
      </c>
    </row>
    <row r="4913" spans="8:8">
      <c r="H4913" t="s">
        <v>4368</v>
      </c>
    </row>
    <row r="4914" spans="8:8">
      <c r="H4914" t="s">
        <v>3501</v>
      </c>
    </row>
    <row r="4915" spans="8:8">
      <c r="H4915" t="s">
        <v>3613</v>
      </c>
    </row>
    <row r="4916" spans="8:8">
      <c r="H4916" t="s">
        <v>3614</v>
      </c>
    </row>
    <row r="4917" spans="8:8">
      <c r="H4917" t="s">
        <v>3615</v>
      </c>
    </row>
    <row r="4918" spans="8:8">
      <c r="H4918" t="s">
        <v>3616</v>
      </c>
    </row>
    <row r="4919" spans="8:8">
      <c r="H4919" t="s">
        <v>3617</v>
      </c>
    </row>
    <row r="4920" spans="8:8">
      <c r="H4920" t="s">
        <v>3618</v>
      </c>
    </row>
    <row r="4921" spans="8:8">
      <c r="H4921" t="s">
        <v>3619</v>
      </c>
    </row>
    <row r="4922" spans="8:8">
      <c r="H4922" t="s">
        <v>3620</v>
      </c>
    </row>
    <row r="4923" spans="8:8">
      <c r="H4923" t="s">
        <v>3621</v>
      </c>
    </row>
    <row r="4924" spans="8:8">
      <c r="H4924" t="s">
        <v>3622</v>
      </c>
    </row>
    <row r="4925" spans="8:8">
      <c r="H4925" t="s">
        <v>3623</v>
      </c>
    </row>
    <row r="4926" spans="8:8">
      <c r="H4926" t="s">
        <v>3624</v>
      </c>
    </row>
    <row r="4927" spans="8:8">
      <c r="H4927" t="s">
        <v>3625</v>
      </c>
    </row>
    <row r="4928" spans="8:8">
      <c r="H4928" t="s">
        <v>3626</v>
      </c>
    </row>
    <row r="4929" spans="8:8">
      <c r="H4929" t="s">
        <v>4369</v>
      </c>
    </row>
    <row r="4930" spans="8:8">
      <c r="H4930" t="s">
        <v>3628</v>
      </c>
    </row>
    <row r="4931" spans="8:8">
      <c r="H4931" t="s">
        <v>3628</v>
      </c>
    </row>
    <row r="4932" spans="8:8">
      <c r="H4932" t="s">
        <v>3629</v>
      </c>
    </row>
    <row r="4933" spans="8:8">
      <c r="H4933" t="s">
        <v>3630</v>
      </c>
    </row>
    <row r="4934" spans="8:8">
      <c r="H4934" t="s">
        <v>3420</v>
      </c>
    </row>
    <row r="4935" spans="8:8">
      <c r="H4935" t="s">
        <v>3631</v>
      </c>
    </row>
    <row r="4936" spans="8:8">
      <c r="H4936" t="s">
        <v>3631</v>
      </c>
    </row>
    <row r="4937" spans="8:8">
      <c r="H4937" t="s">
        <v>3420</v>
      </c>
    </row>
    <row r="4938" spans="8:8">
      <c r="H4938" t="s">
        <v>3632</v>
      </c>
    </row>
    <row r="4939" spans="8:8">
      <c r="H4939" t="s">
        <v>3632</v>
      </c>
    </row>
    <row r="4940" spans="8:8">
      <c r="H4940" t="s">
        <v>3420</v>
      </c>
    </row>
    <row r="4941" spans="8:8">
      <c r="H4941" t="s">
        <v>3633</v>
      </c>
    </row>
    <row r="4942" spans="8:8">
      <c r="H4942" t="s">
        <v>3633</v>
      </c>
    </row>
    <row r="4943" spans="8:8">
      <c r="H4943" t="s">
        <v>3420</v>
      </c>
    </row>
    <row r="4944" spans="8:8">
      <c r="H4944" t="s">
        <v>3634</v>
      </c>
    </row>
    <row r="4945" spans="8:8">
      <c r="H4945" t="s">
        <v>3634</v>
      </c>
    </row>
    <row r="4946" spans="8:8">
      <c r="H4946" t="s">
        <v>3420</v>
      </c>
    </row>
    <row r="4947" spans="8:8">
      <c r="H4947" t="s">
        <v>3635</v>
      </c>
    </row>
    <row r="4948" spans="8:8">
      <c r="H4948" t="s">
        <v>3635</v>
      </c>
    </row>
    <row r="4949" spans="8:8">
      <c r="H4949" t="s">
        <v>3420</v>
      </c>
    </row>
    <row r="4950" spans="8:8">
      <c r="H4950" t="s">
        <v>3636</v>
      </c>
    </row>
    <row r="4951" spans="8:8">
      <c r="H4951" t="s">
        <v>3636</v>
      </c>
    </row>
    <row r="4952" spans="8:8">
      <c r="H4952" t="s">
        <v>3420</v>
      </c>
    </row>
    <row r="4953" spans="8:8">
      <c r="H4953" t="s">
        <v>3420</v>
      </c>
    </row>
    <row r="4954" spans="8:8">
      <c r="H4954" t="s">
        <v>3420</v>
      </c>
    </row>
    <row r="4955" spans="8:8">
      <c r="H4955" t="s">
        <v>3420</v>
      </c>
    </row>
    <row r="4956" spans="8:8">
      <c r="H4956" t="s">
        <v>3420</v>
      </c>
    </row>
    <row r="4957" spans="8:8">
      <c r="H4957" t="s">
        <v>3637</v>
      </c>
    </row>
    <row r="4958" spans="8:8">
      <c r="H4958" t="s">
        <v>3637</v>
      </c>
    </row>
    <row r="4959" spans="8:8">
      <c r="H4959" t="s">
        <v>3420</v>
      </c>
    </row>
    <row r="4960" spans="8:8">
      <c r="H4960" t="s">
        <v>3638</v>
      </c>
    </row>
    <row r="4961" spans="6:8">
      <c r="H4961" t="s">
        <v>3638</v>
      </c>
    </row>
    <row r="4962" spans="6:8">
      <c r="H4962" t="s">
        <v>3420</v>
      </c>
    </row>
    <row r="4963" spans="6:8">
      <c r="H4963" t="s">
        <v>3639</v>
      </c>
    </row>
    <row r="4964" spans="6:8">
      <c r="H4964" t="s">
        <v>3640</v>
      </c>
    </row>
    <row r="4965" spans="6:8">
      <c r="F4965" t="s">
        <v>1543</v>
      </c>
      <c r="G4965" t="s">
        <v>2063</v>
      </c>
      <c r="H4965" t="s">
        <v>4370</v>
      </c>
    </row>
    <row r="4966" spans="6:8">
      <c r="H4966" t="s">
        <v>4371</v>
      </c>
    </row>
    <row r="4967" spans="6:8">
      <c r="H4967" t="s">
        <v>3608</v>
      </c>
    </row>
    <row r="4968" spans="6:8">
      <c r="H4968" t="s">
        <v>3610</v>
      </c>
    </row>
    <row r="4969" spans="6:8">
      <c r="H4969" t="s">
        <v>3611</v>
      </c>
    </row>
    <row r="4970" spans="6:8">
      <c r="H4970" t="s">
        <v>3612</v>
      </c>
    </row>
    <row r="4971" spans="6:8">
      <c r="H4971" t="s">
        <v>3613</v>
      </c>
    </row>
    <row r="4972" spans="6:8">
      <c r="H4972" t="s">
        <v>3614</v>
      </c>
    </row>
    <row r="4973" spans="6:8">
      <c r="H4973" t="s">
        <v>3615</v>
      </c>
    </row>
    <row r="4974" spans="6:8">
      <c r="H4974" t="s">
        <v>3616</v>
      </c>
    </row>
    <row r="4975" spans="6:8">
      <c r="H4975" t="s">
        <v>3617</v>
      </c>
    </row>
    <row r="4976" spans="6:8">
      <c r="H4976" t="s">
        <v>4372</v>
      </c>
    </row>
    <row r="4977" spans="8:8">
      <c r="H4977" t="s">
        <v>3618</v>
      </c>
    </row>
    <row r="4978" spans="8:8">
      <c r="H4978" t="s">
        <v>3619</v>
      </c>
    </row>
    <row r="4979" spans="8:8">
      <c r="H4979" t="s">
        <v>3620</v>
      </c>
    </row>
    <row r="4980" spans="8:8">
      <c r="H4980" t="s">
        <v>3621</v>
      </c>
    </row>
    <row r="4981" spans="8:8">
      <c r="H4981" t="s">
        <v>3622</v>
      </c>
    </row>
    <row r="4982" spans="8:8">
      <c r="H4982" t="s">
        <v>3623</v>
      </c>
    </row>
    <row r="4983" spans="8:8">
      <c r="H4983" t="s">
        <v>3624</v>
      </c>
    </row>
    <row r="4984" spans="8:8">
      <c r="H4984" t="s">
        <v>3625</v>
      </c>
    </row>
    <row r="4985" spans="8:8">
      <c r="H4985" t="s">
        <v>3626</v>
      </c>
    </row>
    <row r="4986" spans="8:8">
      <c r="H4986" t="s">
        <v>3627</v>
      </c>
    </row>
    <row r="4987" spans="8:8">
      <c r="H4987" t="s">
        <v>4373</v>
      </c>
    </row>
    <row r="4988" spans="8:8">
      <c r="H4988" t="s">
        <v>4374</v>
      </c>
    </row>
    <row r="4989" spans="8:8">
      <c r="H4989" t="s">
        <v>3628</v>
      </c>
    </row>
    <row r="4990" spans="8:8">
      <c r="H4990" t="s">
        <v>3629</v>
      </c>
    </row>
    <row r="4991" spans="8:8">
      <c r="H4991" t="s">
        <v>3630</v>
      </c>
    </row>
    <row r="4992" spans="8:8">
      <c r="H4992" t="s">
        <v>3420</v>
      </c>
    </row>
    <row r="4993" spans="8:8">
      <c r="H4993" t="s">
        <v>3631</v>
      </c>
    </row>
    <row r="4994" spans="8:8">
      <c r="H4994" t="s">
        <v>3631</v>
      </c>
    </row>
    <row r="4995" spans="8:8">
      <c r="H4995" t="s">
        <v>3420</v>
      </c>
    </row>
    <row r="4996" spans="8:8">
      <c r="H4996" t="s">
        <v>3632</v>
      </c>
    </row>
    <row r="4997" spans="8:8">
      <c r="H4997" t="s">
        <v>3632</v>
      </c>
    </row>
    <row r="4998" spans="8:8">
      <c r="H4998" t="s">
        <v>3420</v>
      </c>
    </row>
    <row r="4999" spans="8:8">
      <c r="H4999" t="s">
        <v>3633</v>
      </c>
    </row>
    <row r="5000" spans="8:8">
      <c r="H5000" t="s">
        <v>3633</v>
      </c>
    </row>
    <row r="5001" spans="8:8">
      <c r="H5001" t="s">
        <v>3420</v>
      </c>
    </row>
    <row r="5002" spans="8:8">
      <c r="H5002" t="s">
        <v>3634</v>
      </c>
    </row>
    <row r="5003" spans="8:8">
      <c r="H5003" t="s">
        <v>3634</v>
      </c>
    </row>
    <row r="5004" spans="8:8">
      <c r="H5004" t="s">
        <v>3420</v>
      </c>
    </row>
    <row r="5005" spans="8:8">
      <c r="H5005" t="s">
        <v>3635</v>
      </c>
    </row>
    <row r="5006" spans="8:8">
      <c r="H5006" t="s">
        <v>3635</v>
      </c>
    </row>
    <row r="5007" spans="8:8">
      <c r="H5007" t="s">
        <v>3420</v>
      </c>
    </row>
    <row r="5008" spans="8:8">
      <c r="H5008" t="s">
        <v>3636</v>
      </c>
    </row>
    <row r="5009" spans="6:8">
      <c r="H5009" t="s">
        <v>3636</v>
      </c>
    </row>
    <row r="5010" spans="6:8">
      <c r="H5010" t="s">
        <v>3420</v>
      </c>
    </row>
    <row r="5011" spans="6:8">
      <c r="H5011" t="s">
        <v>3420</v>
      </c>
    </row>
    <row r="5012" spans="6:8">
      <c r="H5012" t="s">
        <v>3420</v>
      </c>
    </row>
    <row r="5013" spans="6:8">
      <c r="H5013" t="s">
        <v>3420</v>
      </c>
    </row>
    <row r="5014" spans="6:8">
      <c r="H5014" t="s">
        <v>3420</v>
      </c>
    </row>
    <row r="5015" spans="6:8">
      <c r="H5015" t="s">
        <v>3637</v>
      </c>
    </row>
    <row r="5016" spans="6:8">
      <c r="H5016" t="s">
        <v>3637</v>
      </c>
    </row>
    <row r="5017" spans="6:8">
      <c r="H5017" t="s">
        <v>3420</v>
      </c>
    </row>
    <row r="5018" spans="6:8">
      <c r="H5018" t="s">
        <v>3638</v>
      </c>
    </row>
    <row r="5019" spans="6:8">
      <c r="H5019" t="s">
        <v>3638</v>
      </c>
    </row>
    <row r="5020" spans="6:8">
      <c r="H5020" t="s">
        <v>3420</v>
      </c>
    </row>
    <row r="5021" spans="6:8">
      <c r="H5021" t="s">
        <v>3639</v>
      </c>
    </row>
    <row r="5022" spans="6:8">
      <c r="H5022" t="s">
        <v>3640</v>
      </c>
    </row>
    <row r="5023" spans="6:8">
      <c r="F5023" t="s">
        <v>1544</v>
      </c>
      <c r="G5023" t="s">
        <v>2098</v>
      </c>
      <c r="H5023" t="s">
        <v>3878</v>
      </c>
    </row>
    <row r="5024" spans="6:8">
      <c r="H5024" t="s">
        <v>3879</v>
      </c>
    </row>
    <row r="5025" spans="6:8">
      <c r="H5025" t="s">
        <v>3880</v>
      </c>
    </row>
    <row r="5026" spans="6:8">
      <c r="H5026" t="s">
        <v>3881</v>
      </c>
    </row>
    <row r="5027" spans="6:8">
      <c r="H5027" t="s">
        <v>3882</v>
      </c>
    </row>
    <row r="5028" spans="6:8">
      <c r="H5028" t="s">
        <v>3420</v>
      </c>
    </row>
    <row r="5029" spans="6:8">
      <c r="H5029" t="s">
        <v>3883</v>
      </c>
    </row>
    <row r="5030" spans="6:8">
      <c r="H5030" t="s">
        <v>3884</v>
      </c>
    </row>
    <row r="5031" spans="6:8">
      <c r="H5031" t="s">
        <v>3885</v>
      </c>
    </row>
    <row r="5032" spans="6:8">
      <c r="H5032" t="s">
        <v>3886</v>
      </c>
    </row>
    <row r="5033" spans="6:8">
      <c r="F5033" t="s">
        <v>1545</v>
      </c>
      <c r="G5033" t="s">
        <v>2099</v>
      </c>
      <c r="H5033" t="s">
        <v>3878</v>
      </c>
    </row>
    <row r="5034" spans="6:8">
      <c r="H5034" t="s">
        <v>3887</v>
      </c>
    </row>
    <row r="5035" spans="6:8">
      <c r="H5035" t="s">
        <v>3879</v>
      </c>
    </row>
    <row r="5036" spans="6:8">
      <c r="H5036" t="s">
        <v>3880</v>
      </c>
    </row>
    <row r="5037" spans="6:8">
      <c r="H5037" t="s">
        <v>3881</v>
      </c>
    </row>
    <row r="5038" spans="6:8">
      <c r="H5038" t="s">
        <v>3882</v>
      </c>
    </row>
    <row r="5039" spans="6:8">
      <c r="H5039" t="s">
        <v>3420</v>
      </c>
    </row>
    <row r="5040" spans="6:8">
      <c r="H5040" t="s">
        <v>3883</v>
      </c>
    </row>
    <row r="5041" spans="6:8">
      <c r="H5041" t="s">
        <v>3884</v>
      </c>
    </row>
    <row r="5042" spans="6:8">
      <c r="H5042" t="s">
        <v>3885</v>
      </c>
    </row>
    <row r="5043" spans="6:8">
      <c r="H5043" t="s">
        <v>3886</v>
      </c>
    </row>
    <row r="5044" spans="6:8">
      <c r="F5044" t="s">
        <v>1546</v>
      </c>
      <c r="G5044" t="s">
        <v>2173</v>
      </c>
      <c r="H5044" t="s">
        <v>4375</v>
      </c>
    </row>
    <row r="5045" spans="6:8">
      <c r="H5045" t="s">
        <v>4376</v>
      </c>
    </row>
    <row r="5046" spans="6:8">
      <c r="H5046" t="s">
        <v>4377</v>
      </c>
    </row>
    <row r="5047" spans="6:8">
      <c r="H5047" t="s">
        <v>4378</v>
      </c>
    </row>
    <row r="5048" spans="6:8">
      <c r="H5048" t="s">
        <v>3628</v>
      </c>
    </row>
    <row r="5049" spans="6:8">
      <c r="H5049" t="s">
        <v>3628</v>
      </c>
    </row>
    <row r="5050" spans="6:8">
      <c r="F5050" t="s">
        <v>1547</v>
      </c>
      <c r="G5050" t="s">
        <v>2084</v>
      </c>
      <c r="H5050" t="s">
        <v>4379</v>
      </c>
    </row>
    <row r="5051" spans="6:8">
      <c r="H5051" t="s">
        <v>4380</v>
      </c>
    </row>
    <row r="5052" spans="6:8">
      <c r="H5052" t="s">
        <v>4381</v>
      </c>
    </row>
    <row r="5053" spans="6:8">
      <c r="H5053" t="s">
        <v>4382</v>
      </c>
    </row>
    <row r="5054" spans="6:8">
      <c r="H5054" t="s">
        <v>3021</v>
      </c>
    </row>
    <row r="5055" spans="6:8">
      <c r="H5055" t="s">
        <v>3022</v>
      </c>
    </row>
    <row r="5056" spans="6:8">
      <c r="H5056" t="s">
        <v>3520</v>
      </c>
    </row>
    <row r="5057" spans="6:8">
      <c r="H5057" t="s">
        <v>3420</v>
      </c>
    </row>
    <row r="5058" spans="6:8">
      <c r="H5058" t="s">
        <v>3521</v>
      </c>
    </row>
    <row r="5059" spans="6:8">
      <c r="H5059" t="s">
        <v>3522</v>
      </c>
    </row>
    <row r="5060" spans="6:8">
      <c r="H5060" t="s">
        <v>3523</v>
      </c>
    </row>
    <row r="5061" spans="6:8">
      <c r="H5061" t="s">
        <v>3420</v>
      </c>
    </row>
    <row r="5062" spans="6:8">
      <c r="F5062" t="s">
        <v>1548</v>
      </c>
      <c r="G5062" t="s">
        <v>2085</v>
      </c>
      <c r="H5062" t="s">
        <v>4379</v>
      </c>
    </row>
    <row r="5063" spans="6:8">
      <c r="H5063" t="s">
        <v>4380</v>
      </c>
    </row>
    <row r="5064" spans="6:8">
      <c r="H5064" t="s">
        <v>4381</v>
      </c>
    </row>
    <row r="5065" spans="6:8">
      <c r="H5065" t="s">
        <v>4382</v>
      </c>
    </row>
    <row r="5066" spans="6:8">
      <c r="H5066" t="s">
        <v>3021</v>
      </c>
    </row>
    <row r="5067" spans="6:8">
      <c r="H5067" t="s">
        <v>3022</v>
      </c>
    </row>
    <row r="5068" spans="6:8">
      <c r="H5068" t="s">
        <v>3524</v>
      </c>
    </row>
    <row r="5069" spans="6:8">
      <c r="H5069" t="s">
        <v>3525</v>
      </c>
    </row>
    <row r="5070" spans="6:8">
      <c r="H5070" t="s">
        <v>3526</v>
      </c>
    </row>
    <row r="5071" spans="6:8">
      <c r="H5071" t="s">
        <v>3038</v>
      </c>
    </row>
    <row r="5072" spans="6:8">
      <c r="H5072" t="s">
        <v>3420</v>
      </c>
    </row>
    <row r="5073" spans="6:8">
      <c r="H5073" t="s">
        <v>3527</v>
      </c>
    </row>
    <row r="5074" spans="6:8">
      <c r="H5074" t="s">
        <v>3420</v>
      </c>
    </row>
    <row r="5075" spans="6:8">
      <c r="H5075" t="s">
        <v>3290</v>
      </c>
    </row>
    <row r="5076" spans="6:8">
      <c r="H5076" t="s">
        <v>3528</v>
      </c>
    </row>
    <row r="5077" spans="6:8">
      <c r="H5077" t="s">
        <v>3420</v>
      </c>
    </row>
    <row r="5078" spans="6:8">
      <c r="H5078" t="s">
        <v>3290</v>
      </c>
    </row>
    <row r="5079" spans="6:8">
      <c r="F5079" t="s">
        <v>1549</v>
      </c>
      <c r="G5079" t="s">
        <v>2120</v>
      </c>
      <c r="H5079" t="s">
        <v>4383</v>
      </c>
    </row>
    <row r="5080" spans="6:8">
      <c r="H5080" t="s">
        <v>4384</v>
      </c>
    </row>
    <row r="5081" spans="6:8">
      <c r="H5081" t="s">
        <v>4385</v>
      </c>
    </row>
    <row r="5082" spans="6:8">
      <c r="H5082" t="s">
        <v>3420</v>
      </c>
    </row>
    <row r="5083" spans="6:8">
      <c r="H5083" t="s">
        <v>3079</v>
      </c>
    </row>
    <row r="5084" spans="6:8">
      <c r="F5084" t="s">
        <v>1550</v>
      </c>
      <c r="G5084" t="s">
        <v>2174</v>
      </c>
      <c r="H5084" t="s">
        <v>3645</v>
      </c>
    </row>
    <row r="5085" spans="6:8">
      <c r="H5085" t="s">
        <v>3646</v>
      </c>
    </row>
    <row r="5086" spans="6:8">
      <c r="H5086" t="s">
        <v>4386</v>
      </c>
    </row>
    <row r="5087" spans="6:8">
      <c r="H5087" t="s">
        <v>4387</v>
      </c>
    </row>
    <row r="5088" spans="6:8">
      <c r="H5088" t="s">
        <v>4388</v>
      </c>
    </row>
    <row r="5089" spans="6:8">
      <c r="H5089" t="s">
        <v>4389</v>
      </c>
    </row>
    <row r="5090" spans="6:8">
      <c r="H5090" t="s">
        <v>4390</v>
      </c>
    </row>
    <row r="5091" spans="6:8">
      <c r="H5091" t="s">
        <v>4391</v>
      </c>
    </row>
    <row r="5092" spans="6:8">
      <c r="H5092" t="s">
        <v>4018</v>
      </c>
    </row>
    <row r="5093" spans="6:8">
      <c r="H5093" t="s">
        <v>4392</v>
      </c>
    </row>
    <row r="5094" spans="6:8">
      <c r="F5094" t="s">
        <v>1551</v>
      </c>
      <c r="G5094" t="s">
        <v>1977</v>
      </c>
      <c r="H5094" t="s">
        <v>4393</v>
      </c>
    </row>
    <row r="5095" spans="6:8">
      <c r="H5095" t="s">
        <v>2894</v>
      </c>
    </row>
    <row r="5096" spans="6:8">
      <c r="H5096" t="s">
        <v>3301</v>
      </c>
    </row>
    <row r="5097" spans="6:8">
      <c r="H5097" t="s">
        <v>4394</v>
      </c>
    </row>
    <row r="5098" spans="6:8">
      <c r="H5098" t="s">
        <v>4395</v>
      </c>
    </row>
    <row r="5099" spans="6:8">
      <c r="H5099" t="s">
        <v>3302</v>
      </c>
    </row>
    <row r="5100" spans="6:8">
      <c r="H5100" t="s">
        <v>4396</v>
      </c>
    </row>
    <row r="5101" spans="6:8">
      <c r="F5101" t="s">
        <v>1552</v>
      </c>
      <c r="G5101" t="s">
        <v>1900</v>
      </c>
      <c r="H5101" t="s">
        <v>4397</v>
      </c>
    </row>
    <row r="5102" spans="6:8">
      <c r="H5102" t="s">
        <v>2894</v>
      </c>
    </row>
    <row r="5103" spans="6:8">
      <c r="H5103" t="s">
        <v>3308</v>
      </c>
    </row>
    <row r="5104" spans="6:8">
      <c r="H5104" t="s">
        <v>4018</v>
      </c>
    </row>
    <row r="5105" spans="6:8">
      <c r="H5105" t="s">
        <v>4398</v>
      </c>
    </row>
    <row r="5106" spans="6:8">
      <c r="H5106" t="s">
        <v>4399</v>
      </c>
    </row>
    <row r="5107" spans="6:8">
      <c r="H5107" t="s">
        <v>4019</v>
      </c>
    </row>
    <row r="5108" spans="6:8">
      <c r="H5108" t="s">
        <v>3309</v>
      </c>
    </row>
    <row r="5109" spans="6:8">
      <c r="H5109" t="s">
        <v>3310</v>
      </c>
    </row>
    <row r="5110" spans="6:8">
      <c r="H5110" t="s">
        <v>4082</v>
      </c>
    </row>
    <row r="5111" spans="6:8">
      <c r="H5111" t="s">
        <v>3311</v>
      </c>
    </row>
    <row r="5112" spans="6:8">
      <c r="H5112" t="s">
        <v>4400</v>
      </c>
    </row>
    <row r="5113" spans="6:8">
      <c r="F5113" t="s">
        <v>1553</v>
      </c>
      <c r="G5113" t="s">
        <v>2129</v>
      </c>
      <c r="H5113" t="s">
        <v>3026</v>
      </c>
    </row>
    <row r="5114" spans="6:8">
      <c r="H5114" t="s">
        <v>3027</v>
      </c>
    </row>
    <row r="5115" spans="6:8">
      <c r="H5115" t="s">
        <v>3028</v>
      </c>
    </row>
    <row r="5116" spans="6:8">
      <c r="H5116" t="s">
        <v>3029</v>
      </c>
    </row>
    <row r="5117" spans="6:8">
      <c r="H5117" t="s">
        <v>3030</v>
      </c>
    </row>
    <row r="5118" spans="6:8">
      <c r="H5118" t="s">
        <v>2987</v>
      </c>
    </row>
    <row r="5119" spans="6:8">
      <c r="H5119" t="s">
        <v>3032</v>
      </c>
    </row>
    <row r="5120" spans="6:8">
      <c r="H5120" t="s">
        <v>3033</v>
      </c>
    </row>
    <row r="5121" spans="6:8">
      <c r="H5121" t="s">
        <v>3034</v>
      </c>
    </row>
    <row r="5122" spans="6:8">
      <c r="H5122" t="s">
        <v>3035</v>
      </c>
    </row>
    <row r="5123" spans="6:8">
      <c r="H5123" t="s">
        <v>3036</v>
      </c>
    </row>
    <row r="5124" spans="6:8">
      <c r="H5124" t="s">
        <v>3999</v>
      </c>
    </row>
    <row r="5125" spans="6:8">
      <c r="H5125" t="s">
        <v>4000</v>
      </c>
    </row>
    <row r="5126" spans="6:8">
      <c r="H5126" t="s">
        <v>3039</v>
      </c>
    </row>
    <row r="5127" spans="6:8">
      <c r="H5127" t="s">
        <v>3040</v>
      </c>
    </row>
    <row r="5128" spans="6:8">
      <c r="H5128" t="s">
        <v>4001</v>
      </c>
    </row>
    <row r="5129" spans="6:8">
      <c r="H5129" t="s">
        <v>4401</v>
      </c>
    </row>
    <row r="5130" spans="6:8">
      <c r="H5130" t="s">
        <v>4402</v>
      </c>
    </row>
    <row r="5131" spans="6:8">
      <c r="H5131" t="s">
        <v>4312</v>
      </c>
    </row>
    <row r="5132" spans="6:8">
      <c r="H5132" t="s">
        <v>3041</v>
      </c>
    </row>
    <row r="5133" spans="6:8">
      <c r="H5133" t="s">
        <v>3420</v>
      </c>
    </row>
    <row r="5134" spans="6:8">
      <c r="H5134" t="s">
        <v>3420</v>
      </c>
    </row>
    <row r="5135" spans="6:8">
      <c r="F5135" t="s">
        <v>1554</v>
      </c>
      <c r="G5135" t="s">
        <v>2118</v>
      </c>
      <c r="H5135" t="s">
        <v>4308</v>
      </c>
    </row>
    <row r="5136" spans="6:8">
      <c r="H5136" t="s">
        <v>4403</v>
      </c>
    </row>
    <row r="5137" spans="6:8">
      <c r="H5137" t="s">
        <v>4404</v>
      </c>
    </row>
    <row r="5138" spans="6:8">
      <c r="H5138" t="s">
        <v>4307</v>
      </c>
    </row>
    <row r="5139" spans="6:8">
      <c r="F5139" t="s">
        <v>1555</v>
      </c>
      <c r="G5139" t="s">
        <v>1948</v>
      </c>
      <c r="H5139" t="s">
        <v>4308</v>
      </c>
    </row>
    <row r="5140" spans="6:8">
      <c r="H5140" t="s">
        <v>3033</v>
      </c>
    </row>
    <row r="5141" spans="6:8">
      <c r="H5141" t="s">
        <v>3034</v>
      </c>
    </row>
    <row r="5142" spans="6:8">
      <c r="H5142" t="s">
        <v>3501</v>
      </c>
    </row>
    <row r="5143" spans="6:8">
      <c r="H5143" t="s">
        <v>3040</v>
      </c>
    </row>
    <row r="5144" spans="6:8">
      <c r="H5144" t="s">
        <v>4312</v>
      </c>
    </row>
    <row r="5145" spans="6:8">
      <c r="F5145" t="s">
        <v>1556</v>
      </c>
      <c r="G5145" t="s">
        <v>1949</v>
      </c>
      <c r="H5145" t="s">
        <v>4308</v>
      </c>
    </row>
    <row r="5146" spans="6:8">
      <c r="H5146" t="s">
        <v>2987</v>
      </c>
    </row>
    <row r="5147" spans="6:8">
      <c r="H5147" t="s">
        <v>3059</v>
      </c>
    </row>
    <row r="5148" spans="6:8">
      <c r="H5148" t="s">
        <v>3060</v>
      </c>
    </row>
    <row r="5149" spans="6:8">
      <c r="H5149" t="s">
        <v>3061</v>
      </c>
    </row>
    <row r="5150" spans="6:8">
      <c r="H5150" t="s">
        <v>4405</v>
      </c>
    </row>
    <row r="5151" spans="6:8">
      <c r="H5151" t="s">
        <v>4406</v>
      </c>
    </row>
    <row r="5152" spans="6:8">
      <c r="H5152" t="s">
        <v>3062</v>
      </c>
    </row>
    <row r="5153" spans="6:8">
      <c r="H5153" t="s">
        <v>3045</v>
      </c>
    </row>
    <row r="5154" spans="6:8">
      <c r="H5154" t="s">
        <v>3420</v>
      </c>
    </row>
    <row r="5155" spans="6:8">
      <c r="H5155" t="s">
        <v>3420</v>
      </c>
    </row>
    <row r="5156" spans="6:8">
      <c r="H5156" t="s">
        <v>4407</v>
      </c>
    </row>
    <row r="5157" spans="6:8">
      <c r="H5157" t="s">
        <v>3045</v>
      </c>
    </row>
    <row r="5158" spans="6:8">
      <c r="H5158" t="s">
        <v>3420</v>
      </c>
    </row>
    <row r="5159" spans="6:8">
      <c r="H5159" t="s">
        <v>3420</v>
      </c>
    </row>
    <row r="5160" spans="6:8">
      <c r="F5160" t="s">
        <v>1557</v>
      </c>
      <c r="G5160" t="s">
        <v>1946</v>
      </c>
      <c r="H5160" t="s">
        <v>2820</v>
      </c>
    </row>
    <row r="5161" spans="6:8">
      <c r="H5161" t="s">
        <v>2821</v>
      </c>
    </row>
    <row r="5162" spans="6:8">
      <c r="H5162" t="s">
        <v>2822</v>
      </c>
    </row>
    <row r="5163" spans="6:8">
      <c r="H5163" t="s">
        <v>2823</v>
      </c>
    </row>
    <row r="5164" spans="6:8">
      <c r="H5164" t="s">
        <v>2824</v>
      </c>
    </row>
    <row r="5165" spans="6:8">
      <c r="H5165" t="s">
        <v>2825</v>
      </c>
    </row>
    <row r="5166" spans="6:8">
      <c r="H5166" t="s">
        <v>2826</v>
      </c>
    </row>
    <row r="5167" spans="6:8">
      <c r="H5167" t="s">
        <v>2827</v>
      </c>
    </row>
    <row r="5168" spans="6:8">
      <c r="H5168" t="s">
        <v>2828</v>
      </c>
    </row>
    <row r="5169" spans="8:8">
      <c r="H5169" t="s">
        <v>2829</v>
      </c>
    </row>
    <row r="5170" spans="8:8">
      <c r="H5170" t="s">
        <v>2830</v>
      </c>
    </row>
    <row r="5171" spans="8:8">
      <c r="H5171" t="s">
        <v>2831</v>
      </c>
    </row>
    <row r="5172" spans="8:8">
      <c r="H5172" t="s">
        <v>2832</v>
      </c>
    </row>
    <row r="5173" spans="8:8">
      <c r="H5173" t="s">
        <v>2833</v>
      </c>
    </row>
    <row r="5174" spans="8:8">
      <c r="H5174" t="s">
        <v>2834</v>
      </c>
    </row>
    <row r="5175" spans="8:8">
      <c r="H5175" t="s">
        <v>2835</v>
      </c>
    </row>
    <row r="5176" spans="8:8">
      <c r="H5176" t="s">
        <v>2836</v>
      </c>
    </row>
    <row r="5177" spans="8:8">
      <c r="H5177" t="s">
        <v>2837</v>
      </c>
    </row>
    <row r="5178" spans="8:8">
      <c r="H5178" t="s">
        <v>2838</v>
      </c>
    </row>
    <row r="5179" spans="8:8">
      <c r="H5179" t="s">
        <v>2839</v>
      </c>
    </row>
    <row r="5180" spans="8:8">
      <c r="H5180" t="s">
        <v>2840</v>
      </c>
    </row>
    <row r="5181" spans="8:8">
      <c r="H5181" t="s">
        <v>4408</v>
      </c>
    </row>
    <row r="5182" spans="8:8">
      <c r="H5182" t="s">
        <v>4409</v>
      </c>
    </row>
    <row r="5183" spans="8:8">
      <c r="H5183" t="s">
        <v>4410</v>
      </c>
    </row>
    <row r="5184" spans="8:8">
      <c r="H5184" t="s">
        <v>2841</v>
      </c>
    </row>
    <row r="5185" spans="8:8">
      <c r="H5185" t="s">
        <v>2842</v>
      </c>
    </row>
    <row r="5186" spans="8:8">
      <c r="H5186" t="s">
        <v>2843</v>
      </c>
    </row>
    <row r="5187" spans="8:8">
      <c r="H5187" t="s">
        <v>2845</v>
      </c>
    </row>
    <row r="5188" spans="8:8">
      <c r="H5188" t="s">
        <v>2846</v>
      </c>
    </row>
    <row r="5189" spans="8:8">
      <c r="H5189" t="s">
        <v>3420</v>
      </c>
    </row>
    <row r="5190" spans="8:8">
      <c r="H5190" t="s">
        <v>2853</v>
      </c>
    </row>
    <row r="5191" spans="8:8">
      <c r="H5191" t="s">
        <v>3420</v>
      </c>
    </row>
    <row r="5192" spans="8:8">
      <c r="H5192" t="s">
        <v>2856</v>
      </c>
    </row>
    <row r="5193" spans="8:8">
      <c r="H5193" t="s">
        <v>3420</v>
      </c>
    </row>
    <row r="5194" spans="8:8">
      <c r="H5194" t="s">
        <v>2857</v>
      </c>
    </row>
    <row r="5195" spans="8:8">
      <c r="H5195" t="s">
        <v>3420</v>
      </c>
    </row>
    <row r="5196" spans="8:8">
      <c r="H5196" t="s">
        <v>2858</v>
      </c>
    </row>
    <row r="5197" spans="8:8">
      <c r="H5197" t="s">
        <v>3420</v>
      </c>
    </row>
    <row r="5198" spans="8:8">
      <c r="H5198" t="s">
        <v>2859</v>
      </c>
    </row>
    <row r="5199" spans="8:8">
      <c r="H5199" t="s">
        <v>3420</v>
      </c>
    </row>
    <row r="5200" spans="8:8">
      <c r="H5200" t="s">
        <v>2860</v>
      </c>
    </row>
    <row r="5201" spans="8:8">
      <c r="H5201" t="s">
        <v>3420</v>
      </c>
    </row>
    <row r="5202" spans="8:8">
      <c r="H5202" t="s">
        <v>2861</v>
      </c>
    </row>
    <row r="5203" spans="8:8">
      <c r="H5203" t="s">
        <v>3420</v>
      </c>
    </row>
    <row r="5204" spans="8:8">
      <c r="H5204" t="s">
        <v>2862</v>
      </c>
    </row>
    <row r="5205" spans="8:8">
      <c r="H5205" t="s">
        <v>3420</v>
      </c>
    </row>
    <row r="5206" spans="8:8">
      <c r="H5206" t="s">
        <v>2863</v>
      </c>
    </row>
    <row r="5207" spans="8:8">
      <c r="H5207" t="s">
        <v>3420</v>
      </c>
    </row>
    <row r="5208" spans="8:8">
      <c r="H5208" t="s">
        <v>2864</v>
      </c>
    </row>
    <row r="5209" spans="8:8">
      <c r="H5209" t="s">
        <v>3420</v>
      </c>
    </row>
    <row r="5210" spans="8:8">
      <c r="H5210" t="s">
        <v>2865</v>
      </c>
    </row>
    <row r="5211" spans="8:8">
      <c r="H5211" t="s">
        <v>3420</v>
      </c>
    </row>
    <row r="5212" spans="8:8">
      <c r="H5212" t="s">
        <v>2866</v>
      </c>
    </row>
    <row r="5213" spans="8:8">
      <c r="H5213" t="s">
        <v>3420</v>
      </c>
    </row>
    <row r="5214" spans="8:8">
      <c r="H5214" t="s">
        <v>2867</v>
      </c>
    </row>
    <row r="5215" spans="8:8">
      <c r="H5215" t="s">
        <v>3420</v>
      </c>
    </row>
    <row r="5216" spans="8:8">
      <c r="H5216" t="s">
        <v>2868</v>
      </c>
    </row>
    <row r="5217" spans="6:8">
      <c r="H5217" t="s">
        <v>3420</v>
      </c>
    </row>
    <row r="5218" spans="6:8">
      <c r="H5218" t="s">
        <v>2869</v>
      </c>
    </row>
    <row r="5219" spans="6:8">
      <c r="H5219" t="s">
        <v>2870</v>
      </c>
    </row>
    <row r="5220" spans="6:8">
      <c r="H5220" t="s">
        <v>3420</v>
      </c>
    </row>
    <row r="5221" spans="6:8">
      <c r="H5221" t="s">
        <v>2871</v>
      </c>
    </row>
    <row r="5222" spans="6:8">
      <c r="H5222" t="s">
        <v>3420</v>
      </c>
    </row>
    <row r="5223" spans="6:8">
      <c r="H5223" t="s">
        <v>2872</v>
      </c>
    </row>
    <row r="5224" spans="6:8">
      <c r="H5224" t="s">
        <v>3420</v>
      </c>
    </row>
    <row r="5225" spans="6:8">
      <c r="H5225" t="s">
        <v>2873</v>
      </c>
    </row>
    <row r="5226" spans="6:8">
      <c r="H5226" t="s">
        <v>3420</v>
      </c>
    </row>
    <row r="5227" spans="6:8">
      <c r="F5227" t="s">
        <v>1558</v>
      </c>
      <c r="G5227" t="s">
        <v>1983</v>
      </c>
      <c r="H5227" t="s">
        <v>3026</v>
      </c>
    </row>
    <row r="5228" spans="6:8">
      <c r="H5228" t="s">
        <v>3998</v>
      </c>
    </row>
    <row r="5229" spans="6:8">
      <c r="H5229" t="s">
        <v>3028</v>
      </c>
    </row>
    <row r="5230" spans="6:8">
      <c r="H5230" t="s">
        <v>3029</v>
      </c>
    </row>
    <row r="5231" spans="6:8">
      <c r="H5231" t="s">
        <v>3030</v>
      </c>
    </row>
    <row r="5232" spans="6:8">
      <c r="H5232" t="s">
        <v>3031</v>
      </c>
    </row>
    <row r="5233" spans="6:8">
      <c r="H5233" t="s">
        <v>3032</v>
      </c>
    </row>
    <row r="5234" spans="6:8">
      <c r="H5234" t="s">
        <v>3033</v>
      </c>
    </row>
    <row r="5235" spans="6:8">
      <c r="H5235" t="s">
        <v>3034</v>
      </c>
    </row>
    <row r="5236" spans="6:8">
      <c r="H5236" t="s">
        <v>3035</v>
      </c>
    </row>
    <row r="5237" spans="6:8">
      <c r="H5237" t="s">
        <v>3036</v>
      </c>
    </row>
    <row r="5238" spans="6:8">
      <c r="H5238" t="s">
        <v>3039</v>
      </c>
    </row>
    <row r="5239" spans="6:8">
      <c r="H5239" t="s">
        <v>3041</v>
      </c>
    </row>
    <row r="5240" spans="6:8">
      <c r="H5240" t="s">
        <v>3420</v>
      </c>
    </row>
    <row r="5241" spans="6:8">
      <c r="H5241" t="s">
        <v>3420</v>
      </c>
    </row>
    <row r="5242" spans="6:8">
      <c r="F5242" t="s">
        <v>1559</v>
      </c>
      <c r="G5242" t="s">
        <v>1950</v>
      </c>
      <c r="H5242" t="s">
        <v>4411</v>
      </c>
    </row>
    <row r="5243" spans="6:8">
      <c r="H5243" t="s">
        <v>4412</v>
      </c>
    </row>
    <row r="5244" spans="6:8">
      <c r="H5244" t="s">
        <v>4413</v>
      </c>
    </row>
    <row r="5245" spans="6:8">
      <c r="H5245" t="s">
        <v>4414</v>
      </c>
    </row>
    <row r="5246" spans="6:8">
      <c r="H5246" t="s">
        <v>4415</v>
      </c>
    </row>
    <row r="5247" spans="6:8">
      <c r="H5247" t="s">
        <v>4416</v>
      </c>
    </row>
    <row r="5248" spans="6:8">
      <c r="H5248" t="s">
        <v>4417</v>
      </c>
    </row>
    <row r="5249" spans="8:8">
      <c r="H5249" t="s">
        <v>4418</v>
      </c>
    </row>
    <row r="5250" spans="8:8">
      <c r="H5250" t="s">
        <v>4419</v>
      </c>
    </row>
    <row r="5251" spans="8:8">
      <c r="H5251" t="s">
        <v>4420</v>
      </c>
    </row>
    <row r="5252" spans="8:8">
      <c r="H5252" t="s">
        <v>4421</v>
      </c>
    </row>
    <row r="5253" spans="8:8">
      <c r="H5253" t="s">
        <v>4422</v>
      </c>
    </row>
    <row r="5254" spans="8:8">
      <c r="H5254" t="s">
        <v>4423</v>
      </c>
    </row>
    <row r="5255" spans="8:8">
      <c r="H5255" t="s">
        <v>4424</v>
      </c>
    </row>
    <row r="5256" spans="8:8">
      <c r="H5256" t="s">
        <v>4425</v>
      </c>
    </row>
    <row r="5257" spans="8:8">
      <c r="H5257" t="s">
        <v>4426</v>
      </c>
    </row>
    <row r="5258" spans="8:8">
      <c r="H5258" t="s">
        <v>4427</v>
      </c>
    </row>
    <row r="5259" spans="8:8">
      <c r="H5259" t="s">
        <v>4428</v>
      </c>
    </row>
    <row r="5260" spans="8:8">
      <c r="H5260" t="s">
        <v>4429</v>
      </c>
    </row>
    <row r="5261" spans="8:8">
      <c r="H5261" t="s">
        <v>4430</v>
      </c>
    </row>
    <row r="5262" spans="8:8">
      <c r="H5262" t="s">
        <v>4431</v>
      </c>
    </row>
    <row r="5263" spans="8:8">
      <c r="H5263" t="s">
        <v>4432</v>
      </c>
    </row>
    <row r="5264" spans="8:8">
      <c r="H5264" t="s">
        <v>4433</v>
      </c>
    </row>
    <row r="5265" spans="6:8">
      <c r="H5265" t="s">
        <v>4434</v>
      </c>
    </row>
    <row r="5266" spans="6:8">
      <c r="H5266" t="s">
        <v>4435</v>
      </c>
    </row>
    <row r="5267" spans="6:8">
      <c r="H5267" t="s">
        <v>4436</v>
      </c>
    </row>
    <row r="5268" spans="6:8">
      <c r="H5268" t="s">
        <v>4437</v>
      </c>
    </row>
    <row r="5269" spans="6:8">
      <c r="H5269" t="s">
        <v>4438</v>
      </c>
    </row>
    <row r="5270" spans="6:8">
      <c r="F5270" t="s">
        <v>1560</v>
      </c>
      <c r="G5270" t="s">
        <v>1985</v>
      </c>
      <c r="H5270" t="s">
        <v>4439</v>
      </c>
    </row>
    <row r="5271" spans="6:8">
      <c r="H5271" t="s">
        <v>4440</v>
      </c>
    </row>
    <row r="5272" spans="6:8">
      <c r="H5272" t="s">
        <v>4441</v>
      </c>
    </row>
    <row r="5273" spans="6:8">
      <c r="H5273" t="s">
        <v>3190</v>
      </c>
    </row>
    <row r="5274" spans="6:8">
      <c r="H5274" t="s">
        <v>4442</v>
      </c>
    </row>
    <row r="5275" spans="6:8">
      <c r="H5275" t="s">
        <v>4443</v>
      </c>
    </row>
    <row r="5276" spans="6:8">
      <c r="H5276" t="s">
        <v>4444</v>
      </c>
    </row>
    <row r="5277" spans="6:8">
      <c r="F5277" t="s">
        <v>1561</v>
      </c>
      <c r="G5277" t="s">
        <v>2175</v>
      </c>
      <c r="H5277" t="s">
        <v>4445</v>
      </c>
    </row>
    <row r="5278" spans="6:8">
      <c r="H5278" t="s">
        <v>4446</v>
      </c>
    </row>
    <row r="5279" spans="6:8">
      <c r="H5279" t="s">
        <v>4447</v>
      </c>
    </row>
    <row r="5280" spans="6:8">
      <c r="H5280" t="s">
        <v>4448</v>
      </c>
    </row>
    <row r="5281" spans="6:8">
      <c r="F5281" t="s">
        <v>1562</v>
      </c>
      <c r="G5281" t="s">
        <v>2044</v>
      </c>
      <c r="H5281" t="s">
        <v>3496</v>
      </c>
    </row>
    <row r="5282" spans="6:8">
      <c r="H5282" t="s">
        <v>4449</v>
      </c>
    </row>
    <row r="5283" spans="6:8">
      <c r="H5283" t="s">
        <v>4450</v>
      </c>
    </row>
    <row r="5284" spans="6:8">
      <c r="H5284" t="s">
        <v>3497</v>
      </c>
    </row>
    <row r="5285" spans="6:8">
      <c r="H5285" t="s">
        <v>4451</v>
      </c>
    </row>
    <row r="5286" spans="6:8">
      <c r="H5286" t="s">
        <v>3498</v>
      </c>
    </row>
    <row r="5287" spans="6:8">
      <c r="H5287" t="s">
        <v>3499</v>
      </c>
    </row>
    <row r="5288" spans="6:8">
      <c r="H5288" t="s">
        <v>4452</v>
      </c>
    </row>
    <row r="5289" spans="6:8">
      <c r="H5289" t="s">
        <v>4453</v>
      </c>
    </row>
    <row r="5290" spans="6:8">
      <c r="H5290" t="s">
        <v>4454</v>
      </c>
    </row>
    <row r="5291" spans="6:8">
      <c r="F5291" t="s">
        <v>1563</v>
      </c>
      <c r="G5291" t="s">
        <v>2176</v>
      </c>
      <c r="H5291" t="s">
        <v>4364</v>
      </c>
    </row>
    <row r="5292" spans="6:8">
      <c r="H5292" t="s">
        <v>4365</v>
      </c>
    </row>
    <row r="5293" spans="6:8">
      <c r="H5293" t="s">
        <v>4366</v>
      </c>
    </row>
    <row r="5294" spans="6:8">
      <c r="F5294" t="s">
        <v>1564</v>
      </c>
      <c r="G5294" t="s">
        <v>2107</v>
      </c>
      <c r="H5294" t="s">
        <v>3496</v>
      </c>
    </row>
    <row r="5295" spans="6:8">
      <c r="H5295" t="s">
        <v>3497</v>
      </c>
    </row>
    <row r="5296" spans="6:8">
      <c r="H5296" t="s">
        <v>3899</v>
      </c>
    </row>
    <row r="5297" spans="1:8">
      <c r="A5297" t="s">
        <v>374</v>
      </c>
      <c r="B5297">
        <f>HYPERLINK("https://github.com/apache/commons-math/commit/0a5cd11327d50e5906fb4dc08bce5baea6b2d247", "0a5cd11327d50e5906fb4dc08bce5baea6b2d247")</f>
        <v>0</v>
      </c>
      <c r="C5297">
        <f>HYPERLINK("https://github.com/apache/commons-math/commit/d389e94beef2de34e268470c9c3304d50acbba17", "d389e94beef2de34e268470c9c3304d50acbba17")</f>
        <v>0</v>
      </c>
      <c r="D5297" t="s">
        <v>521</v>
      </c>
      <c r="E5297" t="s">
        <v>898</v>
      </c>
      <c r="F5297" t="s">
        <v>1565</v>
      </c>
      <c r="G5297" t="s">
        <v>2159</v>
      </c>
      <c r="H5297" t="s">
        <v>3531</v>
      </c>
    </row>
    <row r="5298" spans="1:8">
      <c r="H5298" t="s">
        <v>3532</v>
      </c>
    </row>
    <row r="5299" spans="1:8">
      <c r="H5299" t="s">
        <v>3533</v>
      </c>
    </row>
    <row r="5300" spans="1:8">
      <c r="H5300" t="s">
        <v>4327</v>
      </c>
    </row>
    <row r="5301" spans="1:8">
      <c r="H5301" t="s">
        <v>4328</v>
      </c>
    </row>
    <row r="5302" spans="1:8">
      <c r="H5302" t="s">
        <v>4329</v>
      </c>
    </row>
    <row r="5303" spans="1:8">
      <c r="H5303" t="s">
        <v>4330</v>
      </c>
    </row>
    <row r="5304" spans="1:8">
      <c r="H5304" t="s">
        <v>4331</v>
      </c>
    </row>
    <row r="5305" spans="1:8">
      <c r="F5305" t="s">
        <v>1566</v>
      </c>
      <c r="G5305" t="s">
        <v>2140</v>
      </c>
      <c r="H5305" t="s">
        <v>3531</v>
      </c>
    </row>
    <row r="5306" spans="1:8">
      <c r="H5306" t="s">
        <v>4329</v>
      </c>
    </row>
    <row r="5307" spans="1:8">
      <c r="H5307" t="s">
        <v>4330</v>
      </c>
    </row>
    <row r="5308" spans="1:8">
      <c r="F5308" t="s">
        <v>1567</v>
      </c>
      <c r="G5308" t="s">
        <v>2177</v>
      </c>
      <c r="H5308" t="s">
        <v>3531</v>
      </c>
    </row>
    <row r="5309" spans="1:8">
      <c r="H5309" t="s">
        <v>3532</v>
      </c>
    </row>
    <row r="5310" spans="1:8">
      <c r="H5310" t="s">
        <v>3533</v>
      </c>
    </row>
    <row r="5311" spans="1:8">
      <c r="F5311" t="s">
        <v>1568</v>
      </c>
      <c r="G5311" t="s">
        <v>2178</v>
      </c>
      <c r="H5311" t="s">
        <v>3531</v>
      </c>
    </row>
    <row r="5312" spans="1:8">
      <c r="H5312" t="s">
        <v>3532</v>
      </c>
    </row>
    <row r="5313" spans="6:8">
      <c r="H5313" t="s">
        <v>4455</v>
      </c>
    </row>
    <row r="5314" spans="6:8">
      <c r="F5314" t="s">
        <v>1569</v>
      </c>
      <c r="G5314" t="s">
        <v>2179</v>
      </c>
      <c r="H5314" t="s">
        <v>3531</v>
      </c>
    </row>
    <row r="5315" spans="6:8">
      <c r="H5315" t="s">
        <v>3532</v>
      </c>
    </row>
    <row r="5316" spans="6:8">
      <c r="H5316" t="s">
        <v>4455</v>
      </c>
    </row>
    <row r="5317" spans="6:8">
      <c r="F5317" t="s">
        <v>1570</v>
      </c>
      <c r="G5317" t="s">
        <v>1978</v>
      </c>
      <c r="H5317" t="s">
        <v>2359</v>
      </c>
    </row>
    <row r="5318" spans="6:8">
      <c r="H5318" t="s">
        <v>2360</v>
      </c>
    </row>
    <row r="5319" spans="6:8">
      <c r="F5319" t="s">
        <v>1571</v>
      </c>
      <c r="G5319" t="s">
        <v>2120</v>
      </c>
      <c r="H5319" t="s">
        <v>4383</v>
      </c>
    </row>
    <row r="5320" spans="6:8">
      <c r="H5320" t="s">
        <v>4384</v>
      </c>
    </row>
    <row r="5321" spans="6:8">
      <c r="H5321" t="s">
        <v>4385</v>
      </c>
    </row>
    <row r="5322" spans="6:8">
      <c r="H5322" t="s">
        <v>3420</v>
      </c>
    </row>
    <row r="5323" spans="6:8">
      <c r="H5323" t="s">
        <v>3079</v>
      </c>
    </row>
    <row r="5324" spans="6:8">
      <c r="F5324" t="s">
        <v>1572</v>
      </c>
      <c r="G5324" t="s">
        <v>2174</v>
      </c>
      <c r="H5324" t="s">
        <v>3645</v>
      </c>
    </row>
    <row r="5325" spans="6:8">
      <c r="H5325" t="s">
        <v>3646</v>
      </c>
    </row>
    <row r="5326" spans="6:8">
      <c r="H5326" t="s">
        <v>4386</v>
      </c>
    </row>
    <row r="5327" spans="6:8">
      <c r="H5327" t="s">
        <v>4387</v>
      </c>
    </row>
    <row r="5328" spans="6:8">
      <c r="H5328" t="s">
        <v>4388</v>
      </c>
    </row>
    <row r="5329" spans="6:8">
      <c r="H5329" t="s">
        <v>4389</v>
      </c>
    </row>
    <row r="5330" spans="6:8">
      <c r="H5330" t="s">
        <v>4390</v>
      </c>
    </row>
    <row r="5331" spans="6:8">
      <c r="H5331" t="s">
        <v>4391</v>
      </c>
    </row>
    <row r="5332" spans="6:8">
      <c r="H5332" t="s">
        <v>4018</v>
      </c>
    </row>
    <row r="5333" spans="6:8">
      <c r="H5333" t="s">
        <v>4392</v>
      </c>
    </row>
    <row r="5334" spans="6:8">
      <c r="F5334" t="s">
        <v>1573</v>
      </c>
      <c r="G5334" t="s">
        <v>1977</v>
      </c>
      <c r="H5334" t="s">
        <v>4393</v>
      </c>
    </row>
    <row r="5335" spans="6:8">
      <c r="H5335" t="s">
        <v>2894</v>
      </c>
    </row>
    <row r="5336" spans="6:8">
      <c r="H5336" t="s">
        <v>3301</v>
      </c>
    </row>
    <row r="5337" spans="6:8">
      <c r="H5337" t="s">
        <v>4394</v>
      </c>
    </row>
    <row r="5338" spans="6:8">
      <c r="H5338" t="s">
        <v>4395</v>
      </c>
    </row>
    <row r="5339" spans="6:8">
      <c r="H5339" t="s">
        <v>3302</v>
      </c>
    </row>
    <row r="5340" spans="6:8">
      <c r="H5340" t="s">
        <v>4396</v>
      </c>
    </row>
    <row r="5341" spans="6:8">
      <c r="F5341" t="s">
        <v>1574</v>
      </c>
      <c r="G5341" t="s">
        <v>1900</v>
      </c>
      <c r="H5341" t="s">
        <v>4397</v>
      </c>
    </row>
    <row r="5342" spans="6:8">
      <c r="H5342" t="s">
        <v>2894</v>
      </c>
    </row>
    <row r="5343" spans="6:8">
      <c r="H5343" t="s">
        <v>3308</v>
      </c>
    </row>
    <row r="5344" spans="6:8">
      <c r="H5344" t="s">
        <v>4018</v>
      </c>
    </row>
    <row r="5345" spans="1:8">
      <c r="H5345" t="s">
        <v>4398</v>
      </c>
    </row>
    <row r="5346" spans="1:8">
      <c r="H5346" t="s">
        <v>4399</v>
      </c>
    </row>
    <row r="5347" spans="1:8">
      <c r="H5347" t="s">
        <v>4019</v>
      </c>
    </row>
    <row r="5348" spans="1:8">
      <c r="H5348" t="s">
        <v>3309</v>
      </c>
    </row>
    <row r="5349" spans="1:8">
      <c r="H5349" t="s">
        <v>3310</v>
      </c>
    </row>
    <row r="5350" spans="1:8">
      <c r="H5350" t="s">
        <v>4082</v>
      </c>
    </row>
    <row r="5351" spans="1:8">
      <c r="H5351" t="s">
        <v>3311</v>
      </c>
    </row>
    <row r="5352" spans="1:8">
      <c r="H5352" t="s">
        <v>4400</v>
      </c>
    </row>
    <row r="5353" spans="1:8">
      <c r="A5353" t="s">
        <v>375</v>
      </c>
      <c r="B5353">
        <f>HYPERLINK("https://github.com/apache/commons-math/commit/76b7413d2b1eb2dc22f05de5b76f9519be5142e0", "76b7413d2b1eb2dc22f05de5b76f9519be5142e0")</f>
        <v>0</v>
      </c>
      <c r="C5353">
        <f>HYPERLINK("https://github.com/apache/commons-math/commit/fbf5a51ea5f700be8d92a4485e468ebfb67cf310", "fbf5a51ea5f700be8d92a4485e468ebfb67cf310")</f>
        <v>0</v>
      </c>
      <c r="D5353" t="s">
        <v>521</v>
      </c>
      <c r="E5353" t="s">
        <v>899</v>
      </c>
      <c r="F5353" t="s">
        <v>1575</v>
      </c>
      <c r="G5353" t="s">
        <v>2075</v>
      </c>
      <c r="H5353" t="s">
        <v>4456</v>
      </c>
    </row>
    <row r="5354" spans="1:8">
      <c r="A5354" t="s">
        <v>376</v>
      </c>
      <c r="B5354">
        <f>HYPERLINK("https://github.com/apache/commons-math/commit/306fa74602973d8e6a5d542d43b13c9630408288", "306fa74602973d8e6a5d542d43b13c9630408288")</f>
        <v>0</v>
      </c>
      <c r="C5354">
        <f>HYPERLINK("https://github.com/apache/commons-math/commit/8e4e5221515f820108f48396a18ceaed73de8dc1", "8e4e5221515f820108f48396a18ceaed73de8dc1")</f>
        <v>0</v>
      </c>
      <c r="D5354" t="s">
        <v>521</v>
      </c>
      <c r="E5354" t="s">
        <v>900</v>
      </c>
      <c r="F5354" t="s">
        <v>1576</v>
      </c>
      <c r="G5354" t="s">
        <v>2180</v>
      </c>
      <c r="H5354" t="s">
        <v>4457</v>
      </c>
    </row>
    <row r="5355" spans="1:8">
      <c r="H5355" t="s">
        <v>4458</v>
      </c>
    </row>
    <row r="5356" spans="1:8">
      <c r="H5356" t="s">
        <v>4459</v>
      </c>
    </row>
    <row r="5357" spans="1:8">
      <c r="H5357" t="s">
        <v>4460</v>
      </c>
    </row>
    <row r="5358" spans="1:8">
      <c r="A5358" t="s">
        <v>377</v>
      </c>
      <c r="B5358">
        <f>HYPERLINK("https://github.com/apache/commons-math/commit/e31fde875c6075ae3da9572c6f910cc29ceaf6c3", "e31fde875c6075ae3da9572c6f910cc29ceaf6c3")</f>
        <v>0</v>
      </c>
      <c r="C5358">
        <f>HYPERLINK("https://github.com/apache/commons-math/commit/0737cf82db33f55cdfcb68e8f02f0b8fed40fa15", "0737cf82db33f55cdfcb68e8f02f0b8fed40fa15")</f>
        <v>0</v>
      </c>
      <c r="D5358" t="s">
        <v>521</v>
      </c>
      <c r="E5358" t="s">
        <v>901</v>
      </c>
      <c r="F5358" t="s">
        <v>1577</v>
      </c>
      <c r="G5358" t="s">
        <v>2181</v>
      </c>
      <c r="H5358" t="s">
        <v>4461</v>
      </c>
    </row>
    <row r="5359" spans="1:8">
      <c r="H5359" t="s">
        <v>3026</v>
      </c>
    </row>
    <row r="5360" spans="1:8">
      <c r="H5360" t="s">
        <v>4462</v>
      </c>
    </row>
    <row r="5361" spans="6:8">
      <c r="H5361" t="s">
        <v>3898</v>
      </c>
    </row>
    <row r="5362" spans="6:8">
      <c r="H5362" t="s">
        <v>3041</v>
      </c>
    </row>
    <row r="5363" spans="6:8">
      <c r="H5363" t="s">
        <v>4408</v>
      </c>
    </row>
    <row r="5364" spans="6:8">
      <c r="H5364" t="s">
        <v>4323</v>
      </c>
    </row>
    <row r="5365" spans="6:8">
      <c r="H5365" t="s">
        <v>4324</v>
      </c>
    </row>
    <row r="5366" spans="6:8">
      <c r="F5366" t="s">
        <v>1578</v>
      </c>
      <c r="G5366" t="s">
        <v>2129</v>
      </c>
      <c r="H5366" t="s">
        <v>4463</v>
      </c>
    </row>
    <row r="5367" spans="6:8">
      <c r="H5367" t="s">
        <v>3026</v>
      </c>
    </row>
    <row r="5368" spans="6:8">
      <c r="H5368" t="s">
        <v>3027</v>
      </c>
    </row>
    <row r="5369" spans="6:8">
      <c r="H5369" t="s">
        <v>3028</v>
      </c>
    </row>
    <row r="5370" spans="6:8">
      <c r="H5370" t="s">
        <v>3029</v>
      </c>
    </row>
    <row r="5371" spans="6:8">
      <c r="H5371" t="s">
        <v>3030</v>
      </c>
    </row>
    <row r="5372" spans="6:8">
      <c r="H5372" t="s">
        <v>2987</v>
      </c>
    </row>
    <row r="5373" spans="6:8">
      <c r="H5373" t="s">
        <v>3032</v>
      </c>
    </row>
    <row r="5374" spans="6:8">
      <c r="H5374" t="s">
        <v>3033</v>
      </c>
    </row>
    <row r="5375" spans="6:8">
      <c r="H5375" t="s">
        <v>3034</v>
      </c>
    </row>
    <row r="5376" spans="6:8">
      <c r="H5376" t="s">
        <v>3035</v>
      </c>
    </row>
    <row r="5377" spans="6:8">
      <c r="H5377" t="s">
        <v>3036</v>
      </c>
    </row>
    <row r="5378" spans="6:8">
      <c r="H5378" t="s">
        <v>3999</v>
      </c>
    </row>
    <row r="5379" spans="6:8">
      <c r="H5379" t="s">
        <v>4000</v>
      </c>
    </row>
    <row r="5380" spans="6:8">
      <c r="H5380" t="s">
        <v>3039</v>
      </c>
    </row>
    <row r="5381" spans="6:8">
      <c r="H5381" t="s">
        <v>3040</v>
      </c>
    </row>
    <row r="5382" spans="6:8">
      <c r="H5382" t="s">
        <v>4001</v>
      </c>
    </row>
    <row r="5383" spans="6:8">
      <c r="H5383" t="s">
        <v>4401</v>
      </c>
    </row>
    <row r="5384" spans="6:8">
      <c r="H5384" t="s">
        <v>4402</v>
      </c>
    </row>
    <row r="5385" spans="6:8">
      <c r="H5385" t="s">
        <v>4312</v>
      </c>
    </row>
    <row r="5386" spans="6:8">
      <c r="H5386" t="s">
        <v>3041</v>
      </c>
    </row>
    <row r="5387" spans="6:8">
      <c r="H5387" t="s">
        <v>4408</v>
      </c>
    </row>
    <row r="5388" spans="6:8">
      <c r="H5388" t="s">
        <v>4323</v>
      </c>
    </row>
    <row r="5389" spans="6:8">
      <c r="H5389" t="s">
        <v>4324</v>
      </c>
    </row>
    <row r="5390" spans="6:8">
      <c r="F5390" t="s">
        <v>1579</v>
      </c>
      <c r="G5390" t="s">
        <v>2118</v>
      </c>
      <c r="H5390" t="s">
        <v>4308</v>
      </c>
    </row>
    <row r="5391" spans="6:8">
      <c r="H5391" t="s">
        <v>4403</v>
      </c>
    </row>
    <row r="5392" spans="6:8">
      <c r="H5392" t="s">
        <v>4404</v>
      </c>
    </row>
    <row r="5393" spans="6:8">
      <c r="H5393" t="s">
        <v>4307</v>
      </c>
    </row>
    <row r="5394" spans="6:8">
      <c r="F5394" t="s">
        <v>1580</v>
      </c>
      <c r="G5394" t="s">
        <v>1948</v>
      </c>
      <c r="H5394" t="s">
        <v>4308</v>
      </c>
    </row>
    <row r="5395" spans="6:8">
      <c r="H5395" t="s">
        <v>4464</v>
      </c>
    </row>
    <row r="5396" spans="6:8">
      <c r="H5396" t="s">
        <v>3033</v>
      </c>
    </row>
    <row r="5397" spans="6:8">
      <c r="H5397" t="s">
        <v>3034</v>
      </c>
    </row>
    <row r="5398" spans="6:8">
      <c r="H5398" t="s">
        <v>3501</v>
      </c>
    </row>
    <row r="5399" spans="6:8">
      <c r="H5399" t="s">
        <v>3040</v>
      </c>
    </row>
    <row r="5400" spans="6:8">
      <c r="H5400" t="s">
        <v>4312</v>
      </c>
    </row>
    <row r="5401" spans="6:8">
      <c r="F5401" t="s">
        <v>1581</v>
      </c>
      <c r="G5401" t="s">
        <v>1949</v>
      </c>
      <c r="H5401" t="s">
        <v>4308</v>
      </c>
    </row>
    <row r="5402" spans="6:8">
      <c r="H5402" t="s">
        <v>4464</v>
      </c>
    </row>
    <row r="5403" spans="6:8">
      <c r="H5403" t="s">
        <v>2987</v>
      </c>
    </row>
    <row r="5404" spans="6:8">
      <c r="H5404" t="s">
        <v>3059</v>
      </c>
    </row>
    <row r="5405" spans="6:8">
      <c r="H5405" t="s">
        <v>3060</v>
      </c>
    </row>
    <row r="5406" spans="6:8">
      <c r="H5406" t="s">
        <v>4405</v>
      </c>
    </row>
    <row r="5407" spans="6:8">
      <c r="H5407" t="s">
        <v>4406</v>
      </c>
    </row>
    <row r="5408" spans="6:8">
      <c r="H5408" t="s">
        <v>4407</v>
      </c>
    </row>
    <row r="5409" spans="6:8">
      <c r="H5409" t="s">
        <v>3045</v>
      </c>
    </row>
    <row r="5410" spans="6:8">
      <c r="H5410" t="s">
        <v>4323</v>
      </c>
    </row>
    <row r="5411" spans="6:8">
      <c r="H5411" t="s">
        <v>4324</v>
      </c>
    </row>
    <row r="5412" spans="6:8">
      <c r="F5412" t="s">
        <v>1582</v>
      </c>
      <c r="G5412" t="s">
        <v>1946</v>
      </c>
      <c r="H5412" t="s">
        <v>2820</v>
      </c>
    </row>
    <row r="5413" spans="6:8">
      <c r="H5413" t="s">
        <v>2821</v>
      </c>
    </row>
    <row r="5414" spans="6:8">
      <c r="H5414" t="s">
        <v>2822</v>
      </c>
    </row>
    <row r="5415" spans="6:8">
      <c r="H5415" t="s">
        <v>2823</v>
      </c>
    </row>
    <row r="5416" spans="6:8">
      <c r="H5416" t="s">
        <v>2824</v>
      </c>
    </row>
    <row r="5417" spans="6:8">
      <c r="H5417" t="s">
        <v>2825</v>
      </c>
    </row>
    <row r="5418" spans="6:8">
      <c r="H5418" t="s">
        <v>2826</v>
      </c>
    </row>
    <row r="5419" spans="6:8">
      <c r="H5419" t="s">
        <v>2827</v>
      </c>
    </row>
    <row r="5420" spans="6:8">
      <c r="H5420" t="s">
        <v>2828</v>
      </c>
    </row>
    <row r="5421" spans="6:8">
      <c r="H5421" t="s">
        <v>2829</v>
      </c>
    </row>
    <row r="5422" spans="6:8">
      <c r="H5422" t="s">
        <v>2830</v>
      </c>
    </row>
    <row r="5423" spans="6:8">
      <c r="H5423" t="s">
        <v>2831</v>
      </c>
    </row>
    <row r="5424" spans="6:8">
      <c r="H5424" t="s">
        <v>2832</v>
      </c>
    </row>
    <row r="5425" spans="8:8">
      <c r="H5425" t="s">
        <v>2833</v>
      </c>
    </row>
    <row r="5426" spans="8:8">
      <c r="H5426" t="s">
        <v>2834</v>
      </c>
    </row>
    <row r="5427" spans="8:8">
      <c r="H5427" t="s">
        <v>2835</v>
      </c>
    </row>
    <row r="5428" spans="8:8">
      <c r="H5428" t="s">
        <v>2836</v>
      </c>
    </row>
    <row r="5429" spans="8:8">
      <c r="H5429" t="s">
        <v>2837</v>
      </c>
    </row>
    <row r="5430" spans="8:8">
      <c r="H5430" t="s">
        <v>2838</v>
      </c>
    </row>
    <row r="5431" spans="8:8">
      <c r="H5431" t="s">
        <v>2839</v>
      </c>
    </row>
    <row r="5432" spans="8:8">
      <c r="H5432" t="s">
        <v>2840</v>
      </c>
    </row>
    <row r="5433" spans="8:8">
      <c r="H5433" t="s">
        <v>4408</v>
      </c>
    </row>
    <row r="5434" spans="8:8">
      <c r="H5434" t="s">
        <v>4409</v>
      </c>
    </row>
    <row r="5435" spans="8:8">
      <c r="H5435" t="s">
        <v>4410</v>
      </c>
    </row>
    <row r="5436" spans="8:8">
      <c r="H5436" t="s">
        <v>2841</v>
      </c>
    </row>
    <row r="5437" spans="8:8">
      <c r="H5437" t="s">
        <v>2842</v>
      </c>
    </row>
    <row r="5438" spans="8:8">
      <c r="H5438" t="s">
        <v>2843</v>
      </c>
    </row>
    <row r="5439" spans="8:8">
      <c r="H5439" t="s">
        <v>2845</v>
      </c>
    </row>
    <row r="5440" spans="8:8">
      <c r="H5440" t="s">
        <v>2846</v>
      </c>
    </row>
    <row r="5441" spans="8:8">
      <c r="H5441" t="s">
        <v>4323</v>
      </c>
    </row>
    <row r="5442" spans="8:8">
      <c r="H5442" t="s">
        <v>4324</v>
      </c>
    </row>
    <row r="5443" spans="8:8">
      <c r="H5443" t="s">
        <v>2853</v>
      </c>
    </row>
    <row r="5444" spans="8:8">
      <c r="H5444" t="s">
        <v>4465</v>
      </c>
    </row>
    <row r="5445" spans="8:8">
      <c r="H5445" t="s">
        <v>4466</v>
      </c>
    </row>
    <row r="5446" spans="8:8">
      <c r="H5446" t="s">
        <v>2856</v>
      </c>
    </row>
    <row r="5447" spans="8:8">
      <c r="H5447" t="s">
        <v>4465</v>
      </c>
    </row>
    <row r="5448" spans="8:8">
      <c r="H5448" t="s">
        <v>4466</v>
      </c>
    </row>
    <row r="5449" spans="8:8">
      <c r="H5449" t="s">
        <v>2857</v>
      </c>
    </row>
    <row r="5450" spans="8:8">
      <c r="H5450" t="s">
        <v>4465</v>
      </c>
    </row>
    <row r="5451" spans="8:8">
      <c r="H5451" t="s">
        <v>4466</v>
      </c>
    </row>
    <row r="5452" spans="8:8">
      <c r="H5452" t="s">
        <v>2858</v>
      </c>
    </row>
    <row r="5453" spans="8:8">
      <c r="H5453" t="s">
        <v>4465</v>
      </c>
    </row>
    <row r="5454" spans="8:8">
      <c r="H5454" t="s">
        <v>4466</v>
      </c>
    </row>
    <row r="5455" spans="8:8">
      <c r="H5455" t="s">
        <v>2859</v>
      </c>
    </row>
    <row r="5456" spans="8:8">
      <c r="H5456" t="s">
        <v>4465</v>
      </c>
    </row>
    <row r="5457" spans="8:8">
      <c r="H5457" t="s">
        <v>4466</v>
      </c>
    </row>
    <row r="5458" spans="8:8">
      <c r="H5458" t="s">
        <v>2860</v>
      </c>
    </row>
    <row r="5459" spans="8:8">
      <c r="H5459" t="s">
        <v>4465</v>
      </c>
    </row>
    <row r="5460" spans="8:8">
      <c r="H5460" t="s">
        <v>4466</v>
      </c>
    </row>
    <row r="5461" spans="8:8">
      <c r="H5461" t="s">
        <v>2861</v>
      </c>
    </row>
    <row r="5462" spans="8:8">
      <c r="H5462" t="s">
        <v>4465</v>
      </c>
    </row>
    <row r="5463" spans="8:8">
      <c r="H5463" t="s">
        <v>4466</v>
      </c>
    </row>
    <row r="5464" spans="8:8">
      <c r="H5464" t="s">
        <v>2862</v>
      </c>
    </row>
    <row r="5465" spans="8:8">
      <c r="H5465" t="s">
        <v>4465</v>
      </c>
    </row>
    <row r="5466" spans="8:8">
      <c r="H5466" t="s">
        <v>4466</v>
      </c>
    </row>
    <row r="5467" spans="8:8">
      <c r="H5467" t="s">
        <v>2863</v>
      </c>
    </row>
    <row r="5468" spans="8:8">
      <c r="H5468" t="s">
        <v>4465</v>
      </c>
    </row>
    <row r="5469" spans="8:8">
      <c r="H5469" t="s">
        <v>4466</v>
      </c>
    </row>
    <row r="5470" spans="8:8">
      <c r="H5470" t="s">
        <v>2864</v>
      </c>
    </row>
    <row r="5471" spans="8:8">
      <c r="H5471" t="s">
        <v>4465</v>
      </c>
    </row>
    <row r="5472" spans="8:8">
      <c r="H5472" t="s">
        <v>4466</v>
      </c>
    </row>
    <row r="5473" spans="8:8">
      <c r="H5473" t="s">
        <v>2865</v>
      </c>
    </row>
    <row r="5474" spans="8:8">
      <c r="H5474" t="s">
        <v>4465</v>
      </c>
    </row>
    <row r="5475" spans="8:8">
      <c r="H5475" t="s">
        <v>4466</v>
      </c>
    </row>
    <row r="5476" spans="8:8">
      <c r="H5476" t="s">
        <v>2866</v>
      </c>
    </row>
    <row r="5477" spans="8:8">
      <c r="H5477" t="s">
        <v>4465</v>
      </c>
    </row>
    <row r="5478" spans="8:8">
      <c r="H5478" t="s">
        <v>4466</v>
      </c>
    </row>
    <row r="5479" spans="8:8">
      <c r="H5479" t="s">
        <v>2867</v>
      </c>
    </row>
    <row r="5480" spans="8:8">
      <c r="H5480" t="s">
        <v>4465</v>
      </c>
    </row>
    <row r="5481" spans="8:8">
      <c r="H5481" t="s">
        <v>4466</v>
      </c>
    </row>
    <row r="5482" spans="8:8">
      <c r="H5482" t="s">
        <v>2868</v>
      </c>
    </row>
    <row r="5483" spans="8:8">
      <c r="H5483" t="s">
        <v>4465</v>
      </c>
    </row>
    <row r="5484" spans="8:8">
      <c r="H5484" t="s">
        <v>4466</v>
      </c>
    </row>
    <row r="5485" spans="8:8">
      <c r="H5485" t="s">
        <v>2869</v>
      </c>
    </row>
    <row r="5486" spans="8:8">
      <c r="H5486" t="s">
        <v>2870</v>
      </c>
    </row>
    <row r="5487" spans="8:8">
      <c r="H5487" t="s">
        <v>4465</v>
      </c>
    </row>
    <row r="5488" spans="8:8">
      <c r="H5488" t="s">
        <v>4466</v>
      </c>
    </row>
    <row r="5489" spans="1:8">
      <c r="H5489" t="s">
        <v>2871</v>
      </c>
    </row>
    <row r="5490" spans="1:8">
      <c r="H5490" t="s">
        <v>4465</v>
      </c>
    </row>
    <row r="5491" spans="1:8">
      <c r="H5491" t="s">
        <v>4466</v>
      </c>
    </row>
    <row r="5492" spans="1:8">
      <c r="H5492" t="s">
        <v>2872</v>
      </c>
    </row>
    <row r="5493" spans="1:8">
      <c r="H5493" t="s">
        <v>4465</v>
      </c>
    </row>
    <row r="5494" spans="1:8">
      <c r="H5494" t="s">
        <v>4466</v>
      </c>
    </row>
    <row r="5495" spans="1:8">
      <c r="H5495" t="s">
        <v>2873</v>
      </c>
    </row>
    <row r="5496" spans="1:8">
      <c r="H5496" t="s">
        <v>4465</v>
      </c>
    </row>
    <row r="5497" spans="1:8">
      <c r="H5497" t="s">
        <v>4466</v>
      </c>
    </row>
    <row r="5498" spans="1:8">
      <c r="A5498" t="s">
        <v>378</v>
      </c>
      <c r="B5498">
        <f>HYPERLINK("https://github.com/apache/commons-math/commit/845e1d54231d3ff3fb04bdbf5dc5f6b631d9b01e", "845e1d54231d3ff3fb04bdbf5dc5f6b631d9b01e")</f>
        <v>0</v>
      </c>
      <c r="C5498">
        <f>HYPERLINK("https://github.com/apache/commons-math/commit/e31fde875c6075ae3da9572c6f910cc29ceaf6c3", "e31fde875c6075ae3da9572c6f910cc29ceaf6c3")</f>
        <v>0</v>
      </c>
      <c r="D5498" t="s">
        <v>521</v>
      </c>
      <c r="E5498" t="s">
        <v>902</v>
      </c>
      <c r="F5498" t="s">
        <v>1583</v>
      </c>
      <c r="G5498" t="s">
        <v>2009</v>
      </c>
      <c r="H5498" t="s">
        <v>4467</v>
      </c>
    </row>
    <row r="5499" spans="1:8">
      <c r="H5499" t="s">
        <v>4468</v>
      </c>
    </row>
    <row r="5500" spans="1:8">
      <c r="A5500" t="s">
        <v>379</v>
      </c>
      <c r="B5500">
        <f>HYPERLINK("https://github.com/apache/commons-math/commit/5597ed7ea300ae3d08cd893b0133bce26038a7df", "5597ed7ea300ae3d08cd893b0133bce26038a7df")</f>
        <v>0</v>
      </c>
      <c r="C5500">
        <f>HYPERLINK("https://github.com/apache/commons-math/commit/9b2772e38ed16a56a4d806bbf23fabee5cf55030", "9b2772e38ed16a56a4d806bbf23fabee5cf55030")</f>
        <v>0</v>
      </c>
      <c r="D5500" t="s">
        <v>521</v>
      </c>
      <c r="E5500" t="s">
        <v>903</v>
      </c>
      <c r="F5500" t="s">
        <v>1584</v>
      </c>
      <c r="G5500" t="s">
        <v>2137</v>
      </c>
      <c r="H5500" t="s">
        <v>4207</v>
      </c>
    </row>
    <row r="5501" spans="1:8">
      <c r="A5501" t="s">
        <v>380</v>
      </c>
      <c r="B5501">
        <f>HYPERLINK("https://github.com/apache/commons-math/commit/276e22858cdd56f5725e0c2f7a3522df99967973", "276e22858cdd56f5725e0c2f7a3522df99967973")</f>
        <v>0</v>
      </c>
      <c r="C5501">
        <f>HYPERLINK("https://github.com/apache/commons-math/commit/75c2b24c681e314c4e4e07243b31430ba4e42723", "75c2b24c681e314c4e4e07243b31430ba4e42723")</f>
        <v>0</v>
      </c>
      <c r="D5501" t="s">
        <v>521</v>
      </c>
      <c r="E5501" t="s">
        <v>904</v>
      </c>
      <c r="F5501" t="s">
        <v>1585</v>
      </c>
      <c r="G5501" t="s">
        <v>2143</v>
      </c>
      <c r="H5501" t="s">
        <v>4469</v>
      </c>
    </row>
    <row r="5502" spans="1:8">
      <c r="A5502" t="s">
        <v>381</v>
      </c>
      <c r="B5502">
        <f>HYPERLINK("https://github.com/apache/commons-math/commit/6d7ee38ceed6b496d70502e276f80be6de618014", "6d7ee38ceed6b496d70502e276f80be6de618014")</f>
        <v>0</v>
      </c>
      <c r="C5502">
        <f>HYPERLINK("https://github.com/apache/commons-math/commit/471e6b078a7891aea99b77f200e828a7b1c9bc00", "471e6b078a7891aea99b77f200e828a7b1c9bc00")</f>
        <v>0</v>
      </c>
      <c r="D5502" t="s">
        <v>521</v>
      </c>
      <c r="E5502" t="s">
        <v>905</v>
      </c>
      <c r="F5502" t="s">
        <v>1585</v>
      </c>
      <c r="G5502" t="s">
        <v>2143</v>
      </c>
      <c r="H5502" t="s">
        <v>4470</v>
      </c>
    </row>
    <row r="5503" spans="1:8">
      <c r="A5503" t="s">
        <v>382</v>
      </c>
      <c r="B5503">
        <f>HYPERLINK("https://github.com/apache/commons-math/commit/70538e67fba268e0734a77494849629acaa05423", "70538e67fba268e0734a77494849629acaa05423")</f>
        <v>0</v>
      </c>
      <c r="C5503">
        <f>HYPERLINK("https://github.com/apache/commons-math/commit/9575054ff07b8dbb912e889111f6b3a3be582680", "9575054ff07b8dbb912e889111f6b3a3be582680")</f>
        <v>0</v>
      </c>
      <c r="D5503" t="s">
        <v>513</v>
      </c>
      <c r="E5503" t="s">
        <v>906</v>
      </c>
      <c r="F5503" t="s">
        <v>1586</v>
      </c>
      <c r="G5503" t="s">
        <v>2094</v>
      </c>
      <c r="H5503" t="s">
        <v>4471</v>
      </c>
    </row>
    <row r="5504" spans="1:8">
      <c r="H5504" t="s">
        <v>4472</v>
      </c>
    </row>
    <row r="5505" spans="1:8">
      <c r="H5505" t="s">
        <v>4473</v>
      </c>
    </row>
    <row r="5506" spans="1:8">
      <c r="H5506" t="s">
        <v>4474</v>
      </c>
    </row>
    <row r="5507" spans="1:8">
      <c r="A5507" t="s">
        <v>383</v>
      </c>
      <c r="B5507">
        <f>HYPERLINK("https://github.com/apache/commons-math/commit/0b5bd38e8658b4836ab41564ddb59febb423ecf6", "0b5bd38e8658b4836ab41564ddb59febb423ecf6")</f>
        <v>0</v>
      </c>
      <c r="C5507">
        <f>HYPERLINK("https://github.com/apache/commons-math/commit/3aa34dbc9d8d6f900a6077b62deeb046502d5bb5", "3aa34dbc9d8d6f900a6077b62deeb046502d5bb5")</f>
        <v>0</v>
      </c>
      <c r="D5507" t="s">
        <v>517</v>
      </c>
      <c r="E5507" t="s">
        <v>907</v>
      </c>
      <c r="F5507" t="s">
        <v>1587</v>
      </c>
      <c r="G5507" t="s">
        <v>2182</v>
      </c>
      <c r="H5507" t="s">
        <v>4475</v>
      </c>
    </row>
    <row r="5508" spans="1:8">
      <c r="H5508" t="s">
        <v>4476</v>
      </c>
    </row>
    <row r="5509" spans="1:8">
      <c r="A5509" t="s">
        <v>384</v>
      </c>
      <c r="B5509">
        <f>HYPERLINK("https://github.com/apache/commons-math/commit/9c51e5316babbd370bc32aed0fee134216726ec9", "9c51e5316babbd370bc32aed0fee134216726ec9")</f>
        <v>0</v>
      </c>
      <c r="C5509">
        <f>HYPERLINK("https://github.com/apache/commons-math/commit/1c194a0dccec3322036e741042761d46ae0d8a44", "1c194a0dccec3322036e741042761d46ae0d8a44")</f>
        <v>0</v>
      </c>
      <c r="D5509" t="s">
        <v>522</v>
      </c>
      <c r="E5509" t="s">
        <v>908</v>
      </c>
      <c r="F5509" t="s">
        <v>1588</v>
      </c>
      <c r="G5509" t="s">
        <v>2067</v>
      </c>
      <c r="H5509" t="s">
        <v>4477</v>
      </c>
    </row>
    <row r="5510" spans="1:8">
      <c r="H5510" t="s">
        <v>4478</v>
      </c>
    </row>
    <row r="5511" spans="1:8">
      <c r="H5511" t="s">
        <v>4479</v>
      </c>
    </row>
    <row r="5512" spans="1:8">
      <c r="H5512" t="s">
        <v>4480</v>
      </c>
    </row>
    <row r="5513" spans="1:8">
      <c r="H5513" t="s">
        <v>4481</v>
      </c>
    </row>
    <row r="5514" spans="1:8">
      <c r="A5514" t="s">
        <v>385</v>
      </c>
      <c r="B5514">
        <f>HYPERLINK("https://github.com/apache/commons-math/commit/85a20b502327f2279e243dee98c86144026e560b", "85a20b502327f2279e243dee98c86144026e560b")</f>
        <v>0</v>
      </c>
      <c r="C5514">
        <f>HYPERLINK("https://github.com/apache/commons-math/commit/1f6c125267c4882bfb509c24fd36a7fc26f4f897", "1f6c125267c4882bfb509c24fd36a7fc26f4f897")</f>
        <v>0</v>
      </c>
      <c r="D5514" t="s">
        <v>513</v>
      </c>
      <c r="E5514" t="s">
        <v>909</v>
      </c>
      <c r="F5514" t="s">
        <v>1589</v>
      </c>
      <c r="G5514" t="s">
        <v>2183</v>
      </c>
      <c r="H5514" t="s">
        <v>4482</v>
      </c>
    </row>
    <row r="5515" spans="1:8">
      <c r="H5515" t="s">
        <v>4483</v>
      </c>
    </row>
    <row r="5516" spans="1:8">
      <c r="H5516" t="s">
        <v>4484</v>
      </c>
    </row>
    <row r="5517" spans="1:8">
      <c r="H5517" t="s">
        <v>4485</v>
      </c>
    </row>
    <row r="5518" spans="1:8">
      <c r="H5518" t="s">
        <v>3484</v>
      </c>
    </row>
    <row r="5519" spans="1:8">
      <c r="H5519" t="s">
        <v>2310</v>
      </c>
    </row>
    <row r="5520" spans="1:8">
      <c r="A5520" t="s">
        <v>386</v>
      </c>
      <c r="B5520">
        <f>HYPERLINK("https://github.com/apache/commons-math/commit/fd37b5dd02bbce93f6f4fceb6bc3e6aa4641c5a7", "fd37b5dd02bbce93f6f4fceb6bc3e6aa4641c5a7")</f>
        <v>0</v>
      </c>
      <c r="C5520">
        <f>HYPERLINK("https://github.com/apache/commons-math/commit/a94ff90ab6cd2d92ccb2eb1fd7913b4e5256f02b", "a94ff90ab6cd2d92ccb2eb1fd7913b4e5256f02b")</f>
        <v>0</v>
      </c>
      <c r="D5520" t="s">
        <v>523</v>
      </c>
      <c r="E5520" t="s">
        <v>910</v>
      </c>
      <c r="F5520" t="s">
        <v>1590</v>
      </c>
      <c r="G5520" t="s">
        <v>2157</v>
      </c>
      <c r="H5520" t="s">
        <v>4486</v>
      </c>
    </row>
    <row r="5521" spans="1:8">
      <c r="H5521" t="s">
        <v>4487</v>
      </c>
    </row>
    <row r="5522" spans="1:8">
      <c r="H5522" t="s">
        <v>4488</v>
      </c>
    </row>
    <row r="5523" spans="1:8">
      <c r="A5523" t="s">
        <v>387</v>
      </c>
      <c r="B5523">
        <f>HYPERLINK("https://github.com/apache/commons-math/commit/a4a62ed7c1e3c7aae09324f0ad1c6078f0fba471", "a4a62ed7c1e3c7aae09324f0ad1c6078f0fba471")</f>
        <v>0</v>
      </c>
      <c r="C5523">
        <f>HYPERLINK("https://github.com/apache/commons-math/commit/2bfd81a2b1b777e252ba76f7363bb9ba8e4ac707", "2bfd81a2b1b777e252ba76f7363bb9ba8e4ac707")</f>
        <v>0</v>
      </c>
      <c r="D5523" t="s">
        <v>517</v>
      </c>
      <c r="E5523" t="s">
        <v>911</v>
      </c>
      <c r="F5523" t="s">
        <v>1591</v>
      </c>
      <c r="G5523" t="s">
        <v>2108</v>
      </c>
      <c r="H5523" t="s">
        <v>4489</v>
      </c>
    </row>
    <row r="5524" spans="1:8">
      <c r="H5524" t="s">
        <v>3739</v>
      </c>
    </row>
    <row r="5525" spans="1:8">
      <c r="A5525" t="s">
        <v>388</v>
      </c>
      <c r="B5525">
        <f>HYPERLINK("https://github.com/apache/commons-math/commit/2d868410eead061d59de524bada4de9e3d2bb442", "2d868410eead061d59de524bada4de9e3d2bb442")</f>
        <v>0</v>
      </c>
      <c r="C5525">
        <f>HYPERLINK("https://github.com/apache/commons-math/commit/b3a68ca842841c4b9713462d5f01742cf71a6b4a", "b3a68ca842841c4b9713462d5f01742cf71a6b4a")</f>
        <v>0</v>
      </c>
      <c r="D5525" t="s">
        <v>517</v>
      </c>
      <c r="E5525" t="s">
        <v>912</v>
      </c>
      <c r="F5525" t="s">
        <v>1591</v>
      </c>
      <c r="G5525" t="s">
        <v>2108</v>
      </c>
      <c r="H5525" t="s">
        <v>4490</v>
      </c>
    </row>
    <row r="5526" spans="1:8">
      <c r="H5526" t="s">
        <v>4491</v>
      </c>
    </row>
    <row r="5527" spans="1:8">
      <c r="H5527" t="s">
        <v>3736</v>
      </c>
    </row>
    <row r="5528" spans="1:8">
      <c r="A5528" t="s">
        <v>389</v>
      </c>
      <c r="B5528">
        <f>HYPERLINK("https://github.com/apache/commons-math/commit/a7294ccd794d2d3f55b67b75b9798de151451fb8", "a7294ccd794d2d3f55b67b75b9798de151451fb8")</f>
        <v>0</v>
      </c>
      <c r="C5528">
        <f>HYPERLINK("https://github.com/apache/commons-math/commit/afa12022716391a9faa574b43d5e75b7f7f4f958", "afa12022716391a9faa574b43d5e75b7f7f4f958")</f>
        <v>0</v>
      </c>
      <c r="D5528" t="s">
        <v>513</v>
      </c>
      <c r="E5528" t="s">
        <v>913</v>
      </c>
      <c r="F5528" t="s">
        <v>1592</v>
      </c>
      <c r="G5528" t="s">
        <v>2133</v>
      </c>
      <c r="H5528" t="s">
        <v>4083</v>
      </c>
    </row>
    <row r="5529" spans="1:8">
      <c r="F5529" t="s">
        <v>1593</v>
      </c>
      <c r="G5529" t="s">
        <v>2184</v>
      </c>
      <c r="H5529" t="s">
        <v>4083</v>
      </c>
    </row>
    <row r="5530" spans="1:8">
      <c r="F5530" t="s">
        <v>1594</v>
      </c>
      <c r="G5530" t="s">
        <v>1992</v>
      </c>
      <c r="H5530" t="s">
        <v>4083</v>
      </c>
    </row>
    <row r="5531" spans="1:8">
      <c r="A5531" t="s">
        <v>390</v>
      </c>
      <c r="B5531">
        <f>HYPERLINK("https://github.com/apache/commons-math/commit/c9b1c8f9662f865a613632e1d390922050130b60", "c9b1c8f9662f865a613632e1d390922050130b60")</f>
        <v>0</v>
      </c>
      <c r="C5531">
        <f>HYPERLINK("https://github.com/apache/commons-math/commit/9ce4e1a371418e5eacc69227885815f9a4221c65", "9ce4e1a371418e5eacc69227885815f9a4221c65")</f>
        <v>0</v>
      </c>
      <c r="D5531" t="s">
        <v>513</v>
      </c>
      <c r="E5531" t="s">
        <v>914</v>
      </c>
      <c r="F5531" t="s">
        <v>1592</v>
      </c>
      <c r="G5531" t="s">
        <v>2133</v>
      </c>
      <c r="H5531" t="s">
        <v>4091</v>
      </c>
    </row>
    <row r="5532" spans="1:8">
      <c r="H5532" t="s">
        <v>4092</v>
      </c>
    </row>
    <row r="5533" spans="1:8">
      <c r="F5533" t="s">
        <v>1593</v>
      </c>
      <c r="G5533" t="s">
        <v>2184</v>
      </c>
      <c r="H5533" t="s">
        <v>4091</v>
      </c>
    </row>
    <row r="5534" spans="1:8">
      <c r="H5534" t="s">
        <v>4092</v>
      </c>
    </row>
    <row r="5535" spans="1:8">
      <c r="F5535" t="s">
        <v>1594</v>
      </c>
      <c r="G5535" t="s">
        <v>1992</v>
      </c>
      <c r="H5535" t="s">
        <v>4084</v>
      </c>
    </row>
    <row r="5536" spans="1:8">
      <c r="H5536" t="s">
        <v>4091</v>
      </c>
    </row>
    <row r="5537" spans="1:8">
      <c r="H5537" t="s">
        <v>4092</v>
      </c>
    </row>
    <row r="5538" spans="1:8">
      <c r="A5538" t="s">
        <v>391</v>
      </c>
      <c r="B5538">
        <f>HYPERLINK("https://github.com/apache/commons-math/commit/ca01fdf5808dcaf5bdb6e1c09a7de70a0adc0d28", "ca01fdf5808dcaf5bdb6e1c09a7de70a0adc0d28")</f>
        <v>0</v>
      </c>
      <c r="C5538">
        <f>HYPERLINK("https://github.com/apache/commons-math/commit/4fc5b3402c58d6a4b317bf23b896ea91d22af6fe", "4fc5b3402c58d6a4b317bf23b896ea91d22af6fe")</f>
        <v>0</v>
      </c>
      <c r="D5538" t="s">
        <v>517</v>
      </c>
      <c r="E5538" t="s">
        <v>915</v>
      </c>
      <c r="F5538" t="s">
        <v>1595</v>
      </c>
      <c r="G5538" t="s">
        <v>2185</v>
      </c>
      <c r="H5538" t="s">
        <v>4492</v>
      </c>
    </row>
    <row r="5539" spans="1:8">
      <c r="H5539" t="s">
        <v>4493</v>
      </c>
    </row>
    <row r="5540" spans="1:8">
      <c r="H5540" t="s">
        <v>4494</v>
      </c>
    </row>
    <row r="5541" spans="1:8">
      <c r="H5541" t="s">
        <v>4494</v>
      </c>
    </row>
    <row r="5542" spans="1:8">
      <c r="H5542" t="s">
        <v>4494</v>
      </c>
    </row>
    <row r="5543" spans="1:8">
      <c r="H5543" t="s">
        <v>4495</v>
      </c>
    </row>
    <row r="5544" spans="1:8">
      <c r="H5544" t="s">
        <v>4496</v>
      </c>
    </row>
    <row r="5545" spans="1:8">
      <c r="H5545" t="s">
        <v>4497</v>
      </c>
    </row>
    <row r="5546" spans="1:8">
      <c r="A5546" t="s">
        <v>392</v>
      </c>
      <c r="B5546">
        <f>HYPERLINK("https://github.com/apache/commons-math/commit/8a35ca4f8e19b914a8503d1d5156212363cbaf10", "8a35ca4f8e19b914a8503d1d5156212363cbaf10")</f>
        <v>0</v>
      </c>
      <c r="C5546">
        <f>HYPERLINK("https://github.com/apache/commons-math/commit/b95df5ad1ecfe158f4acbd6e62c8429e35969ae2", "b95df5ad1ecfe158f4acbd6e62c8429e35969ae2")</f>
        <v>0</v>
      </c>
      <c r="D5546" t="s">
        <v>517</v>
      </c>
      <c r="E5546" t="s">
        <v>916</v>
      </c>
      <c r="F5546" t="s">
        <v>1596</v>
      </c>
      <c r="G5546" t="s">
        <v>2006</v>
      </c>
      <c r="H5546" t="s">
        <v>4498</v>
      </c>
    </row>
    <row r="5547" spans="1:8">
      <c r="H5547" t="s">
        <v>4493</v>
      </c>
    </row>
    <row r="5548" spans="1:8">
      <c r="F5548" t="s">
        <v>1597</v>
      </c>
      <c r="G5548" t="s">
        <v>2186</v>
      </c>
      <c r="H5548" t="s">
        <v>4494</v>
      </c>
    </row>
    <row r="5549" spans="1:8">
      <c r="H5549" t="s">
        <v>4499</v>
      </c>
    </row>
    <row r="5550" spans="1:8">
      <c r="A5550" t="s">
        <v>393</v>
      </c>
      <c r="B5550">
        <f>HYPERLINK("https://github.com/apache/commons-math/commit/e38bbb9f4191d0d21dea0ba31fdc131b97a5597b", "e38bbb9f4191d0d21dea0ba31fdc131b97a5597b")</f>
        <v>0</v>
      </c>
      <c r="C5550">
        <f>HYPERLINK("https://github.com/apache/commons-math/commit/8bcf7e23a62878d1efe3bbc1c57287d25d161bab", "8bcf7e23a62878d1efe3bbc1c57287d25d161bab")</f>
        <v>0</v>
      </c>
      <c r="D5550" t="s">
        <v>523</v>
      </c>
      <c r="E5550" t="s">
        <v>917</v>
      </c>
      <c r="F5550" t="s">
        <v>1585</v>
      </c>
      <c r="G5550" t="s">
        <v>2143</v>
      </c>
      <c r="H5550" t="s">
        <v>4500</v>
      </c>
    </row>
    <row r="5551" spans="1:8">
      <c r="A5551" t="s">
        <v>394</v>
      </c>
      <c r="B5551">
        <f>HYPERLINK("https://github.com/apache/commons-math/commit/fdc116f0bcda6d1fffbbe505d0687b0406e92fa6", "fdc116f0bcda6d1fffbbe505d0687b0406e92fa6")</f>
        <v>0</v>
      </c>
      <c r="C5551">
        <f>HYPERLINK("https://github.com/apache/commons-math/commit/2fcfce303989ae14b5b51f4c9fc92e97bc540ba8", "2fcfce303989ae14b5b51f4c9fc92e97bc540ba8")</f>
        <v>0</v>
      </c>
      <c r="D5551" t="s">
        <v>517</v>
      </c>
      <c r="E5551" t="s">
        <v>918</v>
      </c>
      <c r="F5551" t="s">
        <v>1598</v>
      </c>
      <c r="G5551" t="s">
        <v>2187</v>
      </c>
      <c r="H5551" t="s">
        <v>4501</v>
      </c>
    </row>
    <row r="5552" spans="1:8">
      <c r="A5552" t="s">
        <v>395</v>
      </c>
      <c r="B5552">
        <f>HYPERLINK("https://github.com/apache/commons-math/commit/87d71e9d46c046cb5aaa333b37bc8dcfcc3b065d", "87d71e9d46c046cb5aaa333b37bc8dcfcc3b065d")</f>
        <v>0</v>
      </c>
      <c r="C5552">
        <f>HYPERLINK("https://github.com/apache/commons-math/commit/79c47193962b00cf82c79788b81f1107e18ad752", "79c47193962b00cf82c79788b81f1107e18ad752")</f>
        <v>0</v>
      </c>
      <c r="D5552" t="s">
        <v>513</v>
      </c>
      <c r="E5552" t="s">
        <v>919</v>
      </c>
      <c r="F5552" t="s">
        <v>1599</v>
      </c>
      <c r="G5552" t="s">
        <v>1979</v>
      </c>
      <c r="H5552" t="s">
        <v>3159</v>
      </c>
    </row>
    <row r="5553" spans="1:8">
      <c r="F5553" t="s">
        <v>1600</v>
      </c>
      <c r="G5553" t="s">
        <v>1980</v>
      </c>
      <c r="H5553" t="s">
        <v>3159</v>
      </c>
    </row>
    <row r="5554" spans="1:8">
      <c r="F5554" t="s">
        <v>1601</v>
      </c>
      <c r="G5554" t="s">
        <v>1981</v>
      </c>
      <c r="H5554" t="s">
        <v>3159</v>
      </c>
    </row>
    <row r="5555" spans="1:8">
      <c r="F5555" t="s">
        <v>1602</v>
      </c>
      <c r="G5555" t="s">
        <v>1925</v>
      </c>
      <c r="H5555" t="s">
        <v>3159</v>
      </c>
    </row>
    <row r="5556" spans="1:8">
      <c r="F5556" t="s">
        <v>1603</v>
      </c>
      <c r="G5556" t="s">
        <v>2188</v>
      </c>
      <c r="H5556" t="s">
        <v>3159</v>
      </c>
    </row>
    <row r="5557" spans="1:8">
      <c r="F5557" t="s">
        <v>1604</v>
      </c>
      <c r="G5557" t="s">
        <v>1982</v>
      </c>
      <c r="H5557" t="s">
        <v>3159</v>
      </c>
    </row>
    <row r="5558" spans="1:8">
      <c r="F5558" t="s">
        <v>1605</v>
      </c>
      <c r="G5558" t="s">
        <v>2189</v>
      </c>
      <c r="H5558" t="s">
        <v>4502</v>
      </c>
    </row>
    <row r="5559" spans="1:8">
      <c r="H5559" t="s">
        <v>4503</v>
      </c>
    </row>
    <row r="5560" spans="1:8">
      <c r="A5560" t="s">
        <v>396</v>
      </c>
      <c r="B5560">
        <f>HYPERLINK("https://github.com/apache/commons-math/commit/6d1fb4dc3e9241d14efb0a04dbe0254441390abb", "6d1fb4dc3e9241d14efb0a04dbe0254441390abb")</f>
        <v>0</v>
      </c>
      <c r="C5560">
        <f>HYPERLINK("https://github.com/apache/commons-math/commit/aab178594f3a908061ab2ffd1e6cd5d27304cf80", "aab178594f3a908061ab2ffd1e6cd5d27304cf80")</f>
        <v>0</v>
      </c>
      <c r="D5560" t="s">
        <v>513</v>
      </c>
      <c r="E5560" t="s">
        <v>920</v>
      </c>
      <c r="F5560" t="s">
        <v>1606</v>
      </c>
      <c r="G5560" t="s">
        <v>2190</v>
      </c>
      <c r="H5560" t="s">
        <v>4504</v>
      </c>
    </row>
    <row r="5561" spans="1:8">
      <c r="A5561" t="s">
        <v>397</v>
      </c>
      <c r="B5561">
        <f>HYPERLINK("https://github.com/apache/commons-math/commit/85b941ea1f3922fa5ee6adbe049407e8a8b15596", "85b941ea1f3922fa5ee6adbe049407e8a8b15596")</f>
        <v>0</v>
      </c>
      <c r="C5561">
        <f>HYPERLINK("https://github.com/apache/commons-math/commit/d53a6f834b004c37e71f404f042824785775aced", "d53a6f834b004c37e71f404f042824785775aced")</f>
        <v>0</v>
      </c>
      <c r="D5561" t="s">
        <v>513</v>
      </c>
      <c r="E5561" t="s">
        <v>921</v>
      </c>
      <c r="F5561" t="s">
        <v>1607</v>
      </c>
      <c r="G5561" t="s">
        <v>2191</v>
      </c>
      <c r="H5561" t="s">
        <v>4505</v>
      </c>
    </row>
    <row r="5562" spans="1:8">
      <c r="H5562" t="s">
        <v>4506</v>
      </c>
    </row>
    <row r="5563" spans="1:8">
      <c r="H5563" t="s">
        <v>4507</v>
      </c>
    </row>
    <row r="5564" spans="1:8">
      <c r="H5564" t="s">
        <v>4508</v>
      </c>
    </row>
    <row r="5565" spans="1:8">
      <c r="H5565" t="s">
        <v>4509</v>
      </c>
    </row>
    <row r="5566" spans="1:8">
      <c r="H5566" t="s">
        <v>4510</v>
      </c>
    </row>
    <row r="5567" spans="1:8">
      <c r="H5567" t="s">
        <v>4511</v>
      </c>
    </row>
    <row r="5568" spans="1:8">
      <c r="H5568" t="s">
        <v>3577</v>
      </c>
    </row>
    <row r="5569" spans="6:8">
      <c r="H5569" t="s">
        <v>4512</v>
      </c>
    </row>
    <row r="5570" spans="6:8">
      <c r="H5570" t="s">
        <v>3580</v>
      </c>
    </row>
    <row r="5571" spans="6:8">
      <c r="H5571" t="s">
        <v>4513</v>
      </c>
    </row>
    <row r="5572" spans="6:8">
      <c r="H5572" t="s">
        <v>4514</v>
      </c>
    </row>
    <row r="5573" spans="6:8">
      <c r="F5573" t="s">
        <v>1608</v>
      </c>
      <c r="G5573" t="s">
        <v>2192</v>
      </c>
      <c r="H5573" t="s">
        <v>2910</v>
      </c>
    </row>
    <row r="5574" spans="6:8">
      <c r="H5574" t="s">
        <v>4515</v>
      </c>
    </row>
    <row r="5575" spans="6:8">
      <c r="H5575" t="s">
        <v>4516</v>
      </c>
    </row>
    <row r="5576" spans="6:8">
      <c r="H5576" t="s">
        <v>4508</v>
      </c>
    </row>
    <row r="5577" spans="6:8">
      <c r="H5577" t="s">
        <v>4509</v>
      </c>
    </row>
    <row r="5578" spans="6:8">
      <c r="H5578" t="s">
        <v>4510</v>
      </c>
    </row>
    <row r="5579" spans="6:8">
      <c r="H5579" t="s">
        <v>4513</v>
      </c>
    </row>
    <row r="5580" spans="6:8">
      <c r="F5580" t="s">
        <v>1609</v>
      </c>
      <c r="G5580" t="s">
        <v>2193</v>
      </c>
      <c r="H5580" t="s">
        <v>2910</v>
      </c>
    </row>
    <row r="5581" spans="6:8">
      <c r="H5581" t="s">
        <v>4515</v>
      </c>
    </row>
    <row r="5582" spans="6:8">
      <c r="H5582" t="s">
        <v>4507</v>
      </c>
    </row>
    <row r="5583" spans="6:8">
      <c r="H5583" t="s">
        <v>4508</v>
      </c>
    </row>
    <row r="5584" spans="6:8">
      <c r="H5584" t="s">
        <v>4509</v>
      </c>
    </row>
    <row r="5585" spans="1:8">
      <c r="H5585" t="s">
        <v>4510</v>
      </c>
    </row>
    <row r="5586" spans="1:8">
      <c r="H5586" t="s">
        <v>4511</v>
      </c>
    </row>
    <row r="5587" spans="1:8">
      <c r="H5587" t="s">
        <v>4517</v>
      </c>
    </row>
    <row r="5588" spans="1:8">
      <c r="H5588" t="s">
        <v>3577</v>
      </c>
    </row>
    <row r="5589" spans="1:8">
      <c r="H5589" t="s">
        <v>4512</v>
      </c>
    </row>
    <row r="5590" spans="1:8">
      <c r="H5590" t="s">
        <v>3580</v>
      </c>
    </row>
    <row r="5591" spans="1:8">
      <c r="H5591" t="s">
        <v>4513</v>
      </c>
    </row>
    <row r="5592" spans="1:8">
      <c r="A5592" t="s">
        <v>398</v>
      </c>
      <c r="B5592">
        <f>HYPERLINK("https://github.com/apache/commons-math/commit/a2718fc3a9bc54d5932214b07514446a2fe4c5bf", "a2718fc3a9bc54d5932214b07514446a2fe4c5bf")</f>
        <v>0</v>
      </c>
      <c r="C5592">
        <f>HYPERLINK("https://github.com/apache/commons-math/commit/87edfd2751ba8bf84f15aa1df288722c36ffcbf0", "87edfd2751ba8bf84f15aa1df288722c36ffcbf0")</f>
        <v>0</v>
      </c>
      <c r="D5592" t="s">
        <v>513</v>
      </c>
      <c r="E5592" t="s">
        <v>922</v>
      </c>
      <c r="F5592" t="s">
        <v>1610</v>
      </c>
      <c r="G5592" t="s">
        <v>2194</v>
      </c>
      <c r="H5592" t="s">
        <v>4518</v>
      </c>
    </row>
    <row r="5593" spans="1:8">
      <c r="A5593" t="s">
        <v>399</v>
      </c>
      <c r="B5593">
        <f>HYPERLINK("https://github.com/apache/commons-math/commit/771eb6a606491375a61fee1aa537025edafacc34", "771eb6a606491375a61fee1aa537025edafacc34")</f>
        <v>0</v>
      </c>
      <c r="C5593">
        <f>HYPERLINK("https://github.com/apache/commons-math/commit/0ddec2917a8543e1f58e85e317ab4d07bd94f786", "0ddec2917a8543e1f58e85e317ab4d07bd94f786")</f>
        <v>0</v>
      </c>
      <c r="D5593" t="s">
        <v>513</v>
      </c>
      <c r="E5593" t="s">
        <v>923</v>
      </c>
      <c r="F5593" t="s">
        <v>1610</v>
      </c>
      <c r="G5593" t="s">
        <v>2194</v>
      </c>
      <c r="H5593" t="s">
        <v>4519</v>
      </c>
    </row>
    <row r="5594" spans="1:8">
      <c r="A5594" t="s">
        <v>400</v>
      </c>
      <c r="B5594">
        <f>HYPERLINK("https://github.com/apache/commons-math/commit/9d47e0f911981bee44146aa40ade3571f64e2d3f", "9d47e0f911981bee44146aa40ade3571f64e2d3f")</f>
        <v>0</v>
      </c>
      <c r="C5594">
        <f>HYPERLINK("https://github.com/apache/commons-math/commit/f0a39a86864410beb84cf8898ea70f9fab7420e0", "f0a39a86864410beb84cf8898ea70f9fab7420e0")</f>
        <v>0</v>
      </c>
      <c r="D5594" t="s">
        <v>513</v>
      </c>
      <c r="E5594" t="s">
        <v>924</v>
      </c>
      <c r="F5594" t="s">
        <v>1611</v>
      </c>
      <c r="G5594" t="s">
        <v>2195</v>
      </c>
      <c r="H5594" t="s">
        <v>4520</v>
      </c>
    </row>
    <row r="5595" spans="1:8">
      <c r="H5595" t="s">
        <v>4521</v>
      </c>
    </row>
    <row r="5596" spans="1:8">
      <c r="H5596" t="s">
        <v>4522</v>
      </c>
    </row>
    <row r="5597" spans="1:8">
      <c r="H5597" t="s">
        <v>4523</v>
      </c>
    </row>
    <row r="5598" spans="1:8">
      <c r="H5598" t="s">
        <v>4524</v>
      </c>
    </row>
    <row r="5599" spans="1:8">
      <c r="H5599" t="s">
        <v>4525</v>
      </c>
    </row>
    <row r="5600" spans="1:8">
      <c r="H5600" t="s">
        <v>4526</v>
      </c>
    </row>
    <row r="5601" spans="6:8">
      <c r="H5601" t="s">
        <v>4527</v>
      </c>
    </row>
    <row r="5602" spans="6:8">
      <c r="H5602" t="s">
        <v>4528</v>
      </c>
    </row>
    <row r="5603" spans="6:8">
      <c r="H5603" t="s">
        <v>4529</v>
      </c>
    </row>
    <row r="5604" spans="6:8">
      <c r="H5604" t="s">
        <v>4530</v>
      </c>
    </row>
    <row r="5605" spans="6:8">
      <c r="H5605" t="s">
        <v>4531</v>
      </c>
    </row>
    <row r="5606" spans="6:8">
      <c r="H5606" t="s">
        <v>4532</v>
      </c>
    </row>
    <row r="5607" spans="6:8">
      <c r="H5607" t="s">
        <v>4533</v>
      </c>
    </row>
    <row r="5608" spans="6:8">
      <c r="H5608" t="s">
        <v>4534</v>
      </c>
    </row>
    <row r="5609" spans="6:8">
      <c r="H5609" t="s">
        <v>4535</v>
      </c>
    </row>
    <row r="5610" spans="6:8">
      <c r="F5610" t="s">
        <v>1610</v>
      </c>
      <c r="G5610" t="s">
        <v>2196</v>
      </c>
      <c r="H5610" t="s">
        <v>4536</v>
      </c>
    </row>
    <row r="5611" spans="6:8">
      <c r="H5611" t="s">
        <v>4537</v>
      </c>
    </row>
    <row r="5612" spans="6:8">
      <c r="H5612" t="s">
        <v>4538</v>
      </c>
    </row>
    <row r="5613" spans="6:8">
      <c r="H5613" t="s">
        <v>4539</v>
      </c>
    </row>
    <row r="5614" spans="6:8">
      <c r="H5614" t="s">
        <v>4540</v>
      </c>
    </row>
    <row r="5615" spans="6:8">
      <c r="H5615" t="s">
        <v>4541</v>
      </c>
    </row>
    <row r="5616" spans="6:8">
      <c r="H5616" t="s">
        <v>3154</v>
      </c>
    </row>
    <row r="5617" spans="1:8">
      <c r="H5617" t="s">
        <v>4512</v>
      </c>
    </row>
    <row r="5618" spans="1:8">
      <c r="H5618" t="s">
        <v>3155</v>
      </c>
    </row>
    <row r="5619" spans="1:8">
      <c r="A5619" t="s">
        <v>401</v>
      </c>
      <c r="B5619">
        <f>HYPERLINK("https://github.com/apache/commons-math/commit/4742149a8d979f3d97d846f90774460f41184104", "4742149a8d979f3d97d846f90774460f41184104")</f>
        <v>0</v>
      </c>
      <c r="C5619">
        <f>HYPERLINK("https://github.com/apache/commons-math/commit/d749b2e76f3c14d0f2df52706d12f1156320640f", "d749b2e76f3c14d0f2df52706d12f1156320640f")</f>
        <v>0</v>
      </c>
      <c r="D5619" t="s">
        <v>523</v>
      </c>
      <c r="E5619" t="s">
        <v>925</v>
      </c>
      <c r="F5619" t="s">
        <v>1591</v>
      </c>
      <c r="G5619" t="s">
        <v>2108</v>
      </c>
      <c r="H5619" t="s">
        <v>4542</v>
      </c>
    </row>
    <row r="5620" spans="1:8">
      <c r="H5620" t="s">
        <v>4543</v>
      </c>
    </row>
    <row r="5621" spans="1:8">
      <c r="A5621" t="s">
        <v>402</v>
      </c>
      <c r="B5621">
        <f>HYPERLINK("https://github.com/apache/commons-math/commit/9d4fb495265055724c2dfc2efa05460ee36fc2cf", "9d4fb495265055724c2dfc2efa05460ee36fc2cf")</f>
        <v>0</v>
      </c>
      <c r="C5621">
        <f>HYPERLINK("https://github.com/apache/commons-math/commit/3c2fedeb0901bd347c4b4f546b741de68a2e198a", "3c2fedeb0901bd347c4b4f546b741de68a2e198a")</f>
        <v>0</v>
      </c>
      <c r="D5621" t="s">
        <v>513</v>
      </c>
      <c r="E5621" t="s">
        <v>926</v>
      </c>
      <c r="F5621" t="s">
        <v>1598</v>
      </c>
      <c r="G5621" t="s">
        <v>2187</v>
      </c>
      <c r="H5621" t="s">
        <v>2310</v>
      </c>
    </row>
    <row r="5622" spans="1:8">
      <c r="H5622" t="s">
        <v>4493</v>
      </c>
    </row>
    <row r="5623" spans="1:8">
      <c r="H5623" t="s">
        <v>4544</v>
      </c>
    </row>
    <row r="5624" spans="1:8">
      <c r="H5624" t="s">
        <v>4545</v>
      </c>
    </row>
    <row r="5625" spans="1:8">
      <c r="H5625" t="s">
        <v>4546</v>
      </c>
    </row>
    <row r="5626" spans="1:8">
      <c r="H5626" t="s">
        <v>4501</v>
      </c>
    </row>
    <row r="5627" spans="1:8">
      <c r="H5627" t="s">
        <v>4547</v>
      </c>
    </row>
    <row r="5628" spans="1:8">
      <c r="H5628" t="s">
        <v>4494</v>
      </c>
    </row>
    <row r="5629" spans="1:8">
      <c r="H5629" t="s">
        <v>4494</v>
      </c>
    </row>
    <row r="5630" spans="1:8">
      <c r="H5630" t="s">
        <v>4494</v>
      </c>
    </row>
    <row r="5631" spans="1:8">
      <c r="H5631" t="s">
        <v>4548</v>
      </c>
    </row>
    <row r="5632" spans="1:8">
      <c r="A5632" t="s">
        <v>403</v>
      </c>
      <c r="B5632">
        <f>HYPERLINK("https://github.com/apache/commons-math/commit/9867d9f2817fd6dd20d458022de3dda8c3b43b2f", "9867d9f2817fd6dd20d458022de3dda8c3b43b2f")</f>
        <v>0</v>
      </c>
      <c r="C5632">
        <f>HYPERLINK("https://github.com/apache/commons-math/commit/26d668f6d5a2f202ef7ff6a73ff3cbd7bbdf4b06", "26d668f6d5a2f202ef7ff6a73ff3cbd7bbdf4b06")</f>
        <v>0</v>
      </c>
      <c r="D5632" t="s">
        <v>517</v>
      </c>
      <c r="E5632" t="s">
        <v>927</v>
      </c>
      <c r="F5632" t="s">
        <v>1612</v>
      </c>
      <c r="G5632" t="s">
        <v>2197</v>
      </c>
      <c r="H5632" t="s">
        <v>3897</v>
      </c>
    </row>
    <row r="5633" spans="1:8">
      <c r="F5633" t="s">
        <v>1532</v>
      </c>
      <c r="G5633" t="s">
        <v>2103</v>
      </c>
      <c r="H5633" t="s">
        <v>3897</v>
      </c>
    </row>
    <row r="5634" spans="1:8">
      <c r="F5634" t="s">
        <v>1613</v>
      </c>
      <c r="G5634" t="s">
        <v>1851</v>
      </c>
      <c r="H5634" t="s">
        <v>2518</v>
      </c>
    </row>
    <row r="5635" spans="1:8">
      <c r="H5635" t="s">
        <v>4549</v>
      </c>
    </row>
    <row r="5636" spans="1:8">
      <c r="H5636" t="s">
        <v>4550</v>
      </c>
    </row>
    <row r="5637" spans="1:8">
      <c r="A5637" t="s">
        <v>404</v>
      </c>
      <c r="B5637">
        <f>HYPERLINK("https://github.com/apache/commons-math/commit/ae2c81ad18f82278c5840d12ac22e572c3d31bf3", "ae2c81ad18f82278c5840d12ac22e572c3d31bf3")</f>
        <v>0</v>
      </c>
      <c r="C5637">
        <f>HYPERLINK("https://github.com/apache/commons-math/commit/77c24aa92600598ee7994a1504b7bafc560b3809", "77c24aa92600598ee7994a1504b7bafc560b3809")</f>
        <v>0</v>
      </c>
      <c r="D5637" t="s">
        <v>517</v>
      </c>
      <c r="E5637" t="s">
        <v>928</v>
      </c>
      <c r="F5637" t="s">
        <v>1533</v>
      </c>
      <c r="G5637" t="s">
        <v>2121</v>
      </c>
      <c r="H5637" t="s">
        <v>4551</v>
      </c>
    </row>
    <row r="5638" spans="1:8">
      <c r="F5638" t="s">
        <v>1584</v>
      </c>
      <c r="G5638" t="s">
        <v>2137</v>
      </c>
      <c r="H5638" t="s">
        <v>4219</v>
      </c>
    </row>
    <row r="5639" spans="1:8">
      <c r="A5639" t="s">
        <v>405</v>
      </c>
      <c r="B5639">
        <f>HYPERLINK("https://github.com/apache/commons-math/commit/3ab3653e48f65bc273c1fb2522cd814ceed8e396", "3ab3653e48f65bc273c1fb2522cd814ceed8e396")</f>
        <v>0</v>
      </c>
      <c r="C5639">
        <f>HYPERLINK("https://github.com/apache/commons-math/commit/7a8dc00b8be18a9271e2d9c2444ba91077ffafa5", "7a8dc00b8be18a9271e2d9c2444ba91077ffafa5")</f>
        <v>0</v>
      </c>
      <c r="D5639" t="s">
        <v>517</v>
      </c>
      <c r="E5639" t="s">
        <v>929</v>
      </c>
      <c r="F5639" t="s">
        <v>1614</v>
      </c>
      <c r="G5639" t="s">
        <v>1887</v>
      </c>
      <c r="H5639" t="s">
        <v>4552</v>
      </c>
    </row>
    <row r="5640" spans="1:8">
      <c r="A5640" t="s">
        <v>406</v>
      </c>
      <c r="B5640">
        <f>HYPERLINK("https://github.com/apache/commons-math/commit/3066a8085f86b743da14a161427c403a7038e8b0", "3066a8085f86b743da14a161427c403a7038e8b0")</f>
        <v>0</v>
      </c>
      <c r="C5640">
        <f>HYPERLINK("https://github.com/apache/commons-math/commit/880b04814c564ea7a1bb8fe97c15b4735c67e8e9", "880b04814c564ea7a1bb8fe97c15b4735c67e8e9")</f>
        <v>0</v>
      </c>
      <c r="D5640" t="s">
        <v>517</v>
      </c>
      <c r="E5640" t="s">
        <v>930</v>
      </c>
      <c r="F5640" t="s">
        <v>1615</v>
      </c>
      <c r="G5640" t="s">
        <v>2198</v>
      </c>
      <c r="H5640" t="s">
        <v>4553</v>
      </c>
    </row>
    <row r="5641" spans="1:8">
      <c r="H5641" t="s">
        <v>4554</v>
      </c>
    </row>
    <row r="5642" spans="1:8">
      <c r="H5642" t="s">
        <v>4555</v>
      </c>
    </row>
    <row r="5643" spans="1:8">
      <c r="H5643" t="s">
        <v>2797</v>
      </c>
    </row>
    <row r="5644" spans="1:8">
      <c r="H5644" t="s">
        <v>3897</v>
      </c>
    </row>
    <row r="5645" spans="1:8">
      <c r="H5645" t="s">
        <v>4556</v>
      </c>
    </row>
    <row r="5646" spans="1:8">
      <c r="H5646" t="s">
        <v>4557</v>
      </c>
    </row>
    <row r="5647" spans="1:8">
      <c r="H5647" t="s">
        <v>4558</v>
      </c>
    </row>
    <row r="5648" spans="1:8">
      <c r="A5648" t="s">
        <v>407</v>
      </c>
      <c r="B5648">
        <f>HYPERLINK("https://github.com/apache/commons-math/commit/f695c9ce35dfcc4ed76343ce7a904f2facb45944", "f695c9ce35dfcc4ed76343ce7a904f2facb45944")</f>
        <v>0</v>
      </c>
      <c r="C5648">
        <f>HYPERLINK("https://github.com/apache/commons-math/commit/cbae75b900c822d86544c71865ba590b3b4a756c", "cbae75b900c822d86544c71865ba590b3b4a756c")</f>
        <v>0</v>
      </c>
      <c r="D5648" t="s">
        <v>517</v>
      </c>
      <c r="E5648" t="s">
        <v>931</v>
      </c>
      <c r="F5648" t="s">
        <v>1616</v>
      </c>
      <c r="G5648" t="s">
        <v>2110</v>
      </c>
      <c r="H5648" t="s">
        <v>4559</v>
      </c>
    </row>
    <row r="5649" spans="1:8">
      <c r="H5649" t="s">
        <v>4560</v>
      </c>
    </row>
    <row r="5650" spans="1:8">
      <c r="A5650" t="s">
        <v>408</v>
      </c>
      <c r="B5650">
        <f>HYPERLINK("https://github.com/apache/commons-math/commit/8fe2360920a8228c10cd59ba0978df701174c961", "8fe2360920a8228c10cd59ba0978df701174c961")</f>
        <v>0</v>
      </c>
      <c r="C5650">
        <f>HYPERLINK("https://github.com/apache/commons-math/commit/db78a70f193d306bcd34b515f24a4e0060f04ca6", "db78a70f193d306bcd34b515f24a4e0060f04ca6")</f>
        <v>0</v>
      </c>
      <c r="D5650" t="s">
        <v>517</v>
      </c>
      <c r="E5650" t="s">
        <v>932</v>
      </c>
      <c r="F5650" t="s">
        <v>1617</v>
      </c>
      <c r="G5650" t="s">
        <v>2080</v>
      </c>
      <c r="H5650" t="s">
        <v>4493</v>
      </c>
    </row>
    <row r="5651" spans="1:8">
      <c r="H5651" t="s">
        <v>4561</v>
      </c>
    </row>
    <row r="5652" spans="1:8">
      <c r="A5652" t="s">
        <v>409</v>
      </c>
      <c r="B5652">
        <f>HYPERLINK("https://github.com/apache/commons-math/commit/aa3a0187af11e8b7d5874e92b3e30a7c79140064", "aa3a0187af11e8b7d5874e92b3e30a7c79140064")</f>
        <v>0</v>
      </c>
      <c r="C5652">
        <f>HYPERLINK("https://github.com/apache/commons-math/commit/8fe2360920a8228c10cd59ba0978df701174c961", "8fe2360920a8228c10cd59ba0978df701174c961")</f>
        <v>0</v>
      </c>
      <c r="D5652" t="s">
        <v>517</v>
      </c>
      <c r="E5652" t="s">
        <v>932</v>
      </c>
      <c r="F5652" t="s">
        <v>1618</v>
      </c>
      <c r="G5652" t="s">
        <v>2199</v>
      </c>
      <c r="H5652" t="s">
        <v>4493</v>
      </c>
    </row>
    <row r="5653" spans="1:8">
      <c r="H5653" t="s">
        <v>4562</v>
      </c>
    </row>
    <row r="5654" spans="1:8">
      <c r="H5654" t="s">
        <v>4563</v>
      </c>
    </row>
    <row r="5655" spans="1:8">
      <c r="A5655" t="s">
        <v>410</v>
      </c>
      <c r="B5655">
        <f>HYPERLINK("https://github.com/apache/commons-math/commit/19ca67ad410ab2cce8fc8d4dfd89c515ef23cc6c", "19ca67ad410ab2cce8fc8d4dfd89c515ef23cc6c")</f>
        <v>0</v>
      </c>
      <c r="C5655">
        <f>HYPERLINK("https://github.com/apache/commons-math/commit/aa3a0187af11e8b7d5874e92b3e30a7c79140064", "aa3a0187af11e8b7d5874e92b3e30a7c79140064")</f>
        <v>0</v>
      </c>
      <c r="D5655" t="s">
        <v>517</v>
      </c>
      <c r="E5655" t="s">
        <v>932</v>
      </c>
      <c r="F5655" t="s">
        <v>1619</v>
      </c>
      <c r="G5655" t="s">
        <v>2200</v>
      </c>
      <c r="H5655" t="s">
        <v>4493</v>
      </c>
    </row>
    <row r="5656" spans="1:8">
      <c r="A5656" t="s">
        <v>411</v>
      </c>
      <c r="B5656">
        <f>HYPERLINK("https://github.com/apache/commons-math/commit/7059474674d61d29c90369de0b402efdf0103ee2", "7059474674d61d29c90369de0b402efdf0103ee2")</f>
        <v>0</v>
      </c>
      <c r="C5656">
        <f>HYPERLINK("https://github.com/apache/commons-math/commit/19ca67ad410ab2cce8fc8d4dfd89c515ef23cc6c", "19ca67ad410ab2cce8fc8d4dfd89c515ef23cc6c")</f>
        <v>0</v>
      </c>
      <c r="D5656" t="s">
        <v>517</v>
      </c>
      <c r="E5656" t="s">
        <v>932</v>
      </c>
      <c r="F5656" t="s">
        <v>1620</v>
      </c>
      <c r="G5656" t="s">
        <v>2201</v>
      </c>
      <c r="H5656" t="s">
        <v>4493</v>
      </c>
    </row>
    <row r="5657" spans="1:8">
      <c r="H5657" t="s">
        <v>4564</v>
      </c>
    </row>
    <row r="5658" spans="1:8">
      <c r="A5658" t="s">
        <v>412</v>
      </c>
      <c r="B5658">
        <f>HYPERLINK("https://github.com/apache/commons-math/commit/da11fb29e73d8ca7afae29f39827e75d212d4362", "da11fb29e73d8ca7afae29f39827e75d212d4362")</f>
        <v>0</v>
      </c>
      <c r="C5658">
        <f>HYPERLINK("https://github.com/apache/commons-math/commit/7059474674d61d29c90369de0b402efdf0103ee2", "7059474674d61d29c90369de0b402efdf0103ee2")</f>
        <v>0</v>
      </c>
      <c r="D5658" t="s">
        <v>517</v>
      </c>
      <c r="E5658" t="s">
        <v>932</v>
      </c>
      <c r="F5658" t="s">
        <v>1621</v>
      </c>
      <c r="G5658" t="s">
        <v>2081</v>
      </c>
      <c r="H5658" t="s">
        <v>4493</v>
      </c>
    </row>
    <row r="5659" spans="1:8">
      <c r="H5659" t="s">
        <v>4564</v>
      </c>
    </row>
    <row r="5660" spans="1:8">
      <c r="A5660" t="s">
        <v>413</v>
      </c>
      <c r="B5660">
        <f>HYPERLINK("https://github.com/apache/commons-math/commit/60889c0435c739b41a4b6a6211dd0de7e65b16d6", "60889c0435c739b41a4b6a6211dd0de7e65b16d6")</f>
        <v>0</v>
      </c>
      <c r="C5660">
        <f>HYPERLINK("https://github.com/apache/commons-math/commit/da11fb29e73d8ca7afae29f39827e75d212d4362", "da11fb29e73d8ca7afae29f39827e75d212d4362")</f>
        <v>0</v>
      </c>
      <c r="D5660" t="s">
        <v>517</v>
      </c>
      <c r="E5660" t="s">
        <v>932</v>
      </c>
      <c r="F5660" t="s">
        <v>1622</v>
      </c>
      <c r="G5660" t="s">
        <v>2202</v>
      </c>
      <c r="H5660" t="s">
        <v>4493</v>
      </c>
    </row>
    <row r="5661" spans="1:8">
      <c r="H5661" t="s">
        <v>4564</v>
      </c>
    </row>
    <row r="5662" spans="1:8">
      <c r="A5662" t="s">
        <v>414</v>
      </c>
      <c r="B5662">
        <f>HYPERLINK("https://github.com/apache/commons-math/commit/ac938e644fcf817c43955b1a334c25b836296d3f", "ac938e644fcf817c43955b1a334c25b836296d3f")</f>
        <v>0</v>
      </c>
      <c r="C5662">
        <f>HYPERLINK("https://github.com/apache/commons-math/commit/60889c0435c739b41a4b6a6211dd0de7e65b16d6", "60889c0435c739b41a4b6a6211dd0de7e65b16d6")</f>
        <v>0</v>
      </c>
      <c r="D5662" t="s">
        <v>517</v>
      </c>
      <c r="E5662" t="s">
        <v>932</v>
      </c>
      <c r="F5662" t="s">
        <v>1623</v>
      </c>
      <c r="G5662" t="s">
        <v>2203</v>
      </c>
      <c r="H5662" t="s">
        <v>4493</v>
      </c>
    </row>
    <row r="5663" spans="1:8">
      <c r="H5663" t="s">
        <v>4564</v>
      </c>
    </row>
    <row r="5664" spans="1:8">
      <c r="A5664" t="s">
        <v>415</v>
      </c>
      <c r="B5664">
        <f>HYPERLINK("https://github.com/apache/commons-math/commit/75bc95b6a91311f3e9493292e6d753a3fb6743b8", "75bc95b6a91311f3e9493292e6d753a3fb6743b8")</f>
        <v>0</v>
      </c>
      <c r="C5664">
        <f>HYPERLINK("https://github.com/apache/commons-math/commit/ac938e644fcf817c43955b1a334c25b836296d3f", "ac938e644fcf817c43955b1a334c25b836296d3f")</f>
        <v>0</v>
      </c>
      <c r="D5664" t="s">
        <v>517</v>
      </c>
      <c r="E5664" t="s">
        <v>932</v>
      </c>
      <c r="F5664" t="s">
        <v>1624</v>
      </c>
      <c r="G5664" t="s">
        <v>2204</v>
      </c>
      <c r="H5664" t="s">
        <v>4493</v>
      </c>
    </row>
    <row r="5665" spans="1:8">
      <c r="H5665" t="s">
        <v>4564</v>
      </c>
    </row>
    <row r="5666" spans="1:8">
      <c r="A5666" t="s">
        <v>416</v>
      </c>
      <c r="B5666">
        <f>HYPERLINK("https://github.com/apache/commons-math/commit/60c18b75f684f9ee0400cbaa796b230350042b94", "60c18b75f684f9ee0400cbaa796b230350042b94")</f>
        <v>0</v>
      </c>
      <c r="C5666">
        <f>HYPERLINK("https://github.com/apache/commons-math/commit/75bc95b6a91311f3e9493292e6d753a3fb6743b8", "75bc95b6a91311f3e9493292e6d753a3fb6743b8")</f>
        <v>0</v>
      </c>
      <c r="D5666" t="s">
        <v>517</v>
      </c>
      <c r="E5666" t="s">
        <v>933</v>
      </c>
      <c r="F5666" t="s">
        <v>1596</v>
      </c>
      <c r="G5666" t="s">
        <v>2006</v>
      </c>
      <c r="H5666" t="s">
        <v>4498</v>
      </c>
    </row>
    <row r="5667" spans="1:8">
      <c r="H5667" t="s">
        <v>4493</v>
      </c>
    </row>
    <row r="5668" spans="1:8">
      <c r="F5668" t="s">
        <v>1597</v>
      </c>
      <c r="G5668" t="s">
        <v>2186</v>
      </c>
      <c r="H5668" t="s">
        <v>4494</v>
      </c>
    </row>
    <row r="5669" spans="1:8">
      <c r="H5669" t="s">
        <v>4499</v>
      </c>
    </row>
    <row r="5670" spans="1:8">
      <c r="A5670" t="s">
        <v>417</v>
      </c>
      <c r="B5670">
        <f>HYPERLINK("https://github.com/apache/commons-math/commit/cede12d455fd0574315a12ec1584a6e3597d3fb7", "cede12d455fd0574315a12ec1584a6e3597d3fb7")</f>
        <v>0</v>
      </c>
      <c r="C5670">
        <f>HYPERLINK("https://github.com/apache/commons-math/commit/60c18b75f684f9ee0400cbaa796b230350042b94", "60c18b75f684f9ee0400cbaa796b230350042b94")</f>
        <v>0</v>
      </c>
      <c r="D5670" t="s">
        <v>517</v>
      </c>
      <c r="E5670" t="s">
        <v>934</v>
      </c>
      <c r="F5670" t="s">
        <v>1625</v>
      </c>
      <c r="G5670" t="s">
        <v>2007</v>
      </c>
      <c r="H5670" t="s">
        <v>4565</v>
      </c>
    </row>
    <row r="5671" spans="1:8">
      <c r="H5671" t="s">
        <v>4566</v>
      </c>
    </row>
    <row r="5672" spans="1:8">
      <c r="H5672" t="s">
        <v>4567</v>
      </c>
    </row>
    <row r="5673" spans="1:8">
      <c r="H5673" t="s">
        <v>4567</v>
      </c>
    </row>
    <row r="5674" spans="1:8">
      <c r="H5674" t="s">
        <v>4568</v>
      </c>
    </row>
    <row r="5675" spans="1:8">
      <c r="H5675" t="s">
        <v>4569</v>
      </c>
    </row>
    <row r="5676" spans="1:8">
      <c r="H5676" t="s">
        <v>4499</v>
      </c>
    </row>
    <row r="5677" spans="1:8">
      <c r="H5677" t="s">
        <v>4570</v>
      </c>
    </row>
    <row r="5678" spans="1:8">
      <c r="H5678" t="s">
        <v>4571</v>
      </c>
    </row>
    <row r="5679" spans="1:8">
      <c r="H5679" t="s">
        <v>4548</v>
      </c>
    </row>
    <row r="5680" spans="1:8">
      <c r="H5680" t="s">
        <v>4548</v>
      </c>
    </row>
    <row r="5681" spans="1:8">
      <c r="H5681" t="s">
        <v>4572</v>
      </c>
    </row>
    <row r="5682" spans="1:8">
      <c r="H5682" t="s">
        <v>4494</v>
      </c>
    </row>
    <row r="5683" spans="1:8">
      <c r="H5683" t="s">
        <v>4494</v>
      </c>
    </row>
    <row r="5684" spans="1:8">
      <c r="H5684" t="s">
        <v>4494</v>
      </c>
    </row>
    <row r="5685" spans="1:8">
      <c r="A5685" t="s">
        <v>418</v>
      </c>
      <c r="B5685">
        <f>HYPERLINK("https://github.com/apache/commons-math/commit/e4914557372fc1c166a34027d79c94e054b3ed9e", "e4914557372fc1c166a34027d79c94e054b3ed9e")</f>
        <v>0</v>
      </c>
      <c r="C5685">
        <f>HYPERLINK("https://github.com/apache/commons-math/commit/dcde92e7d81790ee8faffe590b247ba0bb00b7a9", "dcde92e7d81790ee8faffe590b247ba0bb00b7a9")</f>
        <v>0</v>
      </c>
      <c r="D5685" t="s">
        <v>517</v>
      </c>
      <c r="E5685" t="s">
        <v>935</v>
      </c>
      <c r="F5685" t="s">
        <v>1626</v>
      </c>
      <c r="G5685" t="s">
        <v>1853</v>
      </c>
      <c r="H5685" t="s">
        <v>2310</v>
      </c>
    </row>
    <row r="5686" spans="1:8">
      <c r="H5686" t="s">
        <v>2539</v>
      </c>
    </row>
    <row r="5687" spans="1:8">
      <c r="H5687" t="s">
        <v>4573</v>
      </c>
    </row>
    <row r="5688" spans="1:8">
      <c r="H5688" t="s">
        <v>4574</v>
      </c>
    </row>
    <row r="5689" spans="1:8">
      <c r="H5689" t="s">
        <v>2540</v>
      </c>
    </row>
    <row r="5690" spans="1:8">
      <c r="H5690" t="s">
        <v>4575</v>
      </c>
    </row>
    <row r="5691" spans="1:8">
      <c r="H5691" t="s">
        <v>4576</v>
      </c>
    </row>
    <row r="5692" spans="1:8">
      <c r="H5692" t="s">
        <v>2542</v>
      </c>
    </row>
    <row r="5693" spans="1:8">
      <c r="H5693" t="s">
        <v>2543</v>
      </c>
    </row>
    <row r="5694" spans="1:8">
      <c r="H5694" t="s">
        <v>2544</v>
      </c>
    </row>
    <row r="5695" spans="1:8">
      <c r="H5695" t="s">
        <v>2545</v>
      </c>
    </row>
    <row r="5696" spans="1:8">
      <c r="A5696" t="s">
        <v>419</v>
      </c>
      <c r="B5696">
        <f>HYPERLINK("https://github.com/apache/commons-math/commit/7550cb46417b396fed21f2ec149b465e7d039cef", "7550cb46417b396fed21f2ec149b465e7d039cef")</f>
        <v>0</v>
      </c>
      <c r="C5696">
        <f>HYPERLINK("https://github.com/apache/commons-math/commit/4bbe9ee5bdd1c7fb210b99ed3eee720e51a3b54f", "4bbe9ee5bdd1c7fb210b99ed3eee720e51a3b54f")</f>
        <v>0</v>
      </c>
      <c r="D5696" t="s">
        <v>517</v>
      </c>
      <c r="E5696" t="s">
        <v>936</v>
      </c>
      <c r="F5696" t="s">
        <v>1595</v>
      </c>
      <c r="G5696" t="s">
        <v>2185</v>
      </c>
      <c r="H5696" t="s">
        <v>4492</v>
      </c>
    </row>
    <row r="5697" spans="6:8">
      <c r="H5697" t="s">
        <v>4493</v>
      </c>
    </row>
    <row r="5698" spans="6:8">
      <c r="H5698" t="s">
        <v>4494</v>
      </c>
    </row>
    <row r="5699" spans="6:8">
      <c r="H5699" t="s">
        <v>4494</v>
      </c>
    </row>
    <row r="5700" spans="6:8">
      <c r="H5700" t="s">
        <v>4494</v>
      </c>
    </row>
    <row r="5701" spans="6:8">
      <c r="H5701" t="s">
        <v>4495</v>
      </c>
    </row>
    <row r="5702" spans="6:8">
      <c r="H5702" t="s">
        <v>4496</v>
      </c>
    </row>
    <row r="5703" spans="6:8">
      <c r="H5703" t="s">
        <v>4497</v>
      </c>
    </row>
    <row r="5704" spans="6:8">
      <c r="F5704" t="s">
        <v>1584</v>
      </c>
      <c r="G5704" t="s">
        <v>2137</v>
      </c>
      <c r="H5704" t="s">
        <v>4577</v>
      </c>
    </row>
    <row r="5705" spans="6:8">
      <c r="H5705" t="s">
        <v>4176</v>
      </c>
    </row>
    <row r="5706" spans="6:8">
      <c r="H5706" t="s">
        <v>4177</v>
      </c>
    </row>
    <row r="5707" spans="6:8">
      <c r="H5707" t="s">
        <v>4178</v>
      </c>
    </row>
    <row r="5708" spans="6:8">
      <c r="H5708" t="s">
        <v>4179</v>
      </c>
    </row>
    <row r="5709" spans="6:8">
      <c r="H5709" t="s">
        <v>4180</v>
      </c>
    </row>
    <row r="5710" spans="6:8">
      <c r="H5710" t="s">
        <v>4181</v>
      </c>
    </row>
    <row r="5711" spans="6:8">
      <c r="H5711" t="s">
        <v>4182</v>
      </c>
    </row>
    <row r="5712" spans="6:8">
      <c r="H5712" t="s">
        <v>4183</v>
      </c>
    </row>
    <row r="5713" spans="8:8">
      <c r="H5713" t="s">
        <v>4578</v>
      </c>
    </row>
    <row r="5714" spans="8:8">
      <c r="H5714" t="s">
        <v>4184</v>
      </c>
    </row>
    <row r="5715" spans="8:8">
      <c r="H5715" t="s">
        <v>4185</v>
      </c>
    </row>
    <row r="5716" spans="8:8">
      <c r="H5716" t="s">
        <v>4186</v>
      </c>
    </row>
    <row r="5717" spans="8:8">
      <c r="H5717" t="s">
        <v>4187</v>
      </c>
    </row>
    <row r="5718" spans="8:8">
      <c r="H5718" t="s">
        <v>4188</v>
      </c>
    </row>
    <row r="5719" spans="8:8">
      <c r="H5719" t="s">
        <v>4579</v>
      </c>
    </row>
    <row r="5720" spans="8:8">
      <c r="H5720" t="s">
        <v>4189</v>
      </c>
    </row>
    <row r="5721" spans="8:8">
      <c r="H5721" t="s">
        <v>4190</v>
      </c>
    </row>
    <row r="5722" spans="8:8">
      <c r="H5722" t="s">
        <v>4191</v>
      </c>
    </row>
    <row r="5723" spans="8:8">
      <c r="H5723" t="s">
        <v>4192</v>
      </c>
    </row>
    <row r="5724" spans="8:8">
      <c r="H5724" t="s">
        <v>4193</v>
      </c>
    </row>
    <row r="5725" spans="8:8">
      <c r="H5725" t="s">
        <v>4194</v>
      </c>
    </row>
    <row r="5726" spans="8:8">
      <c r="H5726" t="s">
        <v>4195</v>
      </c>
    </row>
    <row r="5727" spans="8:8">
      <c r="H5727" t="s">
        <v>4196</v>
      </c>
    </row>
    <row r="5728" spans="8:8">
      <c r="H5728" t="s">
        <v>4197</v>
      </c>
    </row>
    <row r="5729" spans="8:8">
      <c r="H5729" t="s">
        <v>4198</v>
      </c>
    </row>
    <row r="5730" spans="8:8">
      <c r="H5730" t="s">
        <v>2527</v>
      </c>
    </row>
    <row r="5731" spans="8:8">
      <c r="H5731" t="s">
        <v>3331</v>
      </c>
    </row>
    <row r="5732" spans="8:8">
      <c r="H5732" t="s">
        <v>4199</v>
      </c>
    </row>
    <row r="5733" spans="8:8">
      <c r="H5733" t="s">
        <v>2528</v>
      </c>
    </row>
    <row r="5734" spans="8:8">
      <c r="H5734" t="s">
        <v>2529</v>
      </c>
    </row>
    <row r="5735" spans="8:8">
      <c r="H5735" t="s">
        <v>4200</v>
      </c>
    </row>
    <row r="5736" spans="8:8">
      <c r="H5736" t="s">
        <v>4201</v>
      </c>
    </row>
    <row r="5737" spans="8:8">
      <c r="H5737" t="s">
        <v>4202</v>
      </c>
    </row>
    <row r="5738" spans="8:8">
      <c r="H5738" t="s">
        <v>4203</v>
      </c>
    </row>
    <row r="5739" spans="8:8">
      <c r="H5739" t="s">
        <v>4204</v>
      </c>
    </row>
    <row r="5740" spans="8:8">
      <c r="H5740" t="s">
        <v>4205</v>
      </c>
    </row>
    <row r="5741" spans="8:8">
      <c r="H5741" t="s">
        <v>4206</v>
      </c>
    </row>
    <row r="5742" spans="8:8">
      <c r="H5742" t="s">
        <v>2531</v>
      </c>
    </row>
    <row r="5743" spans="8:8">
      <c r="H5743" t="s">
        <v>2532</v>
      </c>
    </row>
    <row r="5744" spans="8:8">
      <c r="H5744" t="s">
        <v>2533</v>
      </c>
    </row>
    <row r="5745" spans="6:8">
      <c r="H5745" t="s">
        <v>2534</v>
      </c>
    </row>
    <row r="5746" spans="6:8">
      <c r="H5746" t="s">
        <v>2535</v>
      </c>
    </row>
    <row r="5747" spans="6:8">
      <c r="H5747" t="s">
        <v>2536</v>
      </c>
    </row>
    <row r="5748" spans="6:8">
      <c r="H5748" t="s">
        <v>2537</v>
      </c>
    </row>
    <row r="5749" spans="6:8">
      <c r="H5749" t="s">
        <v>4208</v>
      </c>
    </row>
    <row r="5750" spans="6:8">
      <c r="H5750" t="s">
        <v>4209</v>
      </c>
    </row>
    <row r="5751" spans="6:8">
      <c r="H5751" t="s">
        <v>4210</v>
      </c>
    </row>
    <row r="5752" spans="6:8">
      <c r="H5752" t="s">
        <v>4211</v>
      </c>
    </row>
    <row r="5753" spans="6:8">
      <c r="H5753" t="s">
        <v>4212</v>
      </c>
    </row>
    <row r="5754" spans="6:8">
      <c r="H5754" t="s">
        <v>4213</v>
      </c>
    </row>
    <row r="5755" spans="6:8">
      <c r="H5755" t="s">
        <v>4214</v>
      </c>
    </row>
    <row r="5756" spans="6:8">
      <c r="H5756" t="s">
        <v>4215</v>
      </c>
    </row>
    <row r="5757" spans="6:8">
      <c r="H5757" t="s">
        <v>4216</v>
      </c>
    </row>
    <row r="5758" spans="6:8">
      <c r="H5758" t="s">
        <v>4217</v>
      </c>
    </row>
    <row r="5759" spans="6:8">
      <c r="H5759" t="s">
        <v>4218</v>
      </c>
    </row>
    <row r="5760" spans="6:8">
      <c r="F5760" t="s">
        <v>1591</v>
      </c>
      <c r="G5760" t="s">
        <v>2108</v>
      </c>
      <c r="H5760" t="s">
        <v>4580</v>
      </c>
    </row>
    <row r="5761" spans="8:8">
      <c r="H5761" t="s">
        <v>2310</v>
      </c>
    </row>
    <row r="5762" spans="8:8">
      <c r="H5762" t="s">
        <v>4189</v>
      </c>
    </row>
    <row r="5763" spans="8:8">
      <c r="H5763" t="s">
        <v>4190</v>
      </c>
    </row>
    <row r="5764" spans="8:8">
      <c r="H5764" t="s">
        <v>4191</v>
      </c>
    </row>
    <row r="5765" spans="8:8">
      <c r="H5765" t="s">
        <v>4192</v>
      </c>
    </row>
    <row r="5766" spans="8:8">
      <c r="H5766" t="s">
        <v>4194</v>
      </c>
    </row>
    <row r="5767" spans="8:8">
      <c r="H5767" t="s">
        <v>4195</v>
      </c>
    </row>
    <row r="5768" spans="8:8">
      <c r="H5768" t="s">
        <v>4196</v>
      </c>
    </row>
    <row r="5769" spans="8:8">
      <c r="H5769" t="s">
        <v>4197</v>
      </c>
    </row>
    <row r="5770" spans="8:8">
      <c r="H5770" t="s">
        <v>2529</v>
      </c>
    </row>
    <row r="5771" spans="8:8">
      <c r="H5771" t="s">
        <v>4581</v>
      </c>
    </row>
    <row r="5772" spans="8:8">
      <c r="H5772" t="s">
        <v>4582</v>
      </c>
    </row>
    <row r="5773" spans="8:8">
      <c r="H5773" t="s">
        <v>4583</v>
      </c>
    </row>
    <row r="5774" spans="8:8">
      <c r="H5774" t="s">
        <v>4584</v>
      </c>
    </row>
    <row r="5775" spans="8:8">
      <c r="H5775" t="s">
        <v>4585</v>
      </c>
    </row>
    <row r="5776" spans="8:8">
      <c r="H5776" t="s">
        <v>4586</v>
      </c>
    </row>
    <row r="5777" spans="1:8">
      <c r="H5777" t="s">
        <v>4587</v>
      </c>
    </row>
    <row r="5778" spans="1:8">
      <c r="H5778" t="s">
        <v>3740</v>
      </c>
    </row>
    <row r="5779" spans="1:8">
      <c r="H5779" t="s">
        <v>3741</v>
      </c>
    </row>
    <row r="5780" spans="1:8">
      <c r="H5780" t="s">
        <v>4588</v>
      </c>
    </row>
    <row r="5781" spans="1:8">
      <c r="H5781" t="s">
        <v>4589</v>
      </c>
    </row>
    <row r="5782" spans="1:8">
      <c r="H5782" t="s">
        <v>4590</v>
      </c>
    </row>
    <row r="5783" spans="1:8">
      <c r="H5783" t="s">
        <v>4591</v>
      </c>
    </row>
    <row r="5784" spans="1:8">
      <c r="H5784" t="s">
        <v>4592</v>
      </c>
    </row>
    <row r="5785" spans="1:8">
      <c r="H5785" t="s">
        <v>4593</v>
      </c>
    </row>
    <row r="5786" spans="1:8">
      <c r="H5786" t="s">
        <v>4594</v>
      </c>
    </row>
    <row r="5787" spans="1:8">
      <c r="F5787" t="s">
        <v>1627</v>
      </c>
      <c r="G5787" t="s">
        <v>2205</v>
      </c>
      <c r="H5787" t="s">
        <v>4493</v>
      </c>
    </row>
    <row r="5788" spans="1:8">
      <c r="F5788" t="s">
        <v>1628</v>
      </c>
      <c r="G5788" t="s">
        <v>2206</v>
      </c>
      <c r="H5788" t="s">
        <v>4493</v>
      </c>
    </row>
    <row r="5789" spans="1:8">
      <c r="H5789" t="s">
        <v>4564</v>
      </c>
    </row>
    <row r="5790" spans="1:8">
      <c r="A5790" t="s">
        <v>420</v>
      </c>
      <c r="B5790">
        <f>HYPERLINK("https://github.com/apache/commons-math/commit/5c341d9ded098fafcbed3ce88643e96286928011", "5c341d9ded098fafcbed3ce88643e96286928011")</f>
        <v>0</v>
      </c>
      <c r="C5790">
        <f>HYPERLINK("https://github.com/apache/commons-math/commit/dccc1255413adc1a212dbe3bf40accb70ccd44ef", "dccc1255413adc1a212dbe3bf40accb70ccd44ef")</f>
        <v>0</v>
      </c>
      <c r="D5790" t="s">
        <v>524</v>
      </c>
      <c r="E5790" t="s">
        <v>937</v>
      </c>
      <c r="F5790" t="s">
        <v>1629</v>
      </c>
      <c r="G5790" t="s">
        <v>2207</v>
      </c>
      <c r="H5790" t="s">
        <v>2362</v>
      </c>
    </row>
    <row r="5791" spans="1:8">
      <c r="H5791" t="s">
        <v>4595</v>
      </c>
    </row>
    <row r="5792" spans="1:8">
      <c r="H5792" t="s">
        <v>4596</v>
      </c>
    </row>
    <row r="5793" spans="1:8">
      <c r="H5793" t="s">
        <v>4597</v>
      </c>
    </row>
    <row r="5794" spans="1:8">
      <c r="H5794" t="s">
        <v>4598</v>
      </c>
    </row>
    <row r="5795" spans="1:8">
      <c r="H5795" t="s">
        <v>4599</v>
      </c>
    </row>
    <row r="5796" spans="1:8">
      <c r="H5796" t="s">
        <v>4600</v>
      </c>
    </row>
    <row r="5797" spans="1:8">
      <c r="H5797" t="s">
        <v>4601</v>
      </c>
    </row>
    <row r="5798" spans="1:8">
      <c r="H5798" t="s">
        <v>4602</v>
      </c>
    </row>
    <row r="5799" spans="1:8">
      <c r="H5799" t="s">
        <v>4603</v>
      </c>
    </row>
    <row r="5800" spans="1:8">
      <c r="H5800" t="s">
        <v>4604</v>
      </c>
    </row>
    <row r="5801" spans="1:8">
      <c r="H5801" t="s">
        <v>4605</v>
      </c>
    </row>
    <row r="5802" spans="1:8">
      <c r="H5802" t="s">
        <v>4606</v>
      </c>
    </row>
    <row r="5803" spans="1:8">
      <c r="H5803" t="s">
        <v>4607</v>
      </c>
    </row>
    <row r="5804" spans="1:8">
      <c r="H5804" t="s">
        <v>4608</v>
      </c>
    </row>
    <row r="5805" spans="1:8">
      <c r="H5805" t="s">
        <v>4609</v>
      </c>
    </row>
    <row r="5806" spans="1:8">
      <c r="A5806" t="s">
        <v>421</v>
      </c>
      <c r="B5806">
        <f>HYPERLINK("https://github.com/apache/commons-math/commit/eeeb553cea4d90fb34fd314f943b206284dfc89b", "eeeb553cea4d90fb34fd314f943b206284dfc89b")</f>
        <v>0</v>
      </c>
      <c r="C5806">
        <f>HYPERLINK("https://github.com/apache/commons-math/commit/827d9644c864336fa84f15744375ba7412da047c", "827d9644c864336fa84f15744375ba7412da047c")</f>
        <v>0</v>
      </c>
      <c r="D5806" t="s">
        <v>525</v>
      </c>
      <c r="E5806" t="s">
        <v>938</v>
      </c>
      <c r="F5806" t="s">
        <v>1630</v>
      </c>
      <c r="G5806" t="s">
        <v>2208</v>
      </c>
      <c r="H5806" t="s">
        <v>4610</v>
      </c>
    </row>
    <row r="5807" spans="1:8">
      <c r="H5807" t="s">
        <v>4611</v>
      </c>
    </row>
    <row r="5808" spans="1:8">
      <c r="H5808" t="s">
        <v>4590</v>
      </c>
    </row>
    <row r="5809" spans="6:8">
      <c r="F5809" t="s">
        <v>1631</v>
      </c>
      <c r="G5809" t="s">
        <v>2209</v>
      </c>
      <c r="H5809" t="s">
        <v>4612</v>
      </c>
    </row>
    <row r="5810" spans="6:8">
      <c r="H5810" t="s">
        <v>4611</v>
      </c>
    </row>
    <row r="5811" spans="6:8">
      <c r="H5811" t="s">
        <v>4590</v>
      </c>
    </row>
    <row r="5812" spans="6:8">
      <c r="F5812" t="s">
        <v>1632</v>
      </c>
      <c r="G5812" t="s">
        <v>2210</v>
      </c>
      <c r="H5812" t="s">
        <v>4613</v>
      </c>
    </row>
    <row r="5813" spans="6:8">
      <c r="H5813" t="s">
        <v>4611</v>
      </c>
    </row>
    <row r="5814" spans="6:8">
      <c r="H5814" t="s">
        <v>4614</v>
      </c>
    </row>
    <row r="5815" spans="6:8">
      <c r="H5815" t="s">
        <v>4615</v>
      </c>
    </row>
    <row r="5816" spans="6:8">
      <c r="H5816" t="s">
        <v>4616</v>
      </c>
    </row>
    <row r="5817" spans="6:8">
      <c r="H5817" t="s">
        <v>4617</v>
      </c>
    </row>
    <row r="5818" spans="6:8">
      <c r="H5818" t="s">
        <v>4618</v>
      </c>
    </row>
    <row r="5819" spans="6:8">
      <c r="H5819" t="s">
        <v>4619</v>
      </c>
    </row>
    <row r="5820" spans="6:8">
      <c r="H5820" t="s">
        <v>4620</v>
      </c>
    </row>
    <row r="5821" spans="6:8">
      <c r="H5821" t="s">
        <v>4621</v>
      </c>
    </row>
    <row r="5822" spans="6:8">
      <c r="H5822" t="s">
        <v>4622</v>
      </c>
    </row>
    <row r="5823" spans="6:8">
      <c r="H5823" t="s">
        <v>4623</v>
      </c>
    </row>
    <row r="5824" spans="6:8">
      <c r="H5824" t="s">
        <v>4624</v>
      </c>
    </row>
    <row r="5825" spans="8:8">
      <c r="H5825" t="s">
        <v>4625</v>
      </c>
    </row>
    <row r="5826" spans="8:8">
      <c r="H5826" t="s">
        <v>4626</v>
      </c>
    </row>
    <row r="5827" spans="8:8">
      <c r="H5827" t="s">
        <v>4627</v>
      </c>
    </row>
    <row r="5828" spans="8:8">
      <c r="H5828" t="s">
        <v>4628</v>
      </c>
    </row>
    <row r="5829" spans="8:8">
      <c r="H5829" t="s">
        <v>4629</v>
      </c>
    </row>
    <row r="5830" spans="8:8">
      <c r="H5830" t="s">
        <v>4630</v>
      </c>
    </row>
    <row r="5831" spans="8:8">
      <c r="H5831" t="s">
        <v>4631</v>
      </c>
    </row>
    <row r="5832" spans="8:8">
      <c r="H5832" t="s">
        <v>4632</v>
      </c>
    </row>
    <row r="5833" spans="8:8">
      <c r="H5833" t="s">
        <v>4633</v>
      </c>
    </row>
    <row r="5834" spans="8:8">
      <c r="H5834" t="s">
        <v>4634</v>
      </c>
    </row>
    <row r="5835" spans="8:8">
      <c r="H5835" t="s">
        <v>4635</v>
      </c>
    </row>
    <row r="5836" spans="8:8">
      <c r="H5836" t="s">
        <v>4636</v>
      </c>
    </row>
    <row r="5837" spans="8:8">
      <c r="H5837" t="s">
        <v>4637</v>
      </c>
    </row>
    <row r="5838" spans="8:8">
      <c r="H5838" t="s">
        <v>4638</v>
      </c>
    </row>
    <row r="5839" spans="8:8">
      <c r="H5839" t="s">
        <v>4639</v>
      </c>
    </row>
    <row r="5840" spans="8:8">
      <c r="H5840" t="s">
        <v>4640</v>
      </c>
    </row>
    <row r="5841" spans="6:8">
      <c r="H5841" t="s">
        <v>4641</v>
      </c>
    </row>
    <row r="5842" spans="6:8">
      <c r="H5842" t="s">
        <v>4642</v>
      </c>
    </row>
    <row r="5843" spans="6:8">
      <c r="H5843" t="s">
        <v>4594</v>
      </c>
    </row>
    <row r="5844" spans="6:8">
      <c r="H5844" t="s">
        <v>4495</v>
      </c>
    </row>
    <row r="5845" spans="6:8">
      <c r="H5845" t="s">
        <v>4643</v>
      </c>
    </row>
    <row r="5846" spans="6:8">
      <c r="H5846" t="s">
        <v>4644</v>
      </c>
    </row>
    <row r="5847" spans="6:8">
      <c r="F5847" t="s">
        <v>1633</v>
      </c>
      <c r="G5847" t="s">
        <v>2211</v>
      </c>
      <c r="H5847" t="s">
        <v>4645</v>
      </c>
    </row>
    <row r="5848" spans="6:8">
      <c r="H5848" t="s">
        <v>4646</v>
      </c>
    </row>
    <row r="5849" spans="6:8">
      <c r="H5849" t="s">
        <v>4563</v>
      </c>
    </row>
    <row r="5850" spans="6:8">
      <c r="F5850" t="s">
        <v>1634</v>
      </c>
      <c r="G5850" t="s">
        <v>2212</v>
      </c>
      <c r="H5850" t="s">
        <v>4564</v>
      </c>
    </row>
    <row r="5851" spans="6:8">
      <c r="F5851" t="s">
        <v>1635</v>
      </c>
      <c r="G5851" t="s">
        <v>2080</v>
      </c>
      <c r="H5851" t="s">
        <v>4561</v>
      </c>
    </row>
    <row r="5852" spans="6:8">
      <c r="F5852" t="s">
        <v>1636</v>
      </c>
      <c r="G5852" t="s">
        <v>2081</v>
      </c>
      <c r="H5852" t="s">
        <v>4564</v>
      </c>
    </row>
    <row r="5853" spans="6:8">
      <c r="F5853" t="s">
        <v>1637</v>
      </c>
      <c r="G5853" t="s">
        <v>2202</v>
      </c>
      <c r="H5853" t="s">
        <v>4564</v>
      </c>
    </row>
    <row r="5854" spans="6:8">
      <c r="F5854" t="s">
        <v>1638</v>
      </c>
      <c r="G5854" t="s">
        <v>2206</v>
      </c>
      <c r="H5854" t="s">
        <v>4564</v>
      </c>
    </row>
    <row r="5855" spans="6:8">
      <c r="F5855" t="s">
        <v>1639</v>
      </c>
      <c r="G5855" t="s">
        <v>2203</v>
      </c>
      <c r="H5855" t="s">
        <v>4564</v>
      </c>
    </row>
    <row r="5856" spans="6:8">
      <c r="F5856" t="s">
        <v>1640</v>
      </c>
      <c r="G5856" t="s">
        <v>2204</v>
      </c>
      <c r="H5856" t="s">
        <v>4564</v>
      </c>
    </row>
    <row r="5857" spans="6:8">
      <c r="F5857" t="s">
        <v>1641</v>
      </c>
      <c r="G5857" t="s">
        <v>2201</v>
      </c>
      <c r="H5857" t="s">
        <v>4564</v>
      </c>
    </row>
    <row r="5858" spans="6:8">
      <c r="F5858" t="s">
        <v>1642</v>
      </c>
      <c r="G5858" t="s">
        <v>2213</v>
      </c>
      <c r="H5858" t="s">
        <v>4561</v>
      </c>
    </row>
    <row r="5859" spans="6:8">
      <c r="F5859" t="s">
        <v>1643</v>
      </c>
      <c r="G5859" t="s">
        <v>2214</v>
      </c>
      <c r="H5859" t="s">
        <v>4564</v>
      </c>
    </row>
    <row r="5860" spans="6:8">
      <c r="F5860" t="s">
        <v>1644</v>
      </c>
      <c r="G5860" t="s">
        <v>2215</v>
      </c>
      <c r="H5860" t="s">
        <v>4647</v>
      </c>
    </row>
    <row r="5861" spans="6:8">
      <c r="H5861" t="s">
        <v>4648</v>
      </c>
    </row>
    <row r="5862" spans="6:8">
      <c r="F5862" t="s">
        <v>1645</v>
      </c>
      <c r="G5862" t="s">
        <v>2216</v>
      </c>
      <c r="H5862" t="s">
        <v>4564</v>
      </c>
    </row>
    <row r="5863" spans="6:8">
      <c r="F5863" t="s">
        <v>1646</v>
      </c>
      <c r="G5863" t="s">
        <v>2217</v>
      </c>
      <c r="H5863" t="s">
        <v>4649</v>
      </c>
    </row>
    <row r="5864" spans="6:8">
      <c r="H5864" t="s">
        <v>4650</v>
      </c>
    </row>
    <row r="5865" spans="6:8">
      <c r="H5865" t="s">
        <v>4651</v>
      </c>
    </row>
    <row r="5866" spans="6:8">
      <c r="H5866" t="s">
        <v>4652</v>
      </c>
    </row>
    <row r="5867" spans="6:8">
      <c r="H5867" t="s">
        <v>4653</v>
      </c>
    </row>
    <row r="5868" spans="6:8">
      <c r="H5868" t="s">
        <v>4654</v>
      </c>
    </row>
    <row r="5869" spans="6:8">
      <c r="H5869" t="s">
        <v>4655</v>
      </c>
    </row>
    <row r="5870" spans="6:8">
      <c r="H5870" t="s">
        <v>4656</v>
      </c>
    </row>
    <row r="5871" spans="6:8">
      <c r="H5871" t="s">
        <v>4657</v>
      </c>
    </row>
    <row r="5872" spans="6:8">
      <c r="H5872" t="s">
        <v>4658</v>
      </c>
    </row>
    <row r="5873" spans="1:8">
      <c r="F5873" t="s">
        <v>1647</v>
      </c>
      <c r="G5873" t="s">
        <v>2218</v>
      </c>
      <c r="H5873" t="s">
        <v>4659</v>
      </c>
    </row>
    <row r="5874" spans="1:8">
      <c r="H5874" t="s">
        <v>4660</v>
      </c>
    </row>
    <row r="5875" spans="1:8">
      <c r="H5875" t="s">
        <v>4661</v>
      </c>
    </row>
    <row r="5876" spans="1:8">
      <c r="H5876" t="s">
        <v>4662</v>
      </c>
    </row>
    <row r="5877" spans="1:8">
      <c r="A5877" t="s">
        <v>422</v>
      </c>
      <c r="B5877">
        <f>HYPERLINK("https://github.com/apache/commons-math/commit/b1d38d9bf25d715d2eca86876baa360a2df356d3", "b1d38d9bf25d715d2eca86876baa360a2df356d3")</f>
        <v>0</v>
      </c>
      <c r="C5877">
        <f>HYPERLINK("https://github.com/apache/commons-math/commit/af1b5872ab8355acea3197522ddf94972b3c8386", "af1b5872ab8355acea3197522ddf94972b3c8386")</f>
        <v>0</v>
      </c>
      <c r="D5877" t="s">
        <v>517</v>
      </c>
      <c r="E5877" t="s">
        <v>939</v>
      </c>
      <c r="F5877" t="s">
        <v>1588</v>
      </c>
      <c r="G5877" t="s">
        <v>2067</v>
      </c>
      <c r="H5877" t="s">
        <v>4479</v>
      </c>
    </row>
    <row r="5878" spans="1:8">
      <c r="H5878" t="s">
        <v>4663</v>
      </c>
    </row>
    <row r="5879" spans="1:8">
      <c r="H5879" t="s">
        <v>4480</v>
      </c>
    </row>
    <row r="5880" spans="1:8">
      <c r="A5880" t="s">
        <v>423</v>
      </c>
      <c r="B5880">
        <f>HYPERLINK("https://github.com/apache/commons-math/commit/d198cc8cae8e42aed25b7ea8af6f1b7960e8a6bb", "d198cc8cae8e42aed25b7ea8af6f1b7960e8a6bb")</f>
        <v>0</v>
      </c>
      <c r="C5880">
        <f>HYPERLINK("https://github.com/apache/commons-math/commit/5c753a87c328678f16bf89e0178448f04194f0b4", "5c753a87c328678f16bf89e0178448f04194f0b4")</f>
        <v>0</v>
      </c>
      <c r="D5880" t="s">
        <v>517</v>
      </c>
      <c r="E5880" t="s">
        <v>940</v>
      </c>
      <c r="F5880" t="s">
        <v>1648</v>
      </c>
      <c r="G5880" t="s">
        <v>2219</v>
      </c>
      <c r="H5880" t="s">
        <v>2534</v>
      </c>
    </row>
    <row r="5881" spans="1:8">
      <c r="H5881" t="s">
        <v>2535</v>
      </c>
    </row>
    <row r="5882" spans="1:8">
      <c r="H5882" t="s">
        <v>2536</v>
      </c>
    </row>
    <row r="5883" spans="1:8">
      <c r="H5883" t="s">
        <v>2537</v>
      </c>
    </row>
    <row r="5884" spans="1:8">
      <c r="A5884" t="s">
        <v>424</v>
      </c>
      <c r="B5884">
        <f>HYPERLINK("https://github.com/apache/commons-math/commit/0956e2d2338531a96f2ff7d4ab405acc1b18421e", "0956e2d2338531a96f2ff7d4ab405acc1b18421e")</f>
        <v>0</v>
      </c>
      <c r="C5884">
        <f>HYPERLINK("https://github.com/apache/commons-math/commit/d198cc8cae8e42aed25b7ea8af6f1b7960e8a6bb", "d198cc8cae8e42aed25b7ea8af6f1b7960e8a6bb")</f>
        <v>0</v>
      </c>
      <c r="D5884" t="s">
        <v>517</v>
      </c>
      <c r="E5884" t="s">
        <v>941</v>
      </c>
      <c r="F5884" t="s">
        <v>1648</v>
      </c>
      <c r="G5884" t="s">
        <v>2219</v>
      </c>
      <c r="H5884" t="s">
        <v>4201</v>
      </c>
    </row>
    <row r="5885" spans="1:8">
      <c r="H5885" t="s">
        <v>4202</v>
      </c>
    </row>
    <row r="5886" spans="1:8">
      <c r="H5886" t="s">
        <v>4203</v>
      </c>
    </row>
    <row r="5887" spans="1:8">
      <c r="H5887" t="s">
        <v>4204</v>
      </c>
    </row>
    <row r="5888" spans="1:8">
      <c r="H5888" t="s">
        <v>4205</v>
      </c>
    </row>
    <row r="5889" spans="1:8">
      <c r="A5889" t="s">
        <v>424</v>
      </c>
      <c r="B5889">
        <f>HYPERLINK("https://github.com/apache/commons-math/commit/d2e40b61f8efb9c0e3239743c6e6e2bcdb22fd7f", "d2e40b61f8efb9c0e3239743c6e6e2bcdb22fd7f")</f>
        <v>0</v>
      </c>
      <c r="C5889">
        <f>HYPERLINK("https://github.com/apache/commons-math/commit/b0904d39a2298d386afc6e7089e78d0b2fbb79cf", "b0904d39a2298d386afc6e7089e78d0b2fbb79cf")</f>
        <v>0</v>
      </c>
      <c r="D5889" t="s">
        <v>517</v>
      </c>
      <c r="E5889" t="s">
        <v>942</v>
      </c>
      <c r="F5889" t="s">
        <v>1649</v>
      </c>
      <c r="G5889" t="s">
        <v>2220</v>
      </c>
      <c r="H5889" t="s">
        <v>4664</v>
      </c>
    </row>
    <row r="5890" spans="1:8">
      <c r="H5890" t="s">
        <v>3733</v>
      </c>
    </row>
    <row r="5891" spans="1:8">
      <c r="H5891" t="s">
        <v>4665</v>
      </c>
    </row>
    <row r="5892" spans="1:8">
      <c r="H5892" t="s">
        <v>4666</v>
      </c>
    </row>
    <row r="5893" spans="1:8">
      <c r="H5893" t="s">
        <v>4667</v>
      </c>
    </row>
    <row r="5894" spans="1:8">
      <c r="A5894" t="s">
        <v>424</v>
      </c>
      <c r="B5894">
        <f>HYPERLINK("https://github.com/apache/commons-math/commit/657b1b49da5ea1593dd7f950eae99a88a8ada87a", "657b1b49da5ea1593dd7f950eae99a88a8ada87a")</f>
        <v>0</v>
      </c>
      <c r="C5894">
        <f>HYPERLINK("https://github.com/apache/commons-math/commit/d2e40b61f8efb9c0e3239743c6e6e2bcdb22fd7f", "d2e40b61f8efb9c0e3239743c6e6e2bcdb22fd7f")</f>
        <v>0</v>
      </c>
      <c r="D5894" t="s">
        <v>517</v>
      </c>
      <c r="E5894" t="s">
        <v>943</v>
      </c>
      <c r="F5894" t="s">
        <v>1586</v>
      </c>
      <c r="G5894" t="s">
        <v>2094</v>
      </c>
      <c r="H5894" t="s">
        <v>4668</v>
      </c>
    </row>
    <row r="5895" spans="1:8">
      <c r="H5895" t="s">
        <v>4669</v>
      </c>
    </row>
    <row r="5896" spans="1:8">
      <c r="H5896" t="s">
        <v>4670</v>
      </c>
    </row>
    <row r="5897" spans="1:8">
      <c r="A5897" t="s">
        <v>425</v>
      </c>
      <c r="B5897">
        <f>HYPERLINK("https://github.com/apache/commons-math/commit/b645f5d085f121ae82e480491a58a8d7753a34d0", "b645f5d085f121ae82e480491a58a8d7753a34d0")</f>
        <v>0</v>
      </c>
      <c r="C5897">
        <f>HYPERLINK("https://github.com/apache/commons-math/commit/19e0e29908fef67a0890f6a8513494e9963b2ae0", "19e0e29908fef67a0890f6a8513494e9963b2ae0")</f>
        <v>0</v>
      </c>
      <c r="D5897" t="s">
        <v>517</v>
      </c>
      <c r="E5897" t="s">
        <v>944</v>
      </c>
      <c r="F5897" t="s">
        <v>1650</v>
      </c>
      <c r="G5897" t="s">
        <v>2221</v>
      </c>
      <c r="H5897" t="s">
        <v>4671</v>
      </c>
    </row>
    <row r="5898" spans="1:8">
      <c r="A5898" t="s">
        <v>426</v>
      </c>
      <c r="B5898">
        <f>HYPERLINK("https://github.com/apache/commons-math/commit/31e3a88efe59b1e31a438354d51c2620bc859985", "31e3a88efe59b1e31a438354d51c2620bc859985")</f>
        <v>0</v>
      </c>
      <c r="C5898">
        <f>HYPERLINK("https://github.com/apache/commons-math/commit/19e0e29908fef67a0890f6a8513494e9963b2ae0", "19e0e29908fef67a0890f6a8513494e9963b2ae0")</f>
        <v>0</v>
      </c>
      <c r="D5898" t="s">
        <v>526</v>
      </c>
      <c r="E5898" t="s">
        <v>945</v>
      </c>
      <c r="F5898" t="s">
        <v>1651</v>
      </c>
      <c r="G5898" t="s">
        <v>1837</v>
      </c>
      <c r="H5898" t="s">
        <v>2310</v>
      </c>
    </row>
    <row r="5899" spans="1:8">
      <c r="H5899" t="s">
        <v>4672</v>
      </c>
    </row>
    <row r="5900" spans="1:8">
      <c r="H5900" t="s">
        <v>4673</v>
      </c>
    </row>
    <row r="5901" spans="1:8">
      <c r="A5901" t="s">
        <v>427</v>
      </c>
      <c r="B5901">
        <f>HYPERLINK("https://github.com/apache/commons-math/commit/e082e0c48ed611ce3aca949cb47d0e96c35788ef", "e082e0c48ed611ce3aca949cb47d0e96c35788ef")</f>
        <v>0</v>
      </c>
      <c r="C5901">
        <f>HYPERLINK("https://github.com/apache/commons-math/commit/ef2507a81658a658c5defdf68a1f1b8259d48aa4", "ef2507a81658a658c5defdf68a1f1b8259d48aa4")</f>
        <v>0</v>
      </c>
      <c r="D5901" t="s">
        <v>517</v>
      </c>
      <c r="E5901" t="s">
        <v>946</v>
      </c>
      <c r="F5901" t="s">
        <v>1652</v>
      </c>
      <c r="G5901" t="s">
        <v>2222</v>
      </c>
      <c r="H5901" t="s">
        <v>4674</v>
      </c>
    </row>
    <row r="5902" spans="1:8">
      <c r="H5902" t="s">
        <v>3817</v>
      </c>
    </row>
    <row r="5903" spans="1:8">
      <c r="H5903" t="s">
        <v>3818</v>
      </c>
    </row>
    <row r="5904" spans="1:8">
      <c r="H5904" t="s">
        <v>3819</v>
      </c>
    </row>
    <row r="5905" spans="1:8">
      <c r="H5905" t="s">
        <v>3820</v>
      </c>
    </row>
    <row r="5906" spans="1:8">
      <c r="H5906" t="s">
        <v>3821</v>
      </c>
    </row>
    <row r="5907" spans="1:8">
      <c r="H5907" t="s">
        <v>3822</v>
      </c>
    </row>
    <row r="5908" spans="1:8">
      <c r="H5908" t="s">
        <v>3823</v>
      </c>
    </row>
    <row r="5909" spans="1:8">
      <c r="H5909" t="s">
        <v>3815</v>
      </c>
    </row>
    <row r="5910" spans="1:8">
      <c r="H5910" t="s">
        <v>3816</v>
      </c>
    </row>
    <row r="5911" spans="1:8">
      <c r="H5911" t="s">
        <v>3861</v>
      </c>
    </row>
    <row r="5912" spans="1:8">
      <c r="H5912" t="s">
        <v>3862</v>
      </c>
    </row>
    <row r="5913" spans="1:8">
      <c r="H5913" t="s">
        <v>4675</v>
      </c>
    </row>
    <row r="5914" spans="1:8">
      <c r="H5914" t="s">
        <v>4676</v>
      </c>
    </row>
    <row r="5915" spans="1:8">
      <c r="H5915" t="s">
        <v>4677</v>
      </c>
    </row>
    <row r="5916" spans="1:8">
      <c r="H5916" t="s">
        <v>4678</v>
      </c>
    </row>
    <row r="5917" spans="1:8">
      <c r="A5917" t="s">
        <v>428</v>
      </c>
      <c r="B5917">
        <f>HYPERLINK("https://github.com/apache/commons-math/commit/50d2939125522b7fecb16546fe7a5c253566df15", "50d2939125522b7fecb16546fe7a5c253566df15")</f>
        <v>0</v>
      </c>
      <c r="C5917">
        <f>HYPERLINK("https://github.com/apache/commons-math/commit/e082e0c48ed611ce3aca949cb47d0e96c35788ef", "e082e0c48ed611ce3aca949cb47d0e96c35788ef")</f>
        <v>0</v>
      </c>
      <c r="D5917" t="s">
        <v>517</v>
      </c>
      <c r="E5917" t="s">
        <v>947</v>
      </c>
      <c r="F5917" t="s">
        <v>1653</v>
      </c>
      <c r="G5917" t="s">
        <v>2093</v>
      </c>
      <c r="H5917" t="s">
        <v>3844</v>
      </c>
    </row>
    <row r="5918" spans="1:8">
      <c r="H5918" t="s">
        <v>3845</v>
      </c>
    </row>
    <row r="5919" spans="1:8">
      <c r="H5919" t="s">
        <v>3847</v>
      </c>
    </row>
    <row r="5920" spans="1:8">
      <c r="H5920" t="s">
        <v>3849</v>
      </c>
    </row>
    <row r="5921" spans="8:8">
      <c r="H5921" t="s">
        <v>3848</v>
      </c>
    </row>
    <row r="5922" spans="8:8">
      <c r="H5922" t="s">
        <v>3856</v>
      </c>
    </row>
    <row r="5923" spans="8:8">
      <c r="H5923" t="s">
        <v>3857</v>
      </c>
    </row>
    <row r="5924" spans="8:8">
      <c r="H5924" t="s">
        <v>3858</v>
      </c>
    </row>
    <row r="5925" spans="8:8">
      <c r="H5925" t="s">
        <v>3859</v>
      </c>
    </row>
    <row r="5926" spans="8:8">
      <c r="H5926" t="s">
        <v>3850</v>
      </c>
    </row>
    <row r="5927" spans="8:8">
      <c r="H5927" t="s">
        <v>3851</v>
      </c>
    </row>
    <row r="5928" spans="8:8">
      <c r="H5928" t="s">
        <v>3852</v>
      </c>
    </row>
    <row r="5929" spans="8:8">
      <c r="H5929" t="s">
        <v>2735</v>
      </c>
    </row>
    <row r="5930" spans="8:8">
      <c r="H5930" t="s">
        <v>4679</v>
      </c>
    </row>
    <row r="5931" spans="8:8">
      <c r="H5931" t="s">
        <v>4155</v>
      </c>
    </row>
    <row r="5932" spans="8:8">
      <c r="H5932" t="s">
        <v>4680</v>
      </c>
    </row>
    <row r="5933" spans="8:8">
      <c r="H5933" t="s">
        <v>4681</v>
      </c>
    </row>
    <row r="5934" spans="8:8">
      <c r="H5934" t="s">
        <v>4682</v>
      </c>
    </row>
    <row r="5935" spans="8:8">
      <c r="H5935" t="s">
        <v>4683</v>
      </c>
    </row>
    <row r="5936" spans="8:8">
      <c r="H5936" t="s">
        <v>4684</v>
      </c>
    </row>
    <row r="5937" spans="8:8">
      <c r="H5937" t="s">
        <v>4685</v>
      </c>
    </row>
    <row r="5938" spans="8:8">
      <c r="H5938" t="s">
        <v>4686</v>
      </c>
    </row>
    <row r="5939" spans="8:8">
      <c r="H5939" t="s">
        <v>4687</v>
      </c>
    </row>
    <row r="5940" spans="8:8">
      <c r="H5940" t="s">
        <v>4688</v>
      </c>
    </row>
    <row r="5941" spans="8:8">
      <c r="H5941" t="s">
        <v>4689</v>
      </c>
    </row>
    <row r="5942" spans="8:8">
      <c r="H5942" t="s">
        <v>4690</v>
      </c>
    </row>
    <row r="5943" spans="8:8">
      <c r="H5943" t="s">
        <v>3846</v>
      </c>
    </row>
    <row r="5944" spans="8:8">
      <c r="H5944" t="s">
        <v>3860</v>
      </c>
    </row>
    <row r="5945" spans="8:8">
      <c r="H5945" t="s">
        <v>3853</v>
      </c>
    </row>
    <row r="5946" spans="8:8">
      <c r="H5946" t="s">
        <v>4691</v>
      </c>
    </row>
    <row r="5947" spans="8:8">
      <c r="H5947" t="s">
        <v>4692</v>
      </c>
    </row>
    <row r="5948" spans="8:8">
      <c r="H5948" t="s">
        <v>4693</v>
      </c>
    </row>
    <row r="5949" spans="8:8">
      <c r="H5949" t="s">
        <v>4694</v>
      </c>
    </row>
    <row r="5950" spans="8:8">
      <c r="H5950" t="s">
        <v>4695</v>
      </c>
    </row>
    <row r="5951" spans="8:8">
      <c r="H5951" t="s">
        <v>4696</v>
      </c>
    </row>
    <row r="5952" spans="8:8">
      <c r="H5952" t="s">
        <v>4694</v>
      </c>
    </row>
    <row r="5953" spans="1:8">
      <c r="H5953" t="s">
        <v>4695</v>
      </c>
    </row>
    <row r="5954" spans="1:8">
      <c r="H5954" t="s">
        <v>4697</v>
      </c>
    </row>
    <row r="5955" spans="1:8">
      <c r="H5955" t="s">
        <v>4698</v>
      </c>
    </row>
    <row r="5956" spans="1:8">
      <c r="H5956" t="s">
        <v>4699</v>
      </c>
    </row>
    <row r="5957" spans="1:8">
      <c r="H5957" t="s">
        <v>4700</v>
      </c>
    </row>
    <row r="5958" spans="1:8">
      <c r="H5958" t="s">
        <v>4701</v>
      </c>
    </row>
    <row r="5959" spans="1:8">
      <c r="H5959" t="s">
        <v>4702</v>
      </c>
    </row>
    <row r="5960" spans="1:8">
      <c r="H5960" t="s">
        <v>4703</v>
      </c>
    </row>
    <row r="5961" spans="1:8">
      <c r="H5961" t="s">
        <v>4704</v>
      </c>
    </row>
    <row r="5962" spans="1:8">
      <c r="A5962" t="s">
        <v>429</v>
      </c>
      <c r="B5962">
        <f>HYPERLINK("https://github.com/apache/commons-math/commit/c7d20472de0dad34bce9483557f43c524e4f3e16", "c7d20472de0dad34bce9483557f43c524e4f3e16")</f>
        <v>0</v>
      </c>
      <c r="C5962">
        <f>HYPERLINK("https://github.com/apache/commons-math/commit/a3984815ebf24df07c2add09fbf0069f54666a20", "a3984815ebf24df07c2add09fbf0069f54666a20")</f>
        <v>0</v>
      </c>
      <c r="D5962" t="s">
        <v>527</v>
      </c>
      <c r="E5962" t="s">
        <v>948</v>
      </c>
      <c r="F5962" t="s">
        <v>1654</v>
      </c>
      <c r="G5962" t="s">
        <v>2223</v>
      </c>
      <c r="H5962" t="s">
        <v>4705</v>
      </c>
    </row>
    <row r="5963" spans="1:8">
      <c r="H5963" t="s">
        <v>4706</v>
      </c>
    </row>
    <row r="5964" spans="1:8">
      <c r="H5964" t="s">
        <v>4707</v>
      </c>
    </row>
    <row r="5965" spans="1:8">
      <c r="H5965" t="s">
        <v>4708</v>
      </c>
    </row>
    <row r="5966" spans="1:8">
      <c r="H5966" t="s">
        <v>4709</v>
      </c>
    </row>
    <row r="5967" spans="1:8">
      <c r="H5967" t="s">
        <v>4111</v>
      </c>
    </row>
    <row r="5968" spans="1:8">
      <c r="H5968" t="s">
        <v>4112</v>
      </c>
    </row>
    <row r="5969" spans="1:8">
      <c r="H5969" t="s">
        <v>4113</v>
      </c>
    </row>
    <row r="5970" spans="1:8">
      <c r="H5970" t="s">
        <v>4710</v>
      </c>
    </row>
    <row r="5971" spans="1:8">
      <c r="H5971" t="s">
        <v>4711</v>
      </c>
    </row>
    <row r="5972" spans="1:8">
      <c r="H5972" t="s">
        <v>4712</v>
      </c>
    </row>
    <row r="5973" spans="1:8">
      <c r="H5973" t="s">
        <v>4713</v>
      </c>
    </row>
    <row r="5974" spans="1:8">
      <c r="H5974" t="s">
        <v>4123</v>
      </c>
    </row>
    <row r="5975" spans="1:8">
      <c r="H5975" t="s">
        <v>4125</v>
      </c>
    </row>
    <row r="5976" spans="1:8">
      <c r="H5976" t="s">
        <v>2411</v>
      </c>
    </row>
    <row r="5977" spans="1:8">
      <c r="H5977" t="s">
        <v>4714</v>
      </c>
    </row>
    <row r="5978" spans="1:8">
      <c r="H5978" t="s">
        <v>4114</v>
      </c>
    </row>
    <row r="5979" spans="1:8">
      <c r="H5979" t="s">
        <v>4117</v>
      </c>
    </row>
    <row r="5980" spans="1:8">
      <c r="H5980" t="s">
        <v>4116</v>
      </c>
    </row>
    <row r="5981" spans="1:8">
      <c r="H5981" t="s">
        <v>4715</v>
      </c>
    </row>
    <row r="5982" spans="1:8">
      <c r="H5982" t="s">
        <v>2586</v>
      </c>
    </row>
    <row r="5983" spans="1:8">
      <c r="H5983" t="s">
        <v>4129</v>
      </c>
    </row>
    <row r="5984" spans="1:8">
      <c r="A5984" t="s">
        <v>430</v>
      </c>
      <c r="B5984">
        <f>HYPERLINK("https://github.com/apache/commons-math/commit/a27ca511a591caf813c26862a888e90e54af19a9", "a27ca511a591caf813c26862a888e90e54af19a9")</f>
        <v>0</v>
      </c>
      <c r="C5984">
        <f>HYPERLINK("https://github.com/apache/commons-math/commit/e508ad09d79302d3cc6b86077d4a6ddb0679a0f5", "e508ad09d79302d3cc6b86077d4a6ddb0679a0f5")</f>
        <v>0</v>
      </c>
      <c r="D5984" t="s">
        <v>527</v>
      </c>
      <c r="E5984" t="s">
        <v>949</v>
      </c>
      <c r="F5984" t="s">
        <v>1655</v>
      </c>
      <c r="G5984" t="s">
        <v>2224</v>
      </c>
      <c r="H5984" t="s">
        <v>3185</v>
      </c>
    </row>
    <row r="5985" spans="8:8">
      <c r="H5985" t="s">
        <v>4716</v>
      </c>
    </row>
    <row r="5986" spans="8:8">
      <c r="H5986" t="s">
        <v>3382</v>
      </c>
    </row>
    <row r="5987" spans="8:8">
      <c r="H5987" t="s">
        <v>3494</v>
      </c>
    </row>
    <row r="5988" spans="8:8">
      <c r="H5988" t="s">
        <v>4106</v>
      </c>
    </row>
    <row r="5989" spans="8:8">
      <c r="H5989" t="s">
        <v>4107</v>
      </c>
    </row>
    <row r="5990" spans="8:8">
      <c r="H5990" t="s">
        <v>4108</v>
      </c>
    </row>
    <row r="5991" spans="8:8">
      <c r="H5991" t="s">
        <v>2586</v>
      </c>
    </row>
    <row r="5992" spans="8:8">
      <c r="H5992" t="s">
        <v>4110</v>
      </c>
    </row>
    <row r="5993" spans="8:8">
      <c r="H5993" t="s">
        <v>4111</v>
      </c>
    </row>
    <row r="5994" spans="8:8">
      <c r="H5994" t="s">
        <v>2500</v>
      </c>
    </row>
    <row r="5995" spans="8:8">
      <c r="H5995" t="s">
        <v>4112</v>
      </c>
    </row>
    <row r="5996" spans="8:8">
      <c r="H5996" t="s">
        <v>4113</v>
      </c>
    </row>
    <row r="5997" spans="8:8">
      <c r="H5997" t="s">
        <v>4114</v>
      </c>
    </row>
    <row r="5998" spans="8:8">
      <c r="H5998" t="s">
        <v>4115</v>
      </c>
    </row>
    <row r="5999" spans="8:8">
      <c r="H5999" t="s">
        <v>4116</v>
      </c>
    </row>
    <row r="6000" spans="8:8">
      <c r="H6000" t="s">
        <v>4117</v>
      </c>
    </row>
    <row r="6001" spans="1:8">
      <c r="H6001" t="s">
        <v>2413</v>
      </c>
    </row>
    <row r="6002" spans="1:8">
      <c r="H6002" t="s">
        <v>2403</v>
      </c>
    </row>
    <row r="6003" spans="1:8">
      <c r="H6003" t="s">
        <v>4118</v>
      </c>
    </row>
    <row r="6004" spans="1:8">
      <c r="H6004" t="s">
        <v>4123</v>
      </c>
    </row>
    <row r="6005" spans="1:8">
      <c r="H6005" t="s">
        <v>2411</v>
      </c>
    </row>
    <row r="6006" spans="1:8">
      <c r="H6006" t="s">
        <v>3133</v>
      </c>
    </row>
    <row r="6007" spans="1:8">
      <c r="A6007" t="s">
        <v>431</v>
      </c>
      <c r="B6007">
        <f>HYPERLINK("https://github.com/apache/commons-math/commit/10e38114032cb4c585b29e946e1d70e05d52a878", "10e38114032cb4c585b29e946e1d70e05d52a878")</f>
        <v>0</v>
      </c>
      <c r="C6007">
        <f>HYPERLINK("https://github.com/apache/commons-math/commit/5d87a8895298058c573d39f6c482a80a84919ff3", "5d87a8895298058c573d39f6c482a80a84919ff3")</f>
        <v>0</v>
      </c>
      <c r="D6007" t="s">
        <v>517</v>
      </c>
      <c r="E6007" t="s">
        <v>950</v>
      </c>
      <c r="F6007" t="s">
        <v>1585</v>
      </c>
      <c r="G6007" t="s">
        <v>2143</v>
      </c>
      <c r="H6007" t="s">
        <v>4717</v>
      </c>
    </row>
    <row r="6008" spans="1:8">
      <c r="H6008" t="s">
        <v>4717</v>
      </c>
    </row>
    <row r="6009" spans="1:8">
      <c r="A6009" t="s">
        <v>432</v>
      </c>
      <c r="B6009">
        <f>HYPERLINK("https://github.com/apache/commons-math/commit/44ab256961029c9e104e70fb804617fd582412cd", "44ab256961029c9e104e70fb804617fd582412cd")</f>
        <v>0</v>
      </c>
      <c r="C6009">
        <f>HYPERLINK("https://github.com/apache/commons-math/commit/2ec4deacfda46ad85e3effb3171a5e330ea8e714", "2ec4deacfda46ad85e3effb3171a5e330ea8e714")</f>
        <v>0</v>
      </c>
      <c r="D6009" t="s">
        <v>517</v>
      </c>
      <c r="E6009" t="s">
        <v>951</v>
      </c>
      <c r="F6009" t="s">
        <v>1656</v>
      </c>
      <c r="G6009" t="s">
        <v>1854</v>
      </c>
      <c r="H6009" t="s">
        <v>4718</v>
      </c>
    </row>
    <row r="6010" spans="1:8">
      <c r="H6010" t="s">
        <v>4718</v>
      </c>
    </row>
    <row r="6011" spans="1:8">
      <c r="H6011" t="s">
        <v>4718</v>
      </c>
    </row>
    <row r="6012" spans="1:8">
      <c r="H6012" t="s">
        <v>2547</v>
      </c>
    </row>
    <row r="6013" spans="1:8">
      <c r="H6013" t="s">
        <v>2548</v>
      </c>
    </row>
    <row r="6014" spans="1:8">
      <c r="H6014" t="s">
        <v>2549</v>
      </c>
    </row>
    <row r="6015" spans="1:8">
      <c r="H6015" t="s">
        <v>2550</v>
      </c>
    </row>
    <row r="6016" spans="1:8">
      <c r="H6016" t="s">
        <v>2551</v>
      </c>
    </row>
    <row r="6017" spans="8:8">
      <c r="H6017" t="s">
        <v>2552</v>
      </c>
    </row>
    <row r="6018" spans="8:8">
      <c r="H6018" t="s">
        <v>2553</v>
      </c>
    </row>
    <row r="6019" spans="8:8">
      <c r="H6019" t="s">
        <v>2554</v>
      </c>
    </row>
    <row r="6020" spans="8:8">
      <c r="H6020" t="s">
        <v>2555</v>
      </c>
    </row>
    <row r="6021" spans="8:8">
      <c r="H6021" t="s">
        <v>2556</v>
      </c>
    </row>
    <row r="6022" spans="8:8">
      <c r="H6022" t="s">
        <v>2557</v>
      </c>
    </row>
    <row r="6023" spans="8:8">
      <c r="H6023" t="s">
        <v>2558</v>
      </c>
    </row>
    <row r="6024" spans="8:8">
      <c r="H6024" t="s">
        <v>4719</v>
      </c>
    </row>
    <row r="6025" spans="8:8">
      <c r="H6025" t="s">
        <v>4720</v>
      </c>
    </row>
    <row r="6026" spans="8:8">
      <c r="H6026" t="s">
        <v>2559</v>
      </c>
    </row>
    <row r="6027" spans="8:8">
      <c r="H6027" t="s">
        <v>2560</v>
      </c>
    </row>
    <row r="6028" spans="8:8">
      <c r="H6028" t="s">
        <v>2561</v>
      </c>
    </row>
    <row r="6029" spans="8:8">
      <c r="H6029" t="s">
        <v>2562</v>
      </c>
    </row>
    <row r="6030" spans="8:8">
      <c r="H6030" t="s">
        <v>2563</v>
      </c>
    </row>
    <row r="6031" spans="8:8">
      <c r="H6031" t="s">
        <v>2564</v>
      </c>
    </row>
    <row r="6032" spans="8:8">
      <c r="H6032" t="s">
        <v>2565</v>
      </c>
    </row>
    <row r="6033" spans="6:8">
      <c r="H6033" t="s">
        <v>4721</v>
      </c>
    </row>
    <row r="6034" spans="6:8">
      <c r="H6034" t="s">
        <v>4071</v>
      </c>
    </row>
    <row r="6035" spans="6:8">
      <c r="H6035" t="s">
        <v>4072</v>
      </c>
    </row>
    <row r="6036" spans="6:8">
      <c r="H6036" t="s">
        <v>4073</v>
      </c>
    </row>
    <row r="6037" spans="6:8">
      <c r="H6037" t="s">
        <v>4074</v>
      </c>
    </row>
    <row r="6038" spans="6:8">
      <c r="H6038" t="s">
        <v>4075</v>
      </c>
    </row>
    <row r="6039" spans="6:8">
      <c r="H6039" t="s">
        <v>4722</v>
      </c>
    </row>
    <row r="6040" spans="6:8">
      <c r="H6040" t="s">
        <v>4076</v>
      </c>
    </row>
    <row r="6041" spans="6:8">
      <c r="H6041" t="s">
        <v>4077</v>
      </c>
    </row>
    <row r="6042" spans="6:8">
      <c r="H6042" t="s">
        <v>4078</v>
      </c>
    </row>
    <row r="6043" spans="6:8">
      <c r="H6043" t="s">
        <v>4723</v>
      </c>
    </row>
    <row r="6044" spans="6:8">
      <c r="H6044" t="s">
        <v>4724</v>
      </c>
    </row>
    <row r="6045" spans="6:8">
      <c r="H6045" t="s">
        <v>4725</v>
      </c>
    </row>
    <row r="6046" spans="6:8">
      <c r="H6046" t="s">
        <v>4726</v>
      </c>
    </row>
    <row r="6047" spans="6:8">
      <c r="H6047" t="s">
        <v>2548</v>
      </c>
    </row>
    <row r="6048" spans="6:8">
      <c r="F6048" t="s">
        <v>1657</v>
      </c>
      <c r="G6048" t="s">
        <v>1855</v>
      </c>
      <c r="H6048" t="s">
        <v>2567</v>
      </c>
    </row>
    <row r="6049" spans="8:8">
      <c r="H6049" t="s">
        <v>2568</v>
      </c>
    </row>
    <row r="6050" spans="8:8">
      <c r="H6050" t="s">
        <v>2569</v>
      </c>
    </row>
    <row r="6051" spans="8:8">
      <c r="H6051" t="s">
        <v>2570</v>
      </c>
    </row>
    <row r="6052" spans="8:8">
      <c r="H6052" t="s">
        <v>2571</v>
      </c>
    </row>
    <row r="6053" spans="8:8">
      <c r="H6053" t="s">
        <v>2572</v>
      </c>
    </row>
    <row r="6054" spans="8:8">
      <c r="H6054" t="s">
        <v>2573</v>
      </c>
    </row>
    <row r="6055" spans="8:8">
      <c r="H6055" t="s">
        <v>2574</v>
      </c>
    </row>
    <row r="6056" spans="8:8">
      <c r="H6056" t="s">
        <v>2575</v>
      </c>
    </row>
    <row r="6057" spans="8:8">
      <c r="H6057" t="s">
        <v>2576</v>
      </c>
    </row>
    <row r="6058" spans="8:8">
      <c r="H6058" t="s">
        <v>2577</v>
      </c>
    </row>
    <row r="6059" spans="8:8">
      <c r="H6059" t="s">
        <v>2578</v>
      </c>
    </row>
    <row r="6060" spans="8:8">
      <c r="H6060" t="s">
        <v>2579</v>
      </c>
    </row>
    <row r="6061" spans="8:8">
      <c r="H6061" t="s">
        <v>4727</v>
      </c>
    </row>
    <row r="6062" spans="8:8">
      <c r="H6062" t="s">
        <v>4728</v>
      </c>
    </row>
    <row r="6063" spans="8:8">
      <c r="H6063" t="s">
        <v>4729</v>
      </c>
    </row>
    <row r="6064" spans="8:8">
      <c r="H6064" t="s">
        <v>4730</v>
      </c>
    </row>
    <row r="6065" spans="1:8">
      <c r="H6065" t="s">
        <v>4731</v>
      </c>
    </row>
    <row r="6066" spans="1:8">
      <c r="H6066" t="s">
        <v>2568</v>
      </c>
    </row>
    <row r="6067" spans="1:8">
      <c r="H6067" t="s">
        <v>4732</v>
      </c>
    </row>
    <row r="6068" spans="1:8">
      <c r="H6068" t="s">
        <v>4733</v>
      </c>
    </row>
    <row r="6069" spans="1:8">
      <c r="H6069" t="s">
        <v>4734</v>
      </c>
    </row>
    <row r="6070" spans="1:8">
      <c r="H6070" t="s">
        <v>4735</v>
      </c>
    </row>
    <row r="6071" spans="1:8">
      <c r="H6071" t="s">
        <v>4736</v>
      </c>
    </row>
    <row r="6072" spans="1:8">
      <c r="H6072" t="s">
        <v>4737</v>
      </c>
    </row>
    <row r="6073" spans="1:8">
      <c r="H6073" t="s">
        <v>4738</v>
      </c>
    </row>
    <row r="6074" spans="1:8">
      <c r="H6074" t="s">
        <v>4739</v>
      </c>
    </row>
    <row r="6075" spans="1:8">
      <c r="H6075" t="s">
        <v>4740</v>
      </c>
    </row>
    <row r="6076" spans="1:8">
      <c r="H6076" t="s">
        <v>4741</v>
      </c>
    </row>
    <row r="6077" spans="1:8">
      <c r="H6077" t="s">
        <v>4742</v>
      </c>
    </row>
    <row r="6078" spans="1:8">
      <c r="H6078" t="s">
        <v>4079</v>
      </c>
    </row>
    <row r="6079" spans="1:8">
      <c r="A6079" t="s">
        <v>433</v>
      </c>
      <c r="B6079">
        <f>HYPERLINK("https://github.com/apache/commons-math/commit/b81be1fea344c07c3024011066f0c8bb8865cc65", "b81be1fea344c07c3024011066f0c8bb8865cc65")</f>
        <v>0</v>
      </c>
      <c r="C6079">
        <f>HYPERLINK("https://github.com/apache/commons-math/commit/7f74708201c2ab9f5d1f83c7052487116b8f7114", "7f74708201c2ab9f5d1f83c7052487116b8f7114")</f>
        <v>0</v>
      </c>
      <c r="D6079" t="s">
        <v>517</v>
      </c>
      <c r="E6079" t="s">
        <v>951</v>
      </c>
      <c r="F6079" t="s">
        <v>1658</v>
      </c>
      <c r="G6079" t="s">
        <v>2225</v>
      </c>
      <c r="H6079" t="s">
        <v>4743</v>
      </c>
    </row>
    <row r="6080" spans="1:8">
      <c r="H6080" t="s">
        <v>4744</v>
      </c>
    </row>
    <row r="6081" spans="1:8">
      <c r="H6081" t="s">
        <v>4745</v>
      </c>
    </row>
    <row r="6082" spans="1:8">
      <c r="H6082" t="s">
        <v>4746</v>
      </c>
    </row>
    <row r="6083" spans="1:8">
      <c r="H6083" t="s">
        <v>4747</v>
      </c>
    </row>
    <row r="6084" spans="1:8">
      <c r="H6084" t="s">
        <v>4748</v>
      </c>
    </row>
    <row r="6085" spans="1:8">
      <c r="H6085" t="s">
        <v>4749</v>
      </c>
    </row>
    <row r="6086" spans="1:8">
      <c r="H6086" t="s">
        <v>4750</v>
      </c>
    </row>
    <row r="6087" spans="1:8">
      <c r="H6087" t="s">
        <v>4751</v>
      </c>
    </row>
    <row r="6088" spans="1:8">
      <c r="H6088" t="s">
        <v>4752</v>
      </c>
    </row>
    <row r="6089" spans="1:8">
      <c r="H6089" t="s">
        <v>4753</v>
      </c>
    </row>
    <row r="6090" spans="1:8">
      <c r="H6090" t="s">
        <v>4754</v>
      </c>
    </row>
    <row r="6091" spans="1:8">
      <c r="H6091" t="s">
        <v>4755</v>
      </c>
    </row>
    <row r="6092" spans="1:8">
      <c r="H6092" t="s">
        <v>4756</v>
      </c>
    </row>
    <row r="6093" spans="1:8">
      <c r="H6093" t="s">
        <v>4757</v>
      </c>
    </row>
    <row r="6094" spans="1:8">
      <c r="H6094" t="s">
        <v>4758</v>
      </c>
    </row>
    <row r="6095" spans="1:8">
      <c r="A6095" t="s">
        <v>434</v>
      </c>
      <c r="B6095">
        <f>HYPERLINK("https://github.com/apache/commons-math/commit/96c8597c0f6eba2252bae4107ddacabeaf2be0e6", "96c8597c0f6eba2252bae4107ddacabeaf2be0e6")</f>
        <v>0</v>
      </c>
      <c r="C6095">
        <f>HYPERLINK("https://github.com/apache/commons-math/commit/b81be1fea344c07c3024011066f0c8bb8865cc65", "b81be1fea344c07c3024011066f0c8bb8865cc65")</f>
        <v>0</v>
      </c>
      <c r="D6095" t="s">
        <v>517</v>
      </c>
      <c r="E6095" t="s">
        <v>952</v>
      </c>
      <c r="F6095" t="s">
        <v>1659</v>
      </c>
      <c r="G6095" t="s">
        <v>1876</v>
      </c>
      <c r="H6095" t="s">
        <v>4759</v>
      </c>
    </row>
    <row r="6096" spans="1:8">
      <c r="A6096" t="s">
        <v>435</v>
      </c>
      <c r="B6096">
        <f>HYPERLINK("https://github.com/apache/commons-math/commit/494745fdd0fb1c1a6cb7b955c42a8b6d956bd945", "494745fdd0fb1c1a6cb7b955c42a8b6d956bd945")</f>
        <v>0</v>
      </c>
      <c r="C6096">
        <f>HYPERLINK("https://github.com/apache/commons-math/commit/d442a770f2ea6b8c0b50a001b1ef1d92511e9832", "d442a770f2ea6b8c0b50a001b1ef1d92511e9832")</f>
        <v>0</v>
      </c>
      <c r="D6096" t="s">
        <v>517</v>
      </c>
      <c r="E6096" t="s">
        <v>953</v>
      </c>
      <c r="F6096" t="s">
        <v>1660</v>
      </c>
      <c r="G6096" t="s">
        <v>2142</v>
      </c>
      <c r="H6096" t="s">
        <v>4760</v>
      </c>
    </row>
    <row r="6097" spans="6:8">
      <c r="H6097" t="s">
        <v>4761</v>
      </c>
    </row>
    <row r="6098" spans="6:8">
      <c r="H6098" t="s">
        <v>4762</v>
      </c>
    </row>
    <row r="6099" spans="6:8">
      <c r="H6099" t="s">
        <v>4763</v>
      </c>
    </row>
    <row r="6100" spans="6:8">
      <c r="H6100" t="s">
        <v>4764</v>
      </c>
    </row>
    <row r="6101" spans="6:8">
      <c r="H6101" t="s">
        <v>4765</v>
      </c>
    </row>
    <row r="6102" spans="6:8">
      <c r="H6102" t="s">
        <v>4766</v>
      </c>
    </row>
    <row r="6103" spans="6:8">
      <c r="H6103" t="s">
        <v>4767</v>
      </c>
    </row>
    <row r="6104" spans="6:8">
      <c r="H6104" t="s">
        <v>4768</v>
      </c>
    </row>
    <row r="6105" spans="6:8">
      <c r="H6105" t="s">
        <v>4769</v>
      </c>
    </row>
    <row r="6106" spans="6:8">
      <c r="H6106" t="s">
        <v>4770</v>
      </c>
    </row>
    <row r="6107" spans="6:8">
      <c r="H6107" t="s">
        <v>4771</v>
      </c>
    </row>
    <row r="6108" spans="6:8">
      <c r="H6108" t="s">
        <v>4240</v>
      </c>
    </row>
    <row r="6109" spans="6:8">
      <c r="F6109" t="s">
        <v>1661</v>
      </c>
      <c r="G6109" t="s">
        <v>2141</v>
      </c>
      <c r="H6109" t="s">
        <v>3854</v>
      </c>
    </row>
    <row r="6110" spans="6:8">
      <c r="H6110" t="s">
        <v>2646</v>
      </c>
    </row>
    <row r="6111" spans="6:8">
      <c r="H6111" t="s">
        <v>2647</v>
      </c>
    </row>
    <row r="6112" spans="6:8">
      <c r="H6112" t="s">
        <v>3855</v>
      </c>
    </row>
    <row r="6113" spans="1:8">
      <c r="H6113" t="s">
        <v>2648</v>
      </c>
    </row>
    <row r="6114" spans="1:8">
      <c r="H6114" t="s">
        <v>2649</v>
      </c>
    </row>
    <row r="6115" spans="1:8">
      <c r="H6115" t="s">
        <v>4772</v>
      </c>
    </row>
    <row r="6116" spans="1:8">
      <c r="H6116" t="s">
        <v>4773</v>
      </c>
    </row>
    <row r="6117" spans="1:8">
      <c r="H6117" t="s">
        <v>4774</v>
      </c>
    </row>
    <row r="6118" spans="1:8">
      <c r="H6118" t="s">
        <v>2650</v>
      </c>
    </row>
    <row r="6119" spans="1:8">
      <c r="H6119" t="s">
        <v>2653</v>
      </c>
    </row>
    <row r="6120" spans="1:8">
      <c r="F6120" t="s">
        <v>1662</v>
      </c>
      <c r="G6120" t="s">
        <v>2226</v>
      </c>
      <c r="H6120" t="s">
        <v>4775</v>
      </c>
    </row>
    <row r="6121" spans="1:8">
      <c r="H6121" t="s">
        <v>4776</v>
      </c>
    </row>
    <row r="6122" spans="1:8">
      <c r="H6122" t="s">
        <v>4777</v>
      </c>
    </row>
    <row r="6123" spans="1:8">
      <c r="H6123" t="s">
        <v>4778</v>
      </c>
    </row>
    <row r="6124" spans="1:8">
      <c r="H6124" t="s">
        <v>4779</v>
      </c>
    </row>
    <row r="6125" spans="1:8">
      <c r="H6125" t="s">
        <v>4780</v>
      </c>
    </row>
    <row r="6126" spans="1:8">
      <c r="H6126" t="s">
        <v>4781</v>
      </c>
    </row>
    <row r="6127" spans="1:8">
      <c r="H6127" t="s">
        <v>4782</v>
      </c>
    </row>
    <row r="6128" spans="1:8">
      <c r="A6128" t="s">
        <v>436</v>
      </c>
      <c r="B6128">
        <f>HYPERLINK("https://github.com/apache/commons-math/commit/4a37273818d2d7fe684136e84511e4e46e6cb1b0", "4a37273818d2d7fe684136e84511e4e46e6cb1b0")</f>
        <v>0</v>
      </c>
      <c r="C6128">
        <f>HYPERLINK("https://github.com/apache/commons-math/commit/3200db1671d4b360abc43165cfb31e534966da92", "3200db1671d4b360abc43165cfb31e534966da92")</f>
        <v>0</v>
      </c>
      <c r="D6128" t="s">
        <v>517</v>
      </c>
      <c r="E6128" t="s">
        <v>954</v>
      </c>
      <c r="F6128" t="s">
        <v>1586</v>
      </c>
      <c r="G6128" t="s">
        <v>2094</v>
      </c>
      <c r="H6128" t="s">
        <v>4783</v>
      </c>
    </row>
    <row r="6129" spans="1:8">
      <c r="H6129" t="s">
        <v>4784</v>
      </c>
    </row>
    <row r="6130" spans="1:8">
      <c r="H6130" t="s">
        <v>4785</v>
      </c>
    </row>
    <row r="6131" spans="1:8">
      <c r="H6131" t="s">
        <v>4786</v>
      </c>
    </row>
    <row r="6132" spans="1:8">
      <c r="H6132" t="s">
        <v>3838</v>
      </c>
    </row>
    <row r="6133" spans="1:8">
      <c r="H6133" t="s">
        <v>3839</v>
      </c>
    </row>
    <row r="6134" spans="1:8">
      <c r="H6134" t="s">
        <v>4787</v>
      </c>
    </row>
    <row r="6135" spans="1:8">
      <c r="H6135" t="s">
        <v>3840</v>
      </c>
    </row>
    <row r="6136" spans="1:8">
      <c r="A6136" t="s">
        <v>437</v>
      </c>
      <c r="B6136">
        <f>HYPERLINK("https://github.com/apache/commons-math/commit/6f27b4ae8f8ecb62698e760ab7df3973874b1f51", "6f27b4ae8f8ecb62698e760ab7df3973874b1f51")</f>
        <v>0</v>
      </c>
      <c r="C6136">
        <f>HYPERLINK("https://github.com/apache/commons-math/commit/af7f247b648bb255307c87764c787c0f0fff8df9", "af7f247b648bb255307c87764c787c0f0fff8df9")</f>
        <v>0</v>
      </c>
      <c r="D6136" t="s">
        <v>517</v>
      </c>
      <c r="E6136" t="s">
        <v>955</v>
      </c>
      <c r="F6136" t="s">
        <v>1663</v>
      </c>
      <c r="G6136" t="s">
        <v>1878</v>
      </c>
      <c r="H6136" t="s">
        <v>4788</v>
      </c>
    </row>
    <row r="6137" spans="1:8">
      <c r="H6137" t="s">
        <v>4789</v>
      </c>
    </row>
    <row r="6138" spans="1:8">
      <c r="A6138" t="s">
        <v>438</v>
      </c>
      <c r="B6138">
        <f>HYPERLINK("https://github.com/apache/commons-math/commit/2c6e3404bc72e76b2e9d308121368f09b723c8df", "2c6e3404bc72e76b2e9d308121368f09b723c8df")</f>
        <v>0</v>
      </c>
      <c r="C6138">
        <f>HYPERLINK("https://github.com/apache/commons-math/commit/eed46beefb0152b0579e2631877c864bb3216e0c", "eed46beefb0152b0579e2631877c864bb3216e0c")</f>
        <v>0</v>
      </c>
      <c r="D6138" t="s">
        <v>517</v>
      </c>
      <c r="E6138" t="s">
        <v>956</v>
      </c>
      <c r="F6138" t="s">
        <v>1664</v>
      </c>
      <c r="G6138" t="s">
        <v>2227</v>
      </c>
      <c r="H6138" t="s">
        <v>4790</v>
      </c>
    </row>
    <row r="6139" spans="1:8">
      <c r="H6139" t="s">
        <v>4791</v>
      </c>
    </row>
    <row r="6140" spans="1:8">
      <c r="A6140" t="s">
        <v>439</v>
      </c>
      <c r="B6140">
        <f>HYPERLINK("https://github.com/apache/commons-math/commit/b31b5ca32a6c42c5cbbf2f230c11ff9a8a320bdb", "b31b5ca32a6c42c5cbbf2f230c11ff9a8a320bdb")</f>
        <v>0</v>
      </c>
      <c r="C6140">
        <f>HYPERLINK("https://github.com/apache/commons-math/commit/34886092d926da89e7040547d48cd3891e51595b", "34886092d926da89e7040547d48cd3891e51595b")</f>
        <v>0</v>
      </c>
      <c r="D6140" t="s">
        <v>527</v>
      </c>
      <c r="E6140" t="s">
        <v>957</v>
      </c>
      <c r="F6140" t="s">
        <v>1665</v>
      </c>
      <c r="G6140" t="s">
        <v>2228</v>
      </c>
      <c r="H6140" t="s">
        <v>4792</v>
      </c>
    </row>
    <row r="6141" spans="1:8">
      <c r="H6141" t="s">
        <v>2310</v>
      </c>
    </row>
    <row r="6142" spans="1:8">
      <c r="H6142" t="s">
        <v>4793</v>
      </c>
    </row>
    <row r="6143" spans="1:8">
      <c r="H6143" t="s">
        <v>4794</v>
      </c>
    </row>
    <row r="6144" spans="1:8">
      <c r="H6144" t="s">
        <v>4795</v>
      </c>
    </row>
    <row r="6145" spans="8:8">
      <c r="H6145" t="s">
        <v>4796</v>
      </c>
    </row>
    <row r="6146" spans="8:8">
      <c r="H6146" t="s">
        <v>4797</v>
      </c>
    </row>
    <row r="6147" spans="8:8">
      <c r="H6147" t="s">
        <v>4798</v>
      </c>
    </row>
    <row r="6148" spans="8:8">
      <c r="H6148" t="s">
        <v>4799</v>
      </c>
    </row>
    <row r="6149" spans="8:8">
      <c r="H6149" t="s">
        <v>4800</v>
      </c>
    </row>
    <row r="6150" spans="8:8">
      <c r="H6150" t="s">
        <v>4801</v>
      </c>
    </row>
    <row r="6151" spans="8:8">
      <c r="H6151" t="s">
        <v>4802</v>
      </c>
    </row>
    <row r="6152" spans="8:8">
      <c r="H6152" t="s">
        <v>4803</v>
      </c>
    </row>
    <row r="6153" spans="8:8">
      <c r="H6153" t="s">
        <v>4804</v>
      </c>
    </row>
    <row r="6154" spans="8:8">
      <c r="H6154" t="s">
        <v>4805</v>
      </c>
    </row>
    <row r="6155" spans="8:8">
      <c r="H6155" t="s">
        <v>4806</v>
      </c>
    </row>
    <row r="6156" spans="8:8">
      <c r="H6156" t="s">
        <v>4807</v>
      </c>
    </row>
    <row r="6157" spans="8:8">
      <c r="H6157" t="s">
        <v>4808</v>
      </c>
    </row>
    <row r="6158" spans="8:8">
      <c r="H6158" t="s">
        <v>4809</v>
      </c>
    </row>
    <row r="6159" spans="8:8">
      <c r="H6159" t="s">
        <v>4810</v>
      </c>
    </row>
    <row r="6160" spans="8:8">
      <c r="H6160" t="s">
        <v>4811</v>
      </c>
    </row>
    <row r="6161" spans="1:8">
      <c r="H6161" t="s">
        <v>4812</v>
      </c>
    </row>
    <row r="6162" spans="1:8">
      <c r="H6162" t="s">
        <v>4813</v>
      </c>
    </row>
    <row r="6163" spans="1:8">
      <c r="H6163" t="s">
        <v>4814</v>
      </c>
    </row>
    <row r="6164" spans="1:8">
      <c r="A6164" t="s">
        <v>440</v>
      </c>
      <c r="B6164">
        <f>HYPERLINK("https://github.com/apache/commons-math/commit/2f038f00735b16710dbf0d369b99719ee23adacb", "2f038f00735b16710dbf0d369b99719ee23adacb")</f>
        <v>0</v>
      </c>
      <c r="C6164">
        <f>HYPERLINK("https://github.com/apache/commons-math/commit/b31b5ca32a6c42c5cbbf2f230c11ff9a8a320bdb", "b31b5ca32a6c42c5cbbf2f230c11ff9a8a320bdb")</f>
        <v>0</v>
      </c>
      <c r="D6164" t="s">
        <v>527</v>
      </c>
      <c r="E6164" t="s">
        <v>958</v>
      </c>
      <c r="F6164" t="s">
        <v>1666</v>
      </c>
      <c r="G6164" t="s">
        <v>2229</v>
      </c>
      <c r="H6164" t="s">
        <v>4792</v>
      </c>
    </row>
    <row r="6165" spans="1:8">
      <c r="H6165" t="s">
        <v>2310</v>
      </c>
    </row>
    <row r="6166" spans="1:8">
      <c r="H6166" t="s">
        <v>4793</v>
      </c>
    </row>
    <row r="6167" spans="1:8">
      <c r="H6167" t="s">
        <v>4794</v>
      </c>
    </row>
    <row r="6168" spans="1:8">
      <c r="H6168" t="s">
        <v>4795</v>
      </c>
    </row>
    <row r="6169" spans="1:8">
      <c r="H6169" t="s">
        <v>4796</v>
      </c>
    </row>
    <row r="6170" spans="1:8">
      <c r="H6170" t="s">
        <v>4797</v>
      </c>
    </row>
    <row r="6171" spans="1:8">
      <c r="H6171" t="s">
        <v>4798</v>
      </c>
    </row>
    <row r="6172" spans="1:8">
      <c r="H6172" t="s">
        <v>4799</v>
      </c>
    </row>
    <row r="6173" spans="1:8">
      <c r="H6173" t="s">
        <v>4804</v>
      </c>
    </row>
    <row r="6174" spans="1:8">
      <c r="H6174" t="s">
        <v>4805</v>
      </c>
    </row>
    <row r="6175" spans="1:8">
      <c r="H6175" t="s">
        <v>4806</v>
      </c>
    </row>
    <row r="6176" spans="1:8">
      <c r="H6176" t="s">
        <v>4807</v>
      </c>
    </row>
    <row r="6177" spans="1:8">
      <c r="H6177" t="s">
        <v>4808</v>
      </c>
    </row>
    <row r="6178" spans="1:8">
      <c r="H6178" t="s">
        <v>4809</v>
      </c>
    </row>
    <row r="6179" spans="1:8">
      <c r="H6179" t="s">
        <v>4815</v>
      </c>
    </row>
    <row r="6180" spans="1:8">
      <c r="H6180" t="s">
        <v>4810</v>
      </c>
    </row>
    <row r="6181" spans="1:8">
      <c r="H6181" t="s">
        <v>4811</v>
      </c>
    </row>
    <row r="6182" spans="1:8">
      <c r="H6182" t="s">
        <v>4812</v>
      </c>
    </row>
    <row r="6183" spans="1:8">
      <c r="H6183" t="s">
        <v>4813</v>
      </c>
    </row>
    <row r="6184" spans="1:8">
      <c r="H6184" t="s">
        <v>4814</v>
      </c>
    </row>
    <row r="6185" spans="1:8">
      <c r="A6185" t="s">
        <v>441</v>
      </c>
      <c r="B6185">
        <f>HYPERLINK("https://github.com/apache/commons-math/commit/e415b2f4f3f5f4d103c249009cd313c6be011946", "e415b2f4f3f5f4d103c249009cd313c6be011946")</f>
        <v>0</v>
      </c>
      <c r="C6185">
        <f>HYPERLINK("https://github.com/apache/commons-math/commit/63bb89e4981d5fb90daeaa9defa18483d45c6e57", "63bb89e4981d5fb90daeaa9defa18483d45c6e57")</f>
        <v>0</v>
      </c>
      <c r="D6185" t="s">
        <v>527</v>
      </c>
      <c r="E6185" t="s">
        <v>959</v>
      </c>
      <c r="F6185" t="s">
        <v>1667</v>
      </c>
      <c r="G6185" t="s">
        <v>2230</v>
      </c>
      <c r="H6185" t="s">
        <v>4816</v>
      </c>
    </row>
    <row r="6186" spans="1:8">
      <c r="H6186" t="s">
        <v>4817</v>
      </c>
    </row>
    <row r="6187" spans="1:8">
      <c r="H6187" t="s">
        <v>4818</v>
      </c>
    </row>
    <row r="6188" spans="1:8">
      <c r="H6188" t="s">
        <v>4109</v>
      </c>
    </row>
    <row r="6189" spans="1:8">
      <c r="H6189" t="s">
        <v>2405</v>
      </c>
    </row>
    <row r="6190" spans="1:8">
      <c r="H6190" t="s">
        <v>4819</v>
      </c>
    </row>
    <row r="6191" spans="1:8">
      <c r="H6191" t="s">
        <v>4820</v>
      </c>
    </row>
    <row r="6192" spans="1:8">
      <c r="H6192" t="s">
        <v>4821</v>
      </c>
    </row>
    <row r="6193" spans="1:8">
      <c r="H6193" t="s">
        <v>4822</v>
      </c>
    </row>
    <row r="6194" spans="1:8">
      <c r="H6194" t="s">
        <v>4823</v>
      </c>
    </row>
    <row r="6195" spans="1:8">
      <c r="H6195" t="s">
        <v>4824</v>
      </c>
    </row>
    <row r="6196" spans="1:8">
      <c r="H6196" t="s">
        <v>2500</v>
      </c>
    </row>
    <row r="6197" spans="1:8">
      <c r="H6197" t="s">
        <v>4123</v>
      </c>
    </row>
    <row r="6198" spans="1:8">
      <c r="H6198" t="s">
        <v>4825</v>
      </c>
    </row>
    <row r="6199" spans="1:8">
      <c r="H6199" t="s">
        <v>4826</v>
      </c>
    </row>
    <row r="6200" spans="1:8">
      <c r="H6200" t="s">
        <v>4827</v>
      </c>
    </row>
    <row r="6201" spans="1:8">
      <c r="H6201" t="s">
        <v>4828</v>
      </c>
    </row>
    <row r="6202" spans="1:8">
      <c r="H6202" t="s">
        <v>4829</v>
      </c>
    </row>
    <row r="6203" spans="1:8">
      <c r="H6203" t="s">
        <v>4830</v>
      </c>
    </row>
    <row r="6204" spans="1:8">
      <c r="H6204" t="s">
        <v>4831</v>
      </c>
    </row>
    <row r="6205" spans="1:8">
      <c r="H6205" t="s">
        <v>4832</v>
      </c>
    </row>
    <row r="6206" spans="1:8">
      <c r="H6206" t="s">
        <v>2586</v>
      </c>
    </row>
    <row r="6207" spans="1:8">
      <c r="A6207" t="s">
        <v>442</v>
      </c>
      <c r="B6207">
        <f>HYPERLINK("https://github.com/apache/commons-math/commit/9a3b7e4797155f3a0d087f37e83a6dba94dc3305", "9a3b7e4797155f3a0d087f37e83a6dba94dc3305")</f>
        <v>0</v>
      </c>
      <c r="C6207">
        <f>HYPERLINK("https://github.com/apache/commons-math/commit/e415b2f4f3f5f4d103c249009cd313c6be011946", "e415b2f4f3f5f4d103c249009cd313c6be011946")</f>
        <v>0</v>
      </c>
      <c r="D6207" t="s">
        <v>527</v>
      </c>
      <c r="E6207" t="s">
        <v>960</v>
      </c>
      <c r="F6207" t="s">
        <v>1668</v>
      </c>
      <c r="G6207" t="s">
        <v>2231</v>
      </c>
      <c r="H6207" t="s">
        <v>4833</v>
      </c>
    </row>
    <row r="6208" spans="1:8">
      <c r="H6208" t="s">
        <v>4834</v>
      </c>
    </row>
    <row r="6209" spans="1:8">
      <c r="H6209" t="s">
        <v>4835</v>
      </c>
    </row>
    <row r="6210" spans="1:8">
      <c r="H6210" t="s">
        <v>4836</v>
      </c>
    </row>
    <row r="6211" spans="1:8">
      <c r="H6211" t="s">
        <v>4837</v>
      </c>
    </row>
    <row r="6212" spans="1:8">
      <c r="H6212" t="s">
        <v>4838</v>
      </c>
    </row>
    <row r="6213" spans="1:8">
      <c r="H6213" t="s">
        <v>4839</v>
      </c>
    </row>
    <row r="6214" spans="1:8">
      <c r="A6214" t="s">
        <v>443</v>
      </c>
      <c r="B6214">
        <f>HYPERLINK("https://github.com/apache/commons-math/commit/ae162d77621384c10ec037d3f7da7b00c16621c2", "ae162d77621384c10ec037d3f7da7b00c16621c2")</f>
        <v>0</v>
      </c>
      <c r="C6214">
        <f>HYPERLINK("https://github.com/apache/commons-math/commit/9a3b7e4797155f3a0d087f37e83a6dba94dc3305", "9a3b7e4797155f3a0d087f37e83a6dba94dc3305")</f>
        <v>0</v>
      </c>
      <c r="D6214" t="s">
        <v>527</v>
      </c>
      <c r="E6214" t="s">
        <v>961</v>
      </c>
      <c r="F6214" t="s">
        <v>1669</v>
      </c>
      <c r="G6214" t="s">
        <v>2232</v>
      </c>
      <c r="H6214" t="s">
        <v>4840</v>
      </c>
    </row>
    <row r="6215" spans="1:8">
      <c r="H6215" t="s">
        <v>4841</v>
      </c>
    </row>
    <row r="6216" spans="1:8">
      <c r="H6216" t="s">
        <v>4842</v>
      </c>
    </row>
    <row r="6217" spans="1:8">
      <c r="H6217" t="s">
        <v>4843</v>
      </c>
    </row>
    <row r="6218" spans="1:8">
      <c r="H6218" t="s">
        <v>4844</v>
      </c>
    </row>
    <row r="6219" spans="1:8">
      <c r="H6219" t="s">
        <v>4845</v>
      </c>
    </row>
    <row r="6220" spans="1:8">
      <c r="H6220" t="s">
        <v>4846</v>
      </c>
    </row>
    <row r="6221" spans="1:8">
      <c r="H6221" t="s">
        <v>4847</v>
      </c>
    </row>
    <row r="6222" spans="1:8">
      <c r="H6222" t="s">
        <v>4848</v>
      </c>
    </row>
    <row r="6223" spans="1:8">
      <c r="A6223" t="s">
        <v>444</v>
      </c>
      <c r="B6223">
        <f>HYPERLINK("https://github.com/apache/commons-math/commit/ef84681392520396745def163b692a002b269be7", "ef84681392520396745def163b692a002b269be7")</f>
        <v>0</v>
      </c>
      <c r="C6223">
        <f>HYPERLINK("https://github.com/apache/commons-math/commit/3e24c28e68e617735b25791b0bc3f67f31624ebf", "3e24c28e68e617735b25791b0bc3f67f31624ebf")</f>
        <v>0</v>
      </c>
      <c r="D6223" t="s">
        <v>517</v>
      </c>
      <c r="E6223" t="s">
        <v>962</v>
      </c>
      <c r="F6223" t="s">
        <v>1670</v>
      </c>
      <c r="G6223" t="s">
        <v>2095</v>
      </c>
      <c r="H6223" t="s">
        <v>4849</v>
      </c>
    </row>
    <row r="6224" spans="1:8">
      <c r="H6224" t="s">
        <v>4850</v>
      </c>
    </row>
    <row r="6225" spans="6:8">
      <c r="H6225" t="s">
        <v>3873</v>
      </c>
    </row>
    <row r="6226" spans="6:8">
      <c r="H6226" t="s">
        <v>3874</v>
      </c>
    </row>
    <row r="6227" spans="6:8">
      <c r="H6227" t="s">
        <v>3875</v>
      </c>
    </row>
    <row r="6228" spans="6:8">
      <c r="H6228" t="s">
        <v>4851</v>
      </c>
    </row>
    <row r="6229" spans="6:8">
      <c r="H6229" t="s">
        <v>4852</v>
      </c>
    </row>
    <row r="6230" spans="6:8">
      <c r="H6230" t="s">
        <v>4057</v>
      </c>
    </row>
    <row r="6231" spans="6:8">
      <c r="F6231" t="s">
        <v>1671</v>
      </c>
      <c r="G6231" t="s">
        <v>1847</v>
      </c>
      <c r="H6231" t="s">
        <v>2415</v>
      </c>
    </row>
    <row r="6232" spans="6:8">
      <c r="H6232" t="s">
        <v>3865</v>
      </c>
    </row>
    <row r="6233" spans="6:8">
      <c r="H6233" t="s">
        <v>4853</v>
      </c>
    </row>
    <row r="6234" spans="6:8">
      <c r="H6234" t="s">
        <v>3870</v>
      </c>
    </row>
    <row r="6235" spans="6:8">
      <c r="H6235" t="s">
        <v>3866</v>
      </c>
    </row>
    <row r="6236" spans="6:8">
      <c r="H6236" t="s">
        <v>3867</v>
      </c>
    </row>
    <row r="6237" spans="6:8">
      <c r="H6237" t="s">
        <v>3868</v>
      </c>
    </row>
    <row r="6238" spans="6:8">
      <c r="H6238" t="s">
        <v>3869</v>
      </c>
    </row>
    <row r="6239" spans="6:8">
      <c r="H6239" t="s">
        <v>4854</v>
      </c>
    </row>
    <row r="6240" spans="6:8">
      <c r="H6240" t="s">
        <v>4855</v>
      </c>
    </row>
    <row r="6241" spans="6:8">
      <c r="H6241" t="s">
        <v>4856</v>
      </c>
    </row>
    <row r="6242" spans="6:8">
      <c r="H6242" t="s">
        <v>3875</v>
      </c>
    </row>
    <row r="6243" spans="6:8">
      <c r="H6243" t="s">
        <v>4857</v>
      </c>
    </row>
    <row r="6244" spans="6:8">
      <c r="F6244" t="s">
        <v>1672</v>
      </c>
      <c r="G6244" t="s">
        <v>2046</v>
      </c>
      <c r="H6244" t="s">
        <v>2310</v>
      </c>
    </row>
    <row r="6245" spans="6:8">
      <c r="H6245" t="s">
        <v>3865</v>
      </c>
    </row>
    <row r="6246" spans="6:8">
      <c r="H6246" t="s">
        <v>3866</v>
      </c>
    </row>
    <row r="6247" spans="6:8">
      <c r="H6247" t="s">
        <v>3867</v>
      </c>
    </row>
    <row r="6248" spans="6:8">
      <c r="H6248" t="s">
        <v>3870</v>
      </c>
    </row>
    <row r="6249" spans="6:8">
      <c r="H6249" t="s">
        <v>4858</v>
      </c>
    </row>
    <row r="6250" spans="6:8">
      <c r="H6250" t="s">
        <v>4859</v>
      </c>
    </row>
    <row r="6251" spans="6:8">
      <c r="H6251" t="s">
        <v>4860</v>
      </c>
    </row>
    <row r="6252" spans="6:8">
      <c r="H6252" t="s">
        <v>3531</v>
      </c>
    </row>
    <row r="6253" spans="6:8">
      <c r="H6253" t="s">
        <v>3875</v>
      </c>
    </row>
    <row r="6254" spans="6:8">
      <c r="F6254" t="s">
        <v>1673</v>
      </c>
      <c r="G6254" t="s">
        <v>2097</v>
      </c>
      <c r="H6254" t="s">
        <v>3865</v>
      </c>
    </row>
    <row r="6255" spans="6:8">
      <c r="H6255" t="s">
        <v>3866</v>
      </c>
    </row>
    <row r="6256" spans="6:8">
      <c r="H6256" t="s">
        <v>3867</v>
      </c>
    </row>
    <row r="6257" spans="6:8">
      <c r="H6257" t="s">
        <v>3868</v>
      </c>
    </row>
    <row r="6258" spans="6:8">
      <c r="H6258" t="s">
        <v>3869</v>
      </c>
    </row>
    <row r="6259" spans="6:8">
      <c r="H6259" t="s">
        <v>3870</v>
      </c>
    </row>
    <row r="6260" spans="6:8">
      <c r="H6260" t="s">
        <v>2310</v>
      </c>
    </row>
    <row r="6261" spans="6:8">
      <c r="H6261" t="s">
        <v>3871</v>
      </c>
    </row>
    <row r="6262" spans="6:8">
      <c r="H6262" t="s">
        <v>3872</v>
      </c>
    </row>
    <row r="6263" spans="6:8">
      <c r="H6263" t="s">
        <v>3873</v>
      </c>
    </row>
    <row r="6264" spans="6:8">
      <c r="H6264" t="s">
        <v>3874</v>
      </c>
    </row>
    <row r="6265" spans="6:8">
      <c r="H6265" t="s">
        <v>3875</v>
      </c>
    </row>
    <row r="6266" spans="6:8">
      <c r="F6266" t="s">
        <v>1612</v>
      </c>
      <c r="G6266" t="s">
        <v>2197</v>
      </c>
      <c r="H6266" t="s">
        <v>2310</v>
      </c>
    </row>
    <row r="6267" spans="6:8">
      <c r="H6267" t="s">
        <v>3865</v>
      </c>
    </row>
    <row r="6268" spans="6:8">
      <c r="H6268" t="s">
        <v>3866</v>
      </c>
    </row>
    <row r="6269" spans="6:8">
      <c r="H6269" t="s">
        <v>3867</v>
      </c>
    </row>
    <row r="6270" spans="6:8">
      <c r="H6270" t="s">
        <v>3870</v>
      </c>
    </row>
    <row r="6271" spans="6:8">
      <c r="H6271" t="s">
        <v>2799</v>
      </c>
    </row>
    <row r="6272" spans="6:8">
      <c r="H6272" t="s">
        <v>4861</v>
      </c>
    </row>
    <row r="6273" spans="6:8">
      <c r="H6273" t="s">
        <v>4862</v>
      </c>
    </row>
    <row r="6274" spans="6:8">
      <c r="F6274" t="s">
        <v>1674</v>
      </c>
      <c r="G6274" t="s">
        <v>1833</v>
      </c>
      <c r="H6274" t="s">
        <v>2310</v>
      </c>
    </row>
    <row r="6275" spans="6:8">
      <c r="H6275" t="s">
        <v>3865</v>
      </c>
    </row>
    <row r="6276" spans="6:8">
      <c r="H6276" t="s">
        <v>3866</v>
      </c>
    </row>
    <row r="6277" spans="6:8">
      <c r="H6277" t="s">
        <v>3867</v>
      </c>
    </row>
    <row r="6278" spans="6:8">
      <c r="H6278" t="s">
        <v>3870</v>
      </c>
    </row>
    <row r="6279" spans="6:8">
      <c r="H6279" t="s">
        <v>4863</v>
      </c>
    </row>
    <row r="6280" spans="6:8">
      <c r="H6280" t="s">
        <v>4858</v>
      </c>
    </row>
    <row r="6281" spans="6:8">
      <c r="H6281" t="s">
        <v>2427</v>
      </c>
    </row>
    <row r="6282" spans="6:8">
      <c r="H6282" t="s">
        <v>3873</v>
      </c>
    </row>
    <row r="6283" spans="6:8">
      <c r="H6283" t="s">
        <v>4864</v>
      </c>
    </row>
    <row r="6284" spans="6:8">
      <c r="H6284" t="s">
        <v>3531</v>
      </c>
    </row>
    <row r="6285" spans="6:8">
      <c r="H6285" t="s">
        <v>3875</v>
      </c>
    </row>
    <row r="6286" spans="6:8">
      <c r="F6286" t="s">
        <v>1675</v>
      </c>
      <c r="G6286" t="s">
        <v>1848</v>
      </c>
      <c r="H6286" t="s">
        <v>3865</v>
      </c>
    </row>
    <row r="6287" spans="6:8">
      <c r="H6287" t="s">
        <v>3866</v>
      </c>
    </row>
    <row r="6288" spans="6:8">
      <c r="H6288" t="s">
        <v>3867</v>
      </c>
    </row>
    <row r="6289" spans="6:8">
      <c r="H6289" t="s">
        <v>3870</v>
      </c>
    </row>
    <row r="6290" spans="6:8">
      <c r="H6290" t="s">
        <v>2310</v>
      </c>
    </row>
    <row r="6291" spans="6:8">
      <c r="H6291" t="s">
        <v>4863</v>
      </c>
    </row>
    <row r="6292" spans="6:8">
      <c r="H6292" t="s">
        <v>4858</v>
      </c>
    </row>
    <row r="6293" spans="6:8">
      <c r="H6293" t="s">
        <v>3872</v>
      </c>
    </row>
    <row r="6294" spans="6:8">
      <c r="H6294" t="s">
        <v>3531</v>
      </c>
    </row>
    <row r="6295" spans="6:8">
      <c r="H6295" t="s">
        <v>4865</v>
      </c>
    </row>
    <row r="6296" spans="6:8">
      <c r="H6296" t="s">
        <v>4866</v>
      </c>
    </row>
    <row r="6297" spans="6:8">
      <c r="H6297" t="s">
        <v>3875</v>
      </c>
    </row>
    <row r="6298" spans="6:8">
      <c r="H6298" t="s">
        <v>4867</v>
      </c>
    </row>
    <row r="6299" spans="6:8">
      <c r="F6299" t="s">
        <v>1676</v>
      </c>
      <c r="G6299" t="s">
        <v>1830</v>
      </c>
      <c r="H6299" t="s">
        <v>3865</v>
      </c>
    </row>
    <row r="6300" spans="6:8">
      <c r="H6300" t="s">
        <v>3866</v>
      </c>
    </row>
    <row r="6301" spans="6:8">
      <c r="H6301" t="s">
        <v>3867</v>
      </c>
    </row>
    <row r="6302" spans="6:8">
      <c r="H6302" t="s">
        <v>3870</v>
      </c>
    </row>
    <row r="6303" spans="6:8">
      <c r="H6303" t="s">
        <v>2310</v>
      </c>
    </row>
    <row r="6304" spans="6:8">
      <c r="H6304" t="s">
        <v>4868</v>
      </c>
    </row>
    <row r="6305" spans="8:8">
      <c r="H6305" t="s">
        <v>3531</v>
      </c>
    </row>
    <row r="6306" spans="8:8">
      <c r="H6306" t="s">
        <v>2356</v>
      </c>
    </row>
    <row r="6307" spans="8:8">
      <c r="H6307" t="s">
        <v>2483</v>
      </c>
    </row>
    <row r="6308" spans="8:8">
      <c r="H6308" t="s">
        <v>2344</v>
      </c>
    </row>
    <row r="6309" spans="8:8">
      <c r="H6309" t="s">
        <v>2345</v>
      </c>
    </row>
    <row r="6310" spans="8:8">
      <c r="H6310" t="s">
        <v>3873</v>
      </c>
    </row>
    <row r="6311" spans="8:8">
      <c r="H6311" t="s">
        <v>3874</v>
      </c>
    </row>
    <row r="6312" spans="8:8">
      <c r="H6312" t="s">
        <v>4858</v>
      </c>
    </row>
    <row r="6313" spans="8:8">
      <c r="H6313" t="s">
        <v>3875</v>
      </c>
    </row>
    <row r="6314" spans="8:8">
      <c r="H6314" t="s">
        <v>4869</v>
      </c>
    </row>
    <row r="6315" spans="8:8">
      <c r="H6315" t="s">
        <v>4316</v>
      </c>
    </row>
    <row r="6316" spans="8:8">
      <c r="H6316" t="s">
        <v>4870</v>
      </c>
    </row>
    <row r="6317" spans="8:8">
      <c r="H6317" t="s">
        <v>4871</v>
      </c>
    </row>
    <row r="6318" spans="8:8">
      <c r="H6318" t="s">
        <v>4872</v>
      </c>
    </row>
    <row r="6319" spans="8:8">
      <c r="H6319" t="s">
        <v>4873</v>
      </c>
    </row>
    <row r="6320" spans="8:8">
      <c r="H6320" t="s">
        <v>4874</v>
      </c>
    </row>
    <row r="6321" spans="6:8">
      <c r="H6321" t="s">
        <v>4875</v>
      </c>
    </row>
    <row r="6322" spans="6:8">
      <c r="H6322" t="s">
        <v>4876</v>
      </c>
    </row>
    <row r="6323" spans="6:8">
      <c r="F6323" t="s">
        <v>1677</v>
      </c>
      <c r="G6323" t="s">
        <v>2233</v>
      </c>
      <c r="H6323" t="s">
        <v>4877</v>
      </c>
    </row>
    <row r="6324" spans="6:8">
      <c r="H6324" t="s">
        <v>3865</v>
      </c>
    </row>
    <row r="6325" spans="6:8">
      <c r="H6325" t="s">
        <v>4853</v>
      </c>
    </row>
    <row r="6326" spans="6:8">
      <c r="H6326" t="s">
        <v>3870</v>
      </c>
    </row>
    <row r="6327" spans="6:8">
      <c r="H6327" t="s">
        <v>4878</v>
      </c>
    </row>
    <row r="6328" spans="6:8">
      <c r="H6328" t="s">
        <v>3866</v>
      </c>
    </row>
    <row r="6329" spans="6:8">
      <c r="H6329" t="s">
        <v>3867</v>
      </c>
    </row>
    <row r="6330" spans="6:8">
      <c r="H6330" t="s">
        <v>3868</v>
      </c>
    </row>
    <row r="6331" spans="6:8">
      <c r="H6331" t="s">
        <v>3869</v>
      </c>
    </row>
    <row r="6332" spans="6:8">
      <c r="H6332" t="s">
        <v>3875</v>
      </c>
    </row>
    <row r="6333" spans="6:8">
      <c r="F6333" t="s">
        <v>1678</v>
      </c>
      <c r="G6333" t="s">
        <v>2234</v>
      </c>
      <c r="H6333" t="s">
        <v>3903</v>
      </c>
    </row>
    <row r="6334" spans="6:8">
      <c r="H6334" t="s">
        <v>4879</v>
      </c>
    </row>
    <row r="6335" spans="6:8">
      <c r="H6335" t="s">
        <v>3865</v>
      </c>
    </row>
    <row r="6336" spans="6:8">
      <c r="H6336" t="s">
        <v>3866</v>
      </c>
    </row>
    <row r="6337" spans="6:8">
      <c r="H6337" t="s">
        <v>3870</v>
      </c>
    </row>
    <row r="6338" spans="6:8">
      <c r="H6338" t="s">
        <v>3867</v>
      </c>
    </row>
    <row r="6339" spans="6:8">
      <c r="F6339" t="s">
        <v>1679</v>
      </c>
      <c r="G6339" t="s">
        <v>1849</v>
      </c>
      <c r="H6339" t="s">
        <v>2484</v>
      </c>
    </row>
    <row r="6340" spans="6:8">
      <c r="H6340" t="s">
        <v>3865</v>
      </c>
    </row>
    <row r="6341" spans="6:8">
      <c r="H6341" t="s">
        <v>4853</v>
      </c>
    </row>
    <row r="6342" spans="6:8">
      <c r="H6342" t="s">
        <v>3870</v>
      </c>
    </row>
    <row r="6343" spans="6:8">
      <c r="H6343" t="s">
        <v>4878</v>
      </c>
    </row>
    <row r="6344" spans="6:8">
      <c r="H6344" t="s">
        <v>3866</v>
      </c>
    </row>
    <row r="6345" spans="6:8">
      <c r="H6345" t="s">
        <v>3867</v>
      </c>
    </row>
    <row r="6346" spans="6:8">
      <c r="H6346" t="s">
        <v>3868</v>
      </c>
    </row>
    <row r="6347" spans="6:8">
      <c r="H6347" t="s">
        <v>3869</v>
      </c>
    </row>
    <row r="6348" spans="6:8">
      <c r="H6348" t="s">
        <v>4880</v>
      </c>
    </row>
    <row r="6349" spans="6:8">
      <c r="H6349" t="s">
        <v>4881</v>
      </c>
    </row>
    <row r="6350" spans="6:8">
      <c r="H6350" t="s">
        <v>4882</v>
      </c>
    </row>
    <row r="6351" spans="6:8">
      <c r="H6351" t="s">
        <v>3531</v>
      </c>
    </row>
    <row r="6352" spans="6:8">
      <c r="H6352" t="s">
        <v>3792</v>
      </c>
    </row>
    <row r="6353" spans="6:8">
      <c r="H6353" t="s">
        <v>4748</v>
      </c>
    </row>
    <row r="6354" spans="6:8">
      <c r="H6354" t="s">
        <v>4883</v>
      </c>
    </row>
    <row r="6355" spans="6:8">
      <c r="H6355" t="s">
        <v>4884</v>
      </c>
    </row>
    <row r="6356" spans="6:8">
      <c r="H6356" t="s">
        <v>3875</v>
      </c>
    </row>
    <row r="6357" spans="6:8">
      <c r="H6357" t="s">
        <v>4885</v>
      </c>
    </row>
    <row r="6358" spans="6:8">
      <c r="H6358" t="s">
        <v>4886</v>
      </c>
    </row>
    <row r="6359" spans="6:8">
      <c r="H6359" t="s">
        <v>4887</v>
      </c>
    </row>
    <row r="6360" spans="6:8">
      <c r="H6360" t="s">
        <v>4888</v>
      </c>
    </row>
    <row r="6361" spans="6:8">
      <c r="F6361" t="s">
        <v>1680</v>
      </c>
      <c r="G6361" t="s">
        <v>2235</v>
      </c>
      <c r="H6361" t="s">
        <v>3903</v>
      </c>
    </row>
    <row r="6362" spans="6:8">
      <c r="H6362" t="s">
        <v>4879</v>
      </c>
    </row>
    <row r="6363" spans="6:8">
      <c r="H6363" t="s">
        <v>3865</v>
      </c>
    </row>
    <row r="6364" spans="6:8">
      <c r="H6364" t="s">
        <v>3866</v>
      </c>
    </row>
    <row r="6365" spans="6:8">
      <c r="H6365" t="s">
        <v>3870</v>
      </c>
    </row>
    <row r="6366" spans="6:8">
      <c r="H6366" t="s">
        <v>3867</v>
      </c>
    </row>
    <row r="6367" spans="6:8">
      <c r="F6367" t="s">
        <v>1681</v>
      </c>
      <c r="G6367" t="s">
        <v>2236</v>
      </c>
      <c r="H6367" t="s">
        <v>3903</v>
      </c>
    </row>
    <row r="6368" spans="6:8">
      <c r="H6368" t="s">
        <v>4879</v>
      </c>
    </row>
    <row r="6369" spans="6:8">
      <c r="H6369" t="s">
        <v>3865</v>
      </c>
    </row>
    <row r="6370" spans="6:8">
      <c r="H6370" t="s">
        <v>3866</v>
      </c>
    </row>
    <row r="6371" spans="6:8">
      <c r="H6371" t="s">
        <v>3867</v>
      </c>
    </row>
    <row r="6372" spans="6:8">
      <c r="H6372" t="s">
        <v>3870</v>
      </c>
    </row>
    <row r="6373" spans="6:8">
      <c r="H6373" t="s">
        <v>4878</v>
      </c>
    </row>
    <row r="6374" spans="6:8">
      <c r="F6374" t="s">
        <v>1682</v>
      </c>
      <c r="G6374" t="s">
        <v>2109</v>
      </c>
      <c r="H6374" t="s">
        <v>3865</v>
      </c>
    </row>
    <row r="6375" spans="6:8">
      <c r="H6375" t="s">
        <v>3866</v>
      </c>
    </row>
    <row r="6376" spans="6:8">
      <c r="H6376" t="s">
        <v>3867</v>
      </c>
    </row>
    <row r="6377" spans="6:8">
      <c r="H6377" t="s">
        <v>3870</v>
      </c>
    </row>
    <row r="6378" spans="6:8">
      <c r="H6378" t="s">
        <v>3868</v>
      </c>
    </row>
    <row r="6379" spans="6:8">
      <c r="H6379" t="s">
        <v>3869</v>
      </c>
    </row>
    <row r="6380" spans="6:8">
      <c r="H6380" t="s">
        <v>2310</v>
      </c>
    </row>
    <row r="6381" spans="6:8">
      <c r="H6381" t="s">
        <v>4889</v>
      </c>
    </row>
    <row r="6382" spans="6:8">
      <c r="H6382" t="s">
        <v>4890</v>
      </c>
    </row>
    <row r="6383" spans="6:8">
      <c r="H6383" t="s">
        <v>4858</v>
      </c>
    </row>
    <row r="6384" spans="6:8">
      <c r="H6384" t="s">
        <v>4891</v>
      </c>
    </row>
    <row r="6385" spans="6:8">
      <c r="H6385" t="s">
        <v>4892</v>
      </c>
    </row>
    <row r="6386" spans="6:8">
      <c r="H6386" t="s">
        <v>3531</v>
      </c>
    </row>
    <row r="6387" spans="6:8">
      <c r="H6387" t="s">
        <v>3873</v>
      </c>
    </row>
    <row r="6388" spans="6:8">
      <c r="H6388" t="s">
        <v>3874</v>
      </c>
    </row>
    <row r="6389" spans="6:8">
      <c r="H6389" t="s">
        <v>4893</v>
      </c>
    </row>
    <row r="6390" spans="6:8">
      <c r="H6390" t="s">
        <v>4861</v>
      </c>
    </row>
    <row r="6391" spans="6:8">
      <c r="H6391" t="s">
        <v>4894</v>
      </c>
    </row>
    <row r="6392" spans="6:8">
      <c r="F6392" t="s">
        <v>1683</v>
      </c>
      <c r="G6392" t="s">
        <v>2237</v>
      </c>
      <c r="H6392" t="s">
        <v>3903</v>
      </c>
    </row>
    <row r="6393" spans="6:8">
      <c r="H6393" t="s">
        <v>4879</v>
      </c>
    </row>
    <row r="6394" spans="6:8">
      <c r="H6394" t="s">
        <v>3865</v>
      </c>
    </row>
    <row r="6395" spans="6:8">
      <c r="H6395" t="s">
        <v>3866</v>
      </c>
    </row>
    <row r="6396" spans="6:8">
      <c r="H6396" t="s">
        <v>3870</v>
      </c>
    </row>
    <row r="6397" spans="6:8">
      <c r="H6397" t="s">
        <v>3867</v>
      </c>
    </row>
    <row r="6398" spans="6:8">
      <c r="F6398" t="s">
        <v>1684</v>
      </c>
      <c r="G6398" t="s">
        <v>2238</v>
      </c>
      <c r="H6398" t="s">
        <v>3903</v>
      </c>
    </row>
    <row r="6399" spans="6:8">
      <c r="H6399" t="s">
        <v>4879</v>
      </c>
    </row>
    <row r="6400" spans="6:8">
      <c r="H6400" t="s">
        <v>3865</v>
      </c>
    </row>
    <row r="6401" spans="6:8">
      <c r="H6401" t="s">
        <v>3866</v>
      </c>
    </row>
    <row r="6402" spans="6:8">
      <c r="H6402" t="s">
        <v>3870</v>
      </c>
    </row>
    <row r="6403" spans="6:8">
      <c r="H6403" t="s">
        <v>3867</v>
      </c>
    </row>
    <row r="6404" spans="6:8">
      <c r="F6404" t="s">
        <v>1685</v>
      </c>
      <c r="G6404" t="s">
        <v>1881</v>
      </c>
      <c r="H6404" t="s">
        <v>3865</v>
      </c>
    </row>
    <row r="6405" spans="6:8">
      <c r="H6405" t="s">
        <v>3866</v>
      </c>
    </row>
    <row r="6406" spans="6:8">
      <c r="H6406" t="s">
        <v>3867</v>
      </c>
    </row>
    <row r="6407" spans="6:8">
      <c r="H6407" t="s">
        <v>3870</v>
      </c>
    </row>
    <row r="6408" spans="6:8">
      <c r="H6408" t="s">
        <v>2310</v>
      </c>
    </row>
    <row r="6409" spans="6:8">
      <c r="H6409" t="s">
        <v>4889</v>
      </c>
    </row>
    <row r="6410" spans="6:8">
      <c r="H6410" t="s">
        <v>4890</v>
      </c>
    </row>
    <row r="6411" spans="6:8">
      <c r="H6411" t="s">
        <v>4858</v>
      </c>
    </row>
    <row r="6412" spans="6:8">
      <c r="H6412" t="s">
        <v>4222</v>
      </c>
    </row>
    <row r="6413" spans="6:8">
      <c r="H6413" t="s">
        <v>2698</v>
      </c>
    </row>
    <row r="6414" spans="6:8">
      <c r="H6414" t="s">
        <v>2700</v>
      </c>
    </row>
    <row r="6415" spans="6:8">
      <c r="H6415" t="s">
        <v>3531</v>
      </c>
    </row>
    <row r="6416" spans="6:8">
      <c r="H6416" t="s">
        <v>3873</v>
      </c>
    </row>
    <row r="6417" spans="6:8">
      <c r="H6417" t="s">
        <v>3874</v>
      </c>
    </row>
    <row r="6418" spans="6:8">
      <c r="H6418" t="s">
        <v>4893</v>
      </c>
    </row>
    <row r="6419" spans="6:8">
      <c r="H6419" t="s">
        <v>4895</v>
      </c>
    </row>
    <row r="6420" spans="6:8">
      <c r="H6420" t="s">
        <v>3875</v>
      </c>
    </row>
    <row r="6421" spans="6:8">
      <c r="F6421" t="s">
        <v>1686</v>
      </c>
      <c r="G6421" t="s">
        <v>2239</v>
      </c>
      <c r="H6421" t="s">
        <v>3865</v>
      </c>
    </row>
    <row r="6422" spans="6:8">
      <c r="H6422" t="s">
        <v>3866</v>
      </c>
    </row>
    <row r="6423" spans="6:8">
      <c r="H6423" t="s">
        <v>3867</v>
      </c>
    </row>
    <row r="6424" spans="6:8">
      <c r="H6424" t="s">
        <v>3870</v>
      </c>
    </row>
    <row r="6425" spans="6:8">
      <c r="H6425" t="s">
        <v>3868</v>
      </c>
    </row>
    <row r="6426" spans="6:8">
      <c r="H6426" t="s">
        <v>3869</v>
      </c>
    </row>
    <row r="6427" spans="6:8">
      <c r="H6427" t="s">
        <v>2310</v>
      </c>
    </row>
    <row r="6428" spans="6:8">
      <c r="H6428" t="s">
        <v>4889</v>
      </c>
    </row>
    <row r="6429" spans="6:8">
      <c r="H6429" t="s">
        <v>4890</v>
      </c>
    </row>
    <row r="6430" spans="6:8">
      <c r="H6430" t="s">
        <v>4858</v>
      </c>
    </row>
    <row r="6431" spans="6:8">
      <c r="H6431" t="s">
        <v>4891</v>
      </c>
    </row>
    <row r="6432" spans="6:8">
      <c r="H6432" t="s">
        <v>4892</v>
      </c>
    </row>
    <row r="6433" spans="6:8">
      <c r="H6433" t="s">
        <v>3531</v>
      </c>
    </row>
    <row r="6434" spans="6:8">
      <c r="H6434" t="s">
        <v>3873</v>
      </c>
    </row>
    <row r="6435" spans="6:8">
      <c r="H6435" t="s">
        <v>3874</v>
      </c>
    </row>
    <row r="6436" spans="6:8">
      <c r="H6436" t="s">
        <v>4893</v>
      </c>
    </row>
    <row r="6437" spans="6:8">
      <c r="H6437" t="s">
        <v>4861</v>
      </c>
    </row>
    <row r="6438" spans="6:8">
      <c r="F6438" t="s">
        <v>1687</v>
      </c>
      <c r="G6438" t="s">
        <v>2066</v>
      </c>
      <c r="H6438" t="s">
        <v>2310</v>
      </c>
    </row>
    <row r="6439" spans="6:8">
      <c r="H6439" t="s">
        <v>3865</v>
      </c>
    </row>
    <row r="6440" spans="6:8">
      <c r="H6440" t="s">
        <v>4853</v>
      </c>
    </row>
    <row r="6441" spans="6:8">
      <c r="H6441" t="s">
        <v>3870</v>
      </c>
    </row>
    <row r="6442" spans="6:8">
      <c r="H6442" t="s">
        <v>3866</v>
      </c>
    </row>
    <row r="6443" spans="6:8">
      <c r="H6443" t="s">
        <v>3867</v>
      </c>
    </row>
    <row r="6444" spans="6:8">
      <c r="H6444" t="s">
        <v>3868</v>
      </c>
    </row>
    <row r="6445" spans="6:8">
      <c r="H6445" t="s">
        <v>3869</v>
      </c>
    </row>
    <row r="6446" spans="6:8">
      <c r="H6446" t="s">
        <v>4854</v>
      </c>
    </row>
    <row r="6447" spans="6:8">
      <c r="H6447" t="s">
        <v>4855</v>
      </c>
    </row>
    <row r="6448" spans="6:8">
      <c r="H6448" t="s">
        <v>3875</v>
      </c>
    </row>
    <row r="6449" spans="6:8">
      <c r="F6449" t="s">
        <v>1688</v>
      </c>
      <c r="G6449" t="s">
        <v>2096</v>
      </c>
      <c r="H6449" t="s">
        <v>4896</v>
      </c>
    </row>
    <row r="6450" spans="6:8">
      <c r="H6450" t="s">
        <v>3865</v>
      </c>
    </row>
    <row r="6451" spans="6:8">
      <c r="H6451" t="s">
        <v>4853</v>
      </c>
    </row>
    <row r="6452" spans="6:8">
      <c r="H6452" t="s">
        <v>3870</v>
      </c>
    </row>
    <row r="6453" spans="6:8">
      <c r="H6453" t="s">
        <v>4878</v>
      </c>
    </row>
    <row r="6454" spans="6:8">
      <c r="H6454" t="s">
        <v>3866</v>
      </c>
    </row>
    <row r="6455" spans="6:8">
      <c r="H6455" t="s">
        <v>3867</v>
      </c>
    </row>
    <row r="6456" spans="6:8">
      <c r="H6456" t="s">
        <v>3868</v>
      </c>
    </row>
    <row r="6457" spans="6:8">
      <c r="H6457" t="s">
        <v>3869</v>
      </c>
    </row>
    <row r="6458" spans="6:8">
      <c r="H6458" t="s">
        <v>4897</v>
      </c>
    </row>
    <row r="6459" spans="6:8">
      <c r="H6459" t="s">
        <v>4898</v>
      </c>
    </row>
    <row r="6460" spans="6:8">
      <c r="H6460" t="s">
        <v>4899</v>
      </c>
    </row>
    <row r="6461" spans="6:8">
      <c r="H6461" t="s">
        <v>4900</v>
      </c>
    </row>
    <row r="6462" spans="6:8">
      <c r="H6462" t="s">
        <v>4901</v>
      </c>
    </row>
    <row r="6463" spans="6:8">
      <c r="H6463" t="s">
        <v>4902</v>
      </c>
    </row>
    <row r="6464" spans="6:8">
      <c r="H6464" t="s">
        <v>4903</v>
      </c>
    </row>
    <row r="6465" spans="6:8">
      <c r="H6465" t="s">
        <v>4904</v>
      </c>
    </row>
    <row r="6466" spans="6:8">
      <c r="H6466" t="s">
        <v>3875</v>
      </c>
    </row>
    <row r="6467" spans="6:8">
      <c r="F6467" t="s">
        <v>1689</v>
      </c>
      <c r="G6467" t="s">
        <v>1832</v>
      </c>
      <c r="H6467" t="s">
        <v>3865</v>
      </c>
    </row>
    <row r="6468" spans="6:8">
      <c r="H6468" t="s">
        <v>3866</v>
      </c>
    </row>
    <row r="6469" spans="6:8">
      <c r="H6469" t="s">
        <v>3867</v>
      </c>
    </row>
    <row r="6470" spans="6:8">
      <c r="H6470" t="s">
        <v>3870</v>
      </c>
    </row>
    <row r="6471" spans="6:8">
      <c r="H6471" t="s">
        <v>2310</v>
      </c>
    </row>
    <row r="6472" spans="6:8">
      <c r="H6472" t="s">
        <v>4905</v>
      </c>
    </row>
    <row r="6473" spans="6:8">
      <c r="H6473" t="s">
        <v>3871</v>
      </c>
    </row>
    <row r="6474" spans="6:8">
      <c r="H6474" t="s">
        <v>4858</v>
      </c>
    </row>
    <row r="6475" spans="6:8">
      <c r="H6475" t="s">
        <v>4906</v>
      </c>
    </row>
    <row r="6476" spans="6:8">
      <c r="H6476" t="s">
        <v>3872</v>
      </c>
    </row>
    <row r="6477" spans="6:8">
      <c r="H6477" t="s">
        <v>3531</v>
      </c>
    </row>
    <row r="6478" spans="6:8">
      <c r="H6478" t="s">
        <v>3875</v>
      </c>
    </row>
    <row r="6479" spans="6:8">
      <c r="H6479" t="s">
        <v>4907</v>
      </c>
    </row>
    <row r="6480" spans="6:8">
      <c r="H6480" t="s">
        <v>4908</v>
      </c>
    </row>
    <row r="6481" spans="6:8">
      <c r="F6481" t="s">
        <v>1690</v>
      </c>
      <c r="G6481" t="s">
        <v>2240</v>
      </c>
      <c r="H6481" t="s">
        <v>2310</v>
      </c>
    </row>
    <row r="6482" spans="6:8">
      <c r="H6482" t="s">
        <v>3865</v>
      </c>
    </row>
    <row r="6483" spans="6:8">
      <c r="H6483" t="s">
        <v>3866</v>
      </c>
    </row>
    <row r="6484" spans="6:8">
      <c r="H6484" t="s">
        <v>3867</v>
      </c>
    </row>
    <row r="6485" spans="6:8">
      <c r="H6485" t="s">
        <v>3868</v>
      </c>
    </row>
    <row r="6486" spans="6:8">
      <c r="H6486" t="s">
        <v>3869</v>
      </c>
    </row>
    <row r="6487" spans="6:8">
      <c r="H6487" t="s">
        <v>3870</v>
      </c>
    </row>
    <row r="6488" spans="6:8">
      <c r="H6488" t="s">
        <v>4909</v>
      </c>
    </row>
    <row r="6489" spans="6:8">
      <c r="H6489" t="s">
        <v>4910</v>
      </c>
    </row>
    <row r="6490" spans="6:8">
      <c r="H6490" t="s">
        <v>4393</v>
      </c>
    </row>
    <row r="6491" spans="6:8">
      <c r="H6491" t="s">
        <v>4911</v>
      </c>
    </row>
    <row r="6492" spans="6:8">
      <c r="H6492" t="s">
        <v>4912</v>
      </c>
    </row>
    <row r="6493" spans="6:8">
      <c r="H6493" t="s">
        <v>4913</v>
      </c>
    </row>
    <row r="6494" spans="6:8">
      <c r="H6494" t="s">
        <v>4861</v>
      </c>
    </row>
    <row r="6495" spans="6:8">
      <c r="F6495" t="s">
        <v>1691</v>
      </c>
      <c r="G6495" t="s">
        <v>2241</v>
      </c>
      <c r="H6495" t="s">
        <v>2310</v>
      </c>
    </row>
    <row r="6496" spans="6:8">
      <c r="H6496" t="s">
        <v>3865</v>
      </c>
    </row>
    <row r="6497" spans="6:8">
      <c r="H6497" t="s">
        <v>4853</v>
      </c>
    </row>
    <row r="6498" spans="6:8">
      <c r="H6498" t="s">
        <v>3870</v>
      </c>
    </row>
    <row r="6499" spans="6:8">
      <c r="H6499" t="s">
        <v>3866</v>
      </c>
    </row>
    <row r="6500" spans="6:8">
      <c r="H6500" t="s">
        <v>3867</v>
      </c>
    </row>
    <row r="6501" spans="6:8">
      <c r="H6501" t="s">
        <v>3868</v>
      </c>
    </row>
    <row r="6502" spans="6:8">
      <c r="H6502" t="s">
        <v>3869</v>
      </c>
    </row>
    <row r="6503" spans="6:8">
      <c r="H6503" t="s">
        <v>3875</v>
      </c>
    </row>
    <row r="6504" spans="6:8">
      <c r="H6504" t="s">
        <v>4914</v>
      </c>
    </row>
    <row r="6505" spans="6:8">
      <c r="H6505" t="s">
        <v>4915</v>
      </c>
    </row>
    <row r="6506" spans="6:8">
      <c r="H6506" t="s">
        <v>4916</v>
      </c>
    </row>
    <row r="6507" spans="6:8">
      <c r="F6507" t="s">
        <v>1692</v>
      </c>
      <c r="G6507" t="s">
        <v>2242</v>
      </c>
      <c r="H6507" t="s">
        <v>2310</v>
      </c>
    </row>
    <row r="6508" spans="6:8">
      <c r="H6508" t="s">
        <v>3865</v>
      </c>
    </row>
    <row r="6509" spans="6:8">
      <c r="H6509" t="s">
        <v>3866</v>
      </c>
    </row>
    <row r="6510" spans="6:8">
      <c r="H6510" t="s">
        <v>3867</v>
      </c>
    </row>
    <row r="6511" spans="6:8">
      <c r="H6511" t="s">
        <v>3870</v>
      </c>
    </row>
    <row r="6512" spans="6:8">
      <c r="H6512" t="s">
        <v>4909</v>
      </c>
    </row>
    <row r="6513" spans="6:8">
      <c r="H6513" t="s">
        <v>4910</v>
      </c>
    </row>
    <row r="6514" spans="6:8">
      <c r="H6514" t="s">
        <v>4393</v>
      </c>
    </row>
    <row r="6515" spans="6:8">
      <c r="H6515" t="s">
        <v>4911</v>
      </c>
    </row>
    <row r="6516" spans="6:8">
      <c r="H6516" t="s">
        <v>4861</v>
      </c>
    </row>
    <row r="6517" spans="6:8">
      <c r="H6517" t="s">
        <v>4917</v>
      </c>
    </row>
    <row r="6518" spans="6:8">
      <c r="F6518" t="s">
        <v>1693</v>
      </c>
      <c r="G6518" t="s">
        <v>2047</v>
      </c>
      <c r="H6518" t="s">
        <v>3865</v>
      </c>
    </row>
    <row r="6519" spans="6:8">
      <c r="H6519" t="s">
        <v>3866</v>
      </c>
    </row>
    <row r="6520" spans="6:8">
      <c r="H6520" t="s">
        <v>3867</v>
      </c>
    </row>
    <row r="6521" spans="6:8">
      <c r="H6521" t="s">
        <v>3870</v>
      </c>
    </row>
    <row r="6522" spans="6:8">
      <c r="H6522" t="s">
        <v>4918</v>
      </c>
    </row>
    <row r="6523" spans="6:8">
      <c r="H6523" t="s">
        <v>4858</v>
      </c>
    </row>
    <row r="6524" spans="6:8">
      <c r="H6524" t="s">
        <v>4919</v>
      </c>
    </row>
    <row r="6525" spans="6:8">
      <c r="H6525" t="s">
        <v>4920</v>
      </c>
    </row>
    <row r="6526" spans="6:8">
      <c r="H6526" t="s">
        <v>3875</v>
      </c>
    </row>
    <row r="6527" spans="6:8">
      <c r="F6527" t="s">
        <v>1588</v>
      </c>
      <c r="G6527" t="s">
        <v>2067</v>
      </c>
      <c r="H6527" t="s">
        <v>3673</v>
      </c>
    </row>
    <row r="6528" spans="6:8">
      <c r="H6528" t="s">
        <v>4393</v>
      </c>
    </row>
    <row r="6529" spans="1:8">
      <c r="H6529" t="s">
        <v>4911</v>
      </c>
    </row>
    <row r="6530" spans="1:8">
      <c r="H6530" t="s">
        <v>3865</v>
      </c>
    </row>
    <row r="6531" spans="1:8">
      <c r="H6531" t="s">
        <v>4853</v>
      </c>
    </row>
    <row r="6532" spans="1:8">
      <c r="H6532" t="s">
        <v>3870</v>
      </c>
    </row>
    <row r="6533" spans="1:8">
      <c r="H6533" t="s">
        <v>4878</v>
      </c>
    </row>
    <row r="6534" spans="1:8">
      <c r="H6534" t="s">
        <v>3866</v>
      </c>
    </row>
    <row r="6535" spans="1:8">
      <c r="H6535" t="s">
        <v>3867</v>
      </c>
    </row>
    <row r="6536" spans="1:8">
      <c r="H6536" t="s">
        <v>3868</v>
      </c>
    </row>
    <row r="6537" spans="1:8">
      <c r="H6537" t="s">
        <v>3869</v>
      </c>
    </row>
    <row r="6538" spans="1:8">
      <c r="H6538" t="s">
        <v>3875</v>
      </c>
    </row>
    <row r="6539" spans="1:8">
      <c r="H6539" t="s">
        <v>4481</v>
      </c>
    </row>
    <row r="6540" spans="1:8">
      <c r="A6540" t="s">
        <v>445</v>
      </c>
      <c r="B6540">
        <f>HYPERLINK("https://github.com/apache/commons-math/commit/4e931386569c0a28b7e47c52d199aa32b6ca32fe", "4e931386569c0a28b7e47c52d199aa32b6ca32fe")</f>
        <v>0</v>
      </c>
      <c r="C6540">
        <f>HYPERLINK("https://github.com/apache/commons-math/commit/b1a8299ad223c3b2552f6d03e51c2ecba5df46ed", "b1a8299ad223c3b2552f6d03e51c2ecba5df46ed")</f>
        <v>0</v>
      </c>
      <c r="D6540" t="s">
        <v>517</v>
      </c>
      <c r="E6540" t="s">
        <v>963</v>
      </c>
      <c r="F6540" t="s">
        <v>1533</v>
      </c>
      <c r="G6540" t="s">
        <v>2121</v>
      </c>
      <c r="H6540" t="s">
        <v>4032</v>
      </c>
    </row>
    <row r="6541" spans="1:8">
      <c r="H6541" t="s">
        <v>4033</v>
      </c>
    </row>
    <row r="6542" spans="1:8">
      <c r="A6542" t="s">
        <v>446</v>
      </c>
      <c r="B6542">
        <f>HYPERLINK("https://github.com/apache/commons-math/commit/24d3dd8ba7032bc4590b82a99ff37713fb3cc5bb", "24d3dd8ba7032bc4590b82a99ff37713fb3cc5bb")</f>
        <v>0</v>
      </c>
      <c r="C6542">
        <f>HYPERLINK("https://github.com/apache/commons-math/commit/1b99b4583c552e0ece96349b4cb56b3584ad2b42", "1b99b4583c552e0ece96349b4cb56b3584ad2b42")</f>
        <v>0</v>
      </c>
      <c r="D6542" t="s">
        <v>528</v>
      </c>
      <c r="E6542" t="s">
        <v>964</v>
      </c>
      <c r="F6542" t="s">
        <v>1694</v>
      </c>
      <c r="G6542" t="s">
        <v>2224</v>
      </c>
      <c r="H6542" t="s">
        <v>3185</v>
      </c>
    </row>
    <row r="6543" spans="1:8">
      <c r="H6543" t="s">
        <v>4110</v>
      </c>
    </row>
    <row r="6544" spans="1:8">
      <c r="H6544" t="s">
        <v>4118</v>
      </c>
    </row>
    <row r="6545" spans="6:8">
      <c r="F6545" t="s">
        <v>1695</v>
      </c>
      <c r="G6545" t="s">
        <v>2041</v>
      </c>
      <c r="H6545" t="s">
        <v>4921</v>
      </c>
    </row>
    <row r="6546" spans="6:8">
      <c r="H6546" t="s">
        <v>4922</v>
      </c>
    </row>
    <row r="6547" spans="6:8">
      <c r="H6547" t="s">
        <v>4107</v>
      </c>
    </row>
    <row r="6548" spans="6:8">
      <c r="F6548" t="s">
        <v>1696</v>
      </c>
      <c r="G6548" t="s">
        <v>2243</v>
      </c>
      <c r="H6548" t="s">
        <v>4923</v>
      </c>
    </row>
    <row r="6549" spans="6:8">
      <c r="H6549" t="s">
        <v>4924</v>
      </c>
    </row>
    <row r="6550" spans="6:8">
      <c r="F6550" t="s">
        <v>1697</v>
      </c>
      <c r="G6550" t="s">
        <v>2244</v>
      </c>
      <c r="H6550" t="s">
        <v>4925</v>
      </c>
    </row>
    <row r="6551" spans="6:8">
      <c r="H6551" t="s">
        <v>4926</v>
      </c>
    </row>
    <row r="6552" spans="6:8">
      <c r="H6552" t="s">
        <v>4927</v>
      </c>
    </row>
    <row r="6553" spans="6:8">
      <c r="H6553" t="s">
        <v>4928</v>
      </c>
    </row>
    <row r="6554" spans="6:8">
      <c r="H6554" t="s">
        <v>4929</v>
      </c>
    </row>
    <row r="6555" spans="6:8">
      <c r="H6555" t="s">
        <v>4930</v>
      </c>
    </row>
    <row r="6556" spans="6:8">
      <c r="H6556" t="s">
        <v>4931</v>
      </c>
    </row>
    <row r="6557" spans="6:8">
      <c r="H6557" t="s">
        <v>4932</v>
      </c>
    </row>
    <row r="6558" spans="6:8">
      <c r="H6558" t="s">
        <v>4933</v>
      </c>
    </row>
    <row r="6559" spans="6:8">
      <c r="H6559" t="s">
        <v>4934</v>
      </c>
    </row>
    <row r="6560" spans="6:8">
      <c r="H6560" t="s">
        <v>4935</v>
      </c>
    </row>
    <row r="6561" spans="1:8">
      <c r="H6561" t="s">
        <v>4936</v>
      </c>
    </row>
    <row r="6562" spans="1:8">
      <c r="A6562" t="s">
        <v>447</v>
      </c>
      <c r="B6562">
        <f>HYPERLINK("https://github.com/apache/commons-math/commit/b295635a87da0c20e5e2495103d4877ef0187d4d", "b295635a87da0c20e5e2495103d4877ef0187d4d")</f>
        <v>0</v>
      </c>
      <c r="C6562">
        <f>HYPERLINK("https://github.com/apache/commons-math/commit/cfe0502990a1e61d5ae7c744b119e8c330c37c0c", "cfe0502990a1e61d5ae7c744b119e8c330c37c0c")</f>
        <v>0</v>
      </c>
      <c r="D6562" t="s">
        <v>528</v>
      </c>
      <c r="E6562" t="s">
        <v>965</v>
      </c>
      <c r="F6562" t="s">
        <v>1698</v>
      </c>
      <c r="G6562" t="s">
        <v>2245</v>
      </c>
      <c r="H6562" t="s">
        <v>4107</v>
      </c>
    </row>
    <row r="6563" spans="1:8">
      <c r="H6563" t="s">
        <v>4937</v>
      </c>
    </row>
    <row r="6564" spans="1:8">
      <c r="H6564" t="s">
        <v>4938</v>
      </c>
    </row>
    <row r="6565" spans="1:8">
      <c r="H6565" t="s">
        <v>4939</v>
      </c>
    </row>
    <row r="6566" spans="1:8">
      <c r="H6566" t="s">
        <v>4940</v>
      </c>
    </row>
    <row r="6567" spans="1:8">
      <c r="H6567" t="s">
        <v>4941</v>
      </c>
    </row>
    <row r="6568" spans="1:8">
      <c r="H6568" t="s">
        <v>4942</v>
      </c>
    </row>
    <row r="6569" spans="1:8">
      <c r="A6569" t="s">
        <v>448</v>
      </c>
      <c r="B6569">
        <f>HYPERLINK("https://github.com/apache/commons-math/commit/35378d9c4a3a656b881e77fb405fabd22f7803eb", "35378d9c4a3a656b881e77fb405fabd22f7803eb")</f>
        <v>0</v>
      </c>
      <c r="C6569">
        <f>HYPERLINK("https://github.com/apache/commons-math/commit/56b28f34d934efa0db1b753e83161fe12f8e44b1", "56b28f34d934efa0db1b753e83161fe12f8e44b1")</f>
        <v>0</v>
      </c>
      <c r="D6569" t="s">
        <v>517</v>
      </c>
      <c r="E6569" t="s">
        <v>966</v>
      </c>
      <c r="F6569" t="s">
        <v>1699</v>
      </c>
      <c r="G6569" t="s">
        <v>1846</v>
      </c>
      <c r="H6569" t="s">
        <v>2377</v>
      </c>
    </row>
    <row r="6570" spans="1:8">
      <c r="H6570" t="s">
        <v>2401</v>
      </c>
    </row>
    <row r="6571" spans="1:8">
      <c r="H6571" t="s">
        <v>2402</v>
      </c>
    </row>
    <row r="6572" spans="1:8">
      <c r="H6572" t="s">
        <v>4943</v>
      </c>
    </row>
    <row r="6573" spans="1:8">
      <c r="H6573" t="s">
        <v>4944</v>
      </c>
    </row>
    <row r="6574" spans="1:8">
      <c r="H6574" t="s">
        <v>2403</v>
      </c>
    </row>
    <row r="6575" spans="1:8">
      <c r="H6575" t="s">
        <v>2404</v>
      </c>
    </row>
    <row r="6576" spans="1:8">
      <c r="H6576" t="s">
        <v>4945</v>
      </c>
    </row>
    <row r="6577" spans="8:8">
      <c r="H6577" t="s">
        <v>2507</v>
      </c>
    </row>
    <row r="6578" spans="8:8">
      <c r="H6578" t="s">
        <v>4946</v>
      </c>
    </row>
    <row r="6579" spans="8:8">
      <c r="H6579" t="s">
        <v>4947</v>
      </c>
    </row>
    <row r="6580" spans="8:8">
      <c r="H6580" t="s">
        <v>2405</v>
      </c>
    </row>
    <row r="6581" spans="8:8">
      <c r="H6581" t="s">
        <v>2406</v>
      </c>
    </row>
    <row r="6582" spans="8:8">
      <c r="H6582" t="s">
        <v>4948</v>
      </c>
    </row>
    <row r="6583" spans="8:8">
      <c r="H6583" t="s">
        <v>2407</v>
      </c>
    </row>
    <row r="6584" spans="8:8">
      <c r="H6584" t="s">
        <v>4949</v>
      </c>
    </row>
    <row r="6585" spans="8:8">
      <c r="H6585" t="s">
        <v>4950</v>
      </c>
    </row>
    <row r="6586" spans="8:8">
      <c r="H6586" t="s">
        <v>4951</v>
      </c>
    </row>
    <row r="6587" spans="8:8">
      <c r="H6587" t="s">
        <v>4952</v>
      </c>
    </row>
    <row r="6588" spans="8:8">
      <c r="H6588" t="s">
        <v>3755</v>
      </c>
    </row>
    <row r="6589" spans="8:8">
      <c r="H6589" t="s">
        <v>2408</v>
      </c>
    </row>
    <row r="6590" spans="8:8">
      <c r="H6590" t="s">
        <v>4953</v>
      </c>
    </row>
    <row r="6591" spans="8:8">
      <c r="H6591" t="s">
        <v>4954</v>
      </c>
    </row>
    <row r="6592" spans="8:8">
      <c r="H6592" t="s">
        <v>4955</v>
      </c>
    </row>
    <row r="6593" spans="8:8">
      <c r="H6593" t="s">
        <v>4956</v>
      </c>
    </row>
    <row r="6594" spans="8:8">
      <c r="H6594" t="s">
        <v>4957</v>
      </c>
    </row>
    <row r="6595" spans="8:8">
      <c r="H6595" t="s">
        <v>4958</v>
      </c>
    </row>
    <row r="6596" spans="8:8">
      <c r="H6596" t="s">
        <v>4959</v>
      </c>
    </row>
    <row r="6597" spans="8:8">
      <c r="H6597" t="s">
        <v>4960</v>
      </c>
    </row>
    <row r="6598" spans="8:8">
      <c r="H6598" t="s">
        <v>4961</v>
      </c>
    </row>
    <row r="6599" spans="8:8">
      <c r="H6599" t="s">
        <v>4962</v>
      </c>
    </row>
    <row r="6600" spans="8:8">
      <c r="H6600" t="s">
        <v>4963</v>
      </c>
    </row>
    <row r="6601" spans="8:8">
      <c r="H6601" t="s">
        <v>2409</v>
      </c>
    </row>
    <row r="6602" spans="8:8">
      <c r="H6602" t="s">
        <v>2410</v>
      </c>
    </row>
    <row r="6603" spans="8:8">
      <c r="H6603" t="s">
        <v>4964</v>
      </c>
    </row>
    <row r="6604" spans="8:8">
      <c r="H6604" t="s">
        <v>4965</v>
      </c>
    </row>
    <row r="6605" spans="8:8">
      <c r="H6605" t="s">
        <v>4966</v>
      </c>
    </row>
    <row r="6606" spans="8:8">
      <c r="H6606" t="s">
        <v>4967</v>
      </c>
    </row>
    <row r="6607" spans="8:8">
      <c r="H6607" t="s">
        <v>4968</v>
      </c>
    </row>
    <row r="6608" spans="8:8">
      <c r="H6608" t="s">
        <v>2411</v>
      </c>
    </row>
    <row r="6609" spans="8:8">
      <c r="H6609" t="s">
        <v>2412</v>
      </c>
    </row>
    <row r="6610" spans="8:8">
      <c r="H6610" t="s">
        <v>2413</v>
      </c>
    </row>
    <row r="6611" spans="8:8">
      <c r="H6611" t="s">
        <v>2414</v>
      </c>
    </row>
    <row r="6612" spans="8:8">
      <c r="H6612" t="s">
        <v>4969</v>
      </c>
    </row>
    <row r="6613" spans="8:8">
      <c r="H6613" t="s">
        <v>4970</v>
      </c>
    </row>
    <row r="6614" spans="8:8">
      <c r="H6614" t="s">
        <v>4971</v>
      </c>
    </row>
    <row r="6615" spans="8:8">
      <c r="H6615" t="s">
        <v>4972</v>
      </c>
    </row>
    <row r="6616" spans="8:8">
      <c r="H6616" t="s">
        <v>4973</v>
      </c>
    </row>
    <row r="6617" spans="8:8">
      <c r="H6617" t="s">
        <v>4974</v>
      </c>
    </row>
    <row r="6618" spans="8:8">
      <c r="H6618" t="s">
        <v>4975</v>
      </c>
    </row>
    <row r="6619" spans="8:8">
      <c r="H6619" t="s">
        <v>4976</v>
      </c>
    </row>
    <row r="6620" spans="8:8">
      <c r="H6620" t="s">
        <v>4977</v>
      </c>
    </row>
    <row r="6621" spans="8:8">
      <c r="H6621" t="s">
        <v>4978</v>
      </c>
    </row>
    <row r="6622" spans="8:8">
      <c r="H6622" t="s">
        <v>4979</v>
      </c>
    </row>
    <row r="6623" spans="8:8">
      <c r="H6623" t="s">
        <v>4980</v>
      </c>
    </row>
    <row r="6624" spans="8:8">
      <c r="H6624" t="s">
        <v>4981</v>
      </c>
    </row>
    <row r="6625" spans="8:8">
      <c r="H6625" t="s">
        <v>4982</v>
      </c>
    </row>
    <row r="6626" spans="8:8">
      <c r="H6626" t="s">
        <v>4983</v>
      </c>
    </row>
    <row r="6627" spans="8:8">
      <c r="H6627" t="s">
        <v>4984</v>
      </c>
    </row>
    <row r="6628" spans="8:8">
      <c r="H6628" t="s">
        <v>4985</v>
      </c>
    </row>
    <row r="6629" spans="8:8">
      <c r="H6629" t="s">
        <v>4986</v>
      </c>
    </row>
    <row r="6630" spans="8:8">
      <c r="H6630" t="s">
        <v>4987</v>
      </c>
    </row>
    <row r="6631" spans="8:8">
      <c r="H6631" t="s">
        <v>4715</v>
      </c>
    </row>
    <row r="6632" spans="8:8">
      <c r="H6632" t="s">
        <v>2721</v>
      </c>
    </row>
    <row r="6633" spans="8:8">
      <c r="H6633" t="s">
        <v>2935</v>
      </c>
    </row>
    <row r="6634" spans="8:8">
      <c r="H6634" t="s">
        <v>2722</v>
      </c>
    </row>
    <row r="6635" spans="8:8">
      <c r="H6635" t="s">
        <v>2723</v>
      </c>
    </row>
    <row r="6636" spans="8:8">
      <c r="H6636" t="s">
        <v>2724</v>
      </c>
    </row>
    <row r="6637" spans="8:8">
      <c r="H6637" t="s">
        <v>2937</v>
      </c>
    </row>
    <row r="6638" spans="8:8">
      <c r="H6638" t="s">
        <v>2725</v>
      </c>
    </row>
    <row r="6639" spans="8:8">
      <c r="H6639" t="s">
        <v>2939</v>
      </c>
    </row>
    <row r="6640" spans="8:8">
      <c r="H6640" t="s">
        <v>3756</v>
      </c>
    </row>
    <row r="6641" spans="8:8">
      <c r="H6641" t="s">
        <v>2726</v>
      </c>
    </row>
    <row r="6642" spans="8:8">
      <c r="H6642" t="s">
        <v>2727</v>
      </c>
    </row>
    <row r="6643" spans="8:8">
      <c r="H6643" t="s">
        <v>2730</v>
      </c>
    </row>
    <row r="6644" spans="8:8">
      <c r="H6644" t="s">
        <v>2941</v>
      </c>
    </row>
    <row r="6645" spans="8:8">
      <c r="H6645" t="s">
        <v>2728</v>
      </c>
    </row>
    <row r="6646" spans="8:8">
      <c r="H6646" t="s">
        <v>2729</v>
      </c>
    </row>
    <row r="6647" spans="8:8">
      <c r="H6647" t="s">
        <v>2943</v>
      </c>
    </row>
    <row r="6648" spans="8:8">
      <c r="H6648" t="s">
        <v>2731</v>
      </c>
    </row>
    <row r="6649" spans="8:8">
      <c r="H6649" t="s">
        <v>2732</v>
      </c>
    </row>
    <row r="6650" spans="8:8">
      <c r="H6650" t="s">
        <v>4988</v>
      </c>
    </row>
    <row r="6651" spans="8:8">
      <c r="H6651" t="s">
        <v>4989</v>
      </c>
    </row>
    <row r="6652" spans="8:8">
      <c r="H6652" t="s">
        <v>4990</v>
      </c>
    </row>
    <row r="6653" spans="8:8">
      <c r="H6653" t="s">
        <v>4991</v>
      </c>
    </row>
    <row r="6654" spans="8:8">
      <c r="H6654" t="s">
        <v>4992</v>
      </c>
    </row>
    <row r="6655" spans="8:8">
      <c r="H6655" t="s">
        <v>4993</v>
      </c>
    </row>
    <row r="6656" spans="8:8">
      <c r="H6656" t="s">
        <v>4994</v>
      </c>
    </row>
    <row r="6657" spans="8:8">
      <c r="H6657" t="s">
        <v>4995</v>
      </c>
    </row>
    <row r="6658" spans="8:8">
      <c r="H6658" t="s">
        <v>4996</v>
      </c>
    </row>
    <row r="6659" spans="8:8">
      <c r="H6659" t="s">
        <v>2733</v>
      </c>
    </row>
    <row r="6660" spans="8:8">
      <c r="H6660" t="s">
        <v>2734</v>
      </c>
    </row>
    <row r="6661" spans="8:8">
      <c r="H6661" t="s">
        <v>2947</v>
      </c>
    </row>
    <row r="6662" spans="8:8">
      <c r="H6662" t="s">
        <v>2948</v>
      </c>
    </row>
    <row r="6663" spans="8:8">
      <c r="H6663" t="s">
        <v>2735</v>
      </c>
    </row>
    <row r="6664" spans="8:8">
      <c r="H6664" t="s">
        <v>2736</v>
      </c>
    </row>
    <row r="6665" spans="8:8">
      <c r="H6665" t="s">
        <v>2737</v>
      </c>
    </row>
    <row r="6666" spans="8:8">
      <c r="H6666" t="s">
        <v>2950</v>
      </c>
    </row>
    <row r="6667" spans="8:8">
      <c r="H6667" t="s">
        <v>2951</v>
      </c>
    </row>
    <row r="6668" spans="8:8">
      <c r="H6668" t="s">
        <v>4997</v>
      </c>
    </row>
    <row r="6669" spans="8:8">
      <c r="H6669" t="s">
        <v>4998</v>
      </c>
    </row>
    <row r="6670" spans="8:8">
      <c r="H6670" t="s">
        <v>4999</v>
      </c>
    </row>
    <row r="6671" spans="8:8">
      <c r="H6671" t="s">
        <v>5000</v>
      </c>
    </row>
    <row r="6672" spans="8:8">
      <c r="H6672" t="s">
        <v>5001</v>
      </c>
    </row>
    <row r="6673" spans="8:8">
      <c r="H6673" t="s">
        <v>2952</v>
      </c>
    </row>
    <row r="6674" spans="8:8">
      <c r="H6674" t="s">
        <v>2738</v>
      </c>
    </row>
    <row r="6675" spans="8:8">
      <c r="H6675" t="s">
        <v>2953</v>
      </c>
    </row>
    <row r="6676" spans="8:8">
      <c r="H6676" t="s">
        <v>2741</v>
      </c>
    </row>
    <row r="6677" spans="8:8">
      <c r="H6677" t="s">
        <v>2739</v>
      </c>
    </row>
    <row r="6678" spans="8:8">
      <c r="H6678" t="s">
        <v>2740</v>
      </c>
    </row>
    <row r="6679" spans="8:8">
      <c r="H6679" t="s">
        <v>2955</v>
      </c>
    </row>
    <row r="6680" spans="8:8">
      <c r="H6680" t="s">
        <v>2742</v>
      </c>
    </row>
    <row r="6681" spans="8:8">
      <c r="H6681" t="s">
        <v>2743</v>
      </c>
    </row>
    <row r="6682" spans="8:8">
      <c r="H6682" t="s">
        <v>2744</v>
      </c>
    </row>
    <row r="6683" spans="8:8">
      <c r="H6683" t="s">
        <v>2745</v>
      </c>
    </row>
    <row r="6684" spans="8:8">
      <c r="H6684" t="s">
        <v>2746</v>
      </c>
    </row>
    <row r="6685" spans="8:8">
      <c r="H6685" t="s">
        <v>2957</v>
      </c>
    </row>
    <row r="6686" spans="8:8">
      <c r="H6686" t="s">
        <v>2749</v>
      </c>
    </row>
    <row r="6687" spans="8:8">
      <c r="H6687" t="s">
        <v>2958</v>
      </c>
    </row>
    <row r="6688" spans="8:8">
      <c r="H6688" t="s">
        <v>2747</v>
      </c>
    </row>
    <row r="6689" spans="8:8">
      <c r="H6689" t="s">
        <v>2748</v>
      </c>
    </row>
    <row r="6690" spans="8:8">
      <c r="H6690" t="s">
        <v>2750</v>
      </c>
    </row>
    <row r="6691" spans="8:8">
      <c r="H6691" t="s">
        <v>2753</v>
      </c>
    </row>
    <row r="6692" spans="8:8">
      <c r="H6692" t="s">
        <v>2961</v>
      </c>
    </row>
    <row r="6693" spans="8:8">
      <c r="H6693" t="s">
        <v>2962</v>
      </c>
    </row>
    <row r="6694" spans="8:8">
      <c r="H6694" t="s">
        <v>2751</v>
      </c>
    </row>
    <row r="6695" spans="8:8">
      <c r="H6695" t="s">
        <v>2752</v>
      </c>
    </row>
    <row r="6696" spans="8:8">
      <c r="H6696" t="s">
        <v>2964</v>
      </c>
    </row>
    <row r="6697" spans="8:8">
      <c r="H6697" t="s">
        <v>2965</v>
      </c>
    </row>
    <row r="6698" spans="8:8">
      <c r="H6698" t="s">
        <v>5002</v>
      </c>
    </row>
    <row r="6699" spans="8:8">
      <c r="H6699" t="s">
        <v>5003</v>
      </c>
    </row>
    <row r="6700" spans="8:8">
      <c r="H6700" t="s">
        <v>5004</v>
      </c>
    </row>
    <row r="6701" spans="8:8">
      <c r="H6701" t="s">
        <v>5005</v>
      </c>
    </row>
    <row r="6702" spans="8:8">
      <c r="H6702" t="s">
        <v>5006</v>
      </c>
    </row>
    <row r="6703" spans="8:8">
      <c r="H6703" t="s">
        <v>5007</v>
      </c>
    </row>
    <row r="6704" spans="8:8">
      <c r="H6704" t="s">
        <v>5008</v>
      </c>
    </row>
    <row r="6705" spans="1:8">
      <c r="H6705" t="s">
        <v>5009</v>
      </c>
    </row>
    <row r="6706" spans="1:8">
      <c r="H6706" t="s">
        <v>5010</v>
      </c>
    </row>
    <row r="6707" spans="1:8">
      <c r="H6707" t="s">
        <v>3190</v>
      </c>
    </row>
    <row r="6708" spans="1:8">
      <c r="H6708" t="s">
        <v>5011</v>
      </c>
    </row>
    <row r="6709" spans="1:8">
      <c r="H6709" t="s">
        <v>5011</v>
      </c>
    </row>
    <row r="6710" spans="1:8">
      <c r="H6710" t="s">
        <v>5012</v>
      </c>
    </row>
    <row r="6711" spans="1:8">
      <c r="A6711" t="s">
        <v>449</v>
      </c>
      <c r="B6711">
        <f>HYPERLINK("https://github.com/apache/commons-math/commit/583d9ec8647a7f667bb8f22cecf9859187149ade", "583d9ec8647a7f667bb8f22cecf9859187149ade")</f>
        <v>0</v>
      </c>
      <c r="C6711">
        <f>HYPERLINK("https://github.com/apache/commons-math/commit/35378d9c4a3a656b881e77fb405fabd22f7803eb", "35378d9c4a3a656b881e77fb405fabd22f7803eb")</f>
        <v>0</v>
      </c>
      <c r="D6711" t="s">
        <v>517</v>
      </c>
      <c r="E6711" t="s">
        <v>967</v>
      </c>
      <c r="F6711" t="s">
        <v>1700</v>
      </c>
      <c r="G6711" t="s">
        <v>2246</v>
      </c>
      <c r="H6711" t="s">
        <v>3382</v>
      </c>
    </row>
    <row r="6712" spans="1:8">
      <c r="H6712" t="s">
        <v>2817</v>
      </c>
    </row>
    <row r="6713" spans="1:8">
      <c r="H6713" t="s">
        <v>3190</v>
      </c>
    </row>
    <row r="6714" spans="1:8">
      <c r="A6714" t="s">
        <v>450</v>
      </c>
      <c r="B6714">
        <f>HYPERLINK("https://github.com/apache/commons-math/commit/939e9f1d63f13347d64848d937cee8638132a5ea", "939e9f1d63f13347d64848d937cee8638132a5ea")</f>
        <v>0</v>
      </c>
      <c r="C6714">
        <f>HYPERLINK("https://github.com/apache/commons-math/commit/583d9ec8647a7f667bb8f22cecf9859187149ade", "583d9ec8647a7f667bb8f22cecf9859187149ade")</f>
        <v>0</v>
      </c>
      <c r="D6714" t="s">
        <v>517</v>
      </c>
      <c r="E6714" t="s">
        <v>968</v>
      </c>
      <c r="F6714" t="s">
        <v>1701</v>
      </c>
      <c r="G6714" t="s">
        <v>2051</v>
      </c>
      <c r="H6714" t="s">
        <v>5013</v>
      </c>
    </row>
    <row r="6715" spans="1:8">
      <c r="H6715" t="s">
        <v>5013</v>
      </c>
    </row>
    <row r="6716" spans="1:8">
      <c r="A6716" t="s">
        <v>451</v>
      </c>
      <c r="B6716">
        <f>HYPERLINK("https://github.com/apache/commons-math/commit/6dc6cf5b2fba50eb602283101de4910787ad5579", "6dc6cf5b2fba50eb602283101de4910787ad5579")</f>
        <v>0</v>
      </c>
      <c r="C6716">
        <f>HYPERLINK("https://github.com/apache/commons-math/commit/f9499be20e1d4801b199eeb2bdc6c553f8b072f3", "f9499be20e1d4801b199eeb2bdc6c553f8b072f3")</f>
        <v>0</v>
      </c>
      <c r="D6716" t="s">
        <v>517</v>
      </c>
      <c r="E6716" t="s">
        <v>969</v>
      </c>
      <c r="F6716" t="s">
        <v>1702</v>
      </c>
      <c r="G6716" t="s">
        <v>1949</v>
      </c>
      <c r="H6716" t="s">
        <v>4407</v>
      </c>
    </row>
    <row r="6717" spans="1:8">
      <c r="H6717" t="s">
        <v>3045</v>
      </c>
    </row>
    <row r="6718" spans="1:8">
      <c r="H6718" t="s">
        <v>4323</v>
      </c>
    </row>
    <row r="6719" spans="1:8">
      <c r="H6719" t="s">
        <v>4324</v>
      </c>
    </row>
    <row r="6720" spans="1:8">
      <c r="A6720" t="s">
        <v>452</v>
      </c>
      <c r="B6720">
        <f>HYPERLINK("https://github.com/apache/commons-math/commit/735dbc79340d609318a339cf7b85cb542e969d0a", "735dbc79340d609318a339cf7b85cb542e969d0a")</f>
        <v>0</v>
      </c>
      <c r="C6720">
        <f>HYPERLINK("https://github.com/apache/commons-math/commit/471d4d60dc21fbccb8c6b4616a00238c245f78f6", "471d4d60dc21fbccb8c6b4616a00238c245f78f6")</f>
        <v>0</v>
      </c>
      <c r="D6720" t="s">
        <v>525</v>
      </c>
      <c r="E6720" t="s">
        <v>970</v>
      </c>
      <c r="F6720" t="s">
        <v>1703</v>
      </c>
      <c r="G6720" t="s">
        <v>2148</v>
      </c>
      <c r="H6720" t="s">
        <v>4288</v>
      </c>
    </row>
    <row r="6721" spans="6:8">
      <c r="H6721" t="s">
        <v>4289</v>
      </c>
    </row>
    <row r="6722" spans="6:8">
      <c r="H6722" t="s">
        <v>4290</v>
      </c>
    </row>
    <row r="6723" spans="6:8">
      <c r="H6723" t="s">
        <v>4291</v>
      </c>
    </row>
    <row r="6724" spans="6:8">
      <c r="H6724" t="s">
        <v>5014</v>
      </c>
    </row>
    <row r="6725" spans="6:8">
      <c r="H6725" t="s">
        <v>5015</v>
      </c>
    </row>
    <row r="6726" spans="6:8">
      <c r="H6726" t="s">
        <v>4292</v>
      </c>
    </row>
    <row r="6727" spans="6:8">
      <c r="H6727" t="s">
        <v>4293</v>
      </c>
    </row>
    <row r="6728" spans="6:8">
      <c r="H6728" t="s">
        <v>5016</v>
      </c>
    </row>
    <row r="6729" spans="6:8">
      <c r="H6729" t="s">
        <v>5016</v>
      </c>
    </row>
    <row r="6730" spans="6:8">
      <c r="F6730" t="s">
        <v>1704</v>
      </c>
      <c r="G6730" t="s">
        <v>2247</v>
      </c>
      <c r="H6730" t="s">
        <v>4288</v>
      </c>
    </row>
    <row r="6731" spans="6:8">
      <c r="H6731" t="s">
        <v>4289</v>
      </c>
    </row>
    <row r="6732" spans="6:8">
      <c r="H6732" t="s">
        <v>4295</v>
      </c>
    </row>
    <row r="6733" spans="6:8">
      <c r="H6733" t="s">
        <v>5017</v>
      </c>
    </row>
    <row r="6734" spans="6:8">
      <c r="H6734" t="s">
        <v>4292</v>
      </c>
    </row>
    <row r="6735" spans="6:8">
      <c r="H6735" t="s">
        <v>5018</v>
      </c>
    </row>
    <row r="6736" spans="6:8">
      <c r="H6736" t="s">
        <v>5018</v>
      </c>
    </row>
    <row r="6737" spans="6:8">
      <c r="F6737" t="s">
        <v>1694</v>
      </c>
      <c r="G6737" t="s">
        <v>2224</v>
      </c>
      <c r="H6737" t="s">
        <v>5019</v>
      </c>
    </row>
    <row r="6738" spans="6:8">
      <c r="H6738" t="s">
        <v>5020</v>
      </c>
    </row>
    <row r="6739" spans="6:8">
      <c r="H6739" t="s">
        <v>5021</v>
      </c>
    </row>
    <row r="6740" spans="6:8">
      <c r="H6740" t="s">
        <v>5022</v>
      </c>
    </row>
    <row r="6741" spans="6:8">
      <c r="H6741" t="s">
        <v>5023</v>
      </c>
    </row>
    <row r="6742" spans="6:8">
      <c r="H6742" t="s">
        <v>5024</v>
      </c>
    </row>
    <row r="6743" spans="6:8">
      <c r="H6743" t="s">
        <v>4716</v>
      </c>
    </row>
    <row r="6744" spans="6:8">
      <c r="H6744" t="s">
        <v>3382</v>
      </c>
    </row>
    <row r="6745" spans="6:8">
      <c r="H6745" t="s">
        <v>4111</v>
      </c>
    </row>
    <row r="6746" spans="6:8">
      <c r="H6746" t="s">
        <v>2500</v>
      </c>
    </row>
    <row r="6747" spans="6:8">
      <c r="H6747" t="s">
        <v>4112</v>
      </c>
    </row>
    <row r="6748" spans="6:8">
      <c r="H6748" t="s">
        <v>4113</v>
      </c>
    </row>
    <row r="6749" spans="6:8">
      <c r="H6749" t="s">
        <v>2403</v>
      </c>
    </row>
    <row r="6750" spans="6:8">
      <c r="H6750" t="s">
        <v>2413</v>
      </c>
    </row>
    <row r="6751" spans="6:8">
      <c r="H6751" t="s">
        <v>4123</v>
      </c>
    </row>
    <row r="6752" spans="6:8">
      <c r="H6752" t="s">
        <v>5025</v>
      </c>
    </row>
    <row r="6753" spans="8:8">
      <c r="H6753" t="s">
        <v>2411</v>
      </c>
    </row>
    <row r="6754" spans="8:8">
      <c r="H6754" t="s">
        <v>4966</v>
      </c>
    </row>
    <row r="6755" spans="8:8">
      <c r="H6755" t="s">
        <v>4108</v>
      </c>
    </row>
    <row r="6756" spans="8:8">
      <c r="H6756" t="s">
        <v>4107</v>
      </c>
    </row>
    <row r="6757" spans="8:8">
      <c r="H6757" t="s">
        <v>4114</v>
      </c>
    </row>
    <row r="6758" spans="8:8">
      <c r="H6758" t="s">
        <v>4115</v>
      </c>
    </row>
    <row r="6759" spans="8:8">
      <c r="H6759" t="s">
        <v>5026</v>
      </c>
    </row>
    <row r="6760" spans="8:8">
      <c r="H6760" t="s">
        <v>4117</v>
      </c>
    </row>
    <row r="6761" spans="8:8">
      <c r="H6761" t="s">
        <v>5027</v>
      </c>
    </row>
    <row r="6762" spans="8:8">
      <c r="H6762" t="s">
        <v>4116</v>
      </c>
    </row>
    <row r="6763" spans="8:8">
      <c r="H6763" t="s">
        <v>5028</v>
      </c>
    </row>
    <row r="6764" spans="8:8">
      <c r="H6764" t="s">
        <v>4127</v>
      </c>
    </row>
    <row r="6765" spans="8:8">
      <c r="H6765" t="s">
        <v>3494</v>
      </c>
    </row>
    <row r="6766" spans="8:8">
      <c r="H6766" t="s">
        <v>4106</v>
      </c>
    </row>
    <row r="6767" spans="8:8">
      <c r="H6767" t="s">
        <v>2586</v>
      </c>
    </row>
    <row r="6768" spans="8:8">
      <c r="H6768" t="s">
        <v>5029</v>
      </c>
    </row>
    <row r="6769" spans="6:8">
      <c r="H6769" t="s">
        <v>3133</v>
      </c>
    </row>
    <row r="6770" spans="6:8">
      <c r="F6770" t="s">
        <v>1705</v>
      </c>
      <c r="G6770" t="s">
        <v>2248</v>
      </c>
      <c r="H6770" t="s">
        <v>5030</v>
      </c>
    </row>
    <row r="6771" spans="6:8">
      <c r="H6771" t="s">
        <v>5031</v>
      </c>
    </row>
    <row r="6772" spans="6:8">
      <c r="H6772" t="s">
        <v>2917</v>
      </c>
    </row>
    <row r="6773" spans="6:8">
      <c r="F6773" t="s">
        <v>1706</v>
      </c>
      <c r="G6773" t="s">
        <v>2249</v>
      </c>
      <c r="H6773" t="s">
        <v>5032</v>
      </c>
    </row>
    <row r="6774" spans="6:8">
      <c r="H6774" t="s">
        <v>4792</v>
      </c>
    </row>
    <row r="6775" spans="6:8">
      <c r="F6775" t="s">
        <v>1695</v>
      </c>
      <c r="G6775" t="s">
        <v>2041</v>
      </c>
      <c r="H6775" t="s">
        <v>5033</v>
      </c>
    </row>
    <row r="6776" spans="6:8">
      <c r="H6776" t="s">
        <v>5034</v>
      </c>
    </row>
    <row r="6777" spans="6:8">
      <c r="H6777" t="s">
        <v>5035</v>
      </c>
    </row>
    <row r="6778" spans="6:8">
      <c r="H6778" t="s">
        <v>5036</v>
      </c>
    </row>
    <row r="6779" spans="6:8">
      <c r="H6779" t="s">
        <v>5037</v>
      </c>
    </row>
    <row r="6780" spans="6:8">
      <c r="H6780" t="s">
        <v>5038</v>
      </c>
    </row>
    <row r="6781" spans="6:8">
      <c r="H6781" t="s">
        <v>5039</v>
      </c>
    </row>
    <row r="6782" spans="6:8">
      <c r="H6782" t="s">
        <v>5040</v>
      </c>
    </row>
    <row r="6783" spans="6:8">
      <c r="H6783" t="s">
        <v>4924</v>
      </c>
    </row>
    <row r="6784" spans="6:8">
      <c r="H6784" t="s">
        <v>5041</v>
      </c>
    </row>
    <row r="6785" spans="6:8">
      <c r="H6785" t="s">
        <v>5042</v>
      </c>
    </row>
    <row r="6786" spans="6:8">
      <c r="F6786" t="s">
        <v>1696</v>
      </c>
      <c r="G6786" t="s">
        <v>2243</v>
      </c>
      <c r="H6786" t="s">
        <v>5043</v>
      </c>
    </row>
    <row r="6787" spans="6:8">
      <c r="H6787" t="s">
        <v>5044</v>
      </c>
    </row>
    <row r="6788" spans="6:8">
      <c r="H6788" t="s">
        <v>5045</v>
      </c>
    </row>
    <row r="6789" spans="6:8">
      <c r="H6789" t="s">
        <v>5046</v>
      </c>
    </row>
    <row r="6790" spans="6:8">
      <c r="H6790" t="s">
        <v>5047</v>
      </c>
    </row>
    <row r="6791" spans="6:8">
      <c r="H6791" t="s">
        <v>5048</v>
      </c>
    </row>
    <row r="6792" spans="6:8">
      <c r="H6792" t="s">
        <v>5049</v>
      </c>
    </row>
    <row r="6793" spans="6:8">
      <c r="H6793" t="s">
        <v>5050</v>
      </c>
    </row>
    <row r="6794" spans="6:8">
      <c r="H6794" t="s">
        <v>5051</v>
      </c>
    </row>
    <row r="6795" spans="6:8">
      <c r="H6795" t="s">
        <v>5052</v>
      </c>
    </row>
    <row r="6796" spans="6:8">
      <c r="H6796" t="s">
        <v>5053</v>
      </c>
    </row>
    <row r="6797" spans="6:8">
      <c r="H6797" t="s">
        <v>5054</v>
      </c>
    </row>
    <row r="6798" spans="6:8">
      <c r="H6798" t="s">
        <v>5055</v>
      </c>
    </row>
    <row r="6799" spans="6:8">
      <c r="H6799" t="s">
        <v>5056</v>
      </c>
    </row>
    <row r="6800" spans="6:8">
      <c r="H6800" t="s">
        <v>5057</v>
      </c>
    </row>
    <row r="6801" spans="6:8">
      <c r="H6801" t="s">
        <v>4921</v>
      </c>
    </row>
    <row r="6802" spans="6:8">
      <c r="H6802" t="s">
        <v>4107</v>
      </c>
    </row>
    <row r="6803" spans="6:8">
      <c r="H6803" t="s">
        <v>5058</v>
      </c>
    </row>
    <row r="6804" spans="6:8">
      <c r="H6804" t="s">
        <v>5059</v>
      </c>
    </row>
    <row r="6805" spans="6:8">
      <c r="H6805" t="s">
        <v>5060</v>
      </c>
    </row>
    <row r="6806" spans="6:8">
      <c r="H6806" t="s">
        <v>5061</v>
      </c>
    </row>
    <row r="6807" spans="6:8">
      <c r="H6807" t="s">
        <v>5062</v>
      </c>
    </row>
    <row r="6808" spans="6:8">
      <c r="H6808" t="s">
        <v>5062</v>
      </c>
    </row>
    <row r="6809" spans="6:8">
      <c r="F6809" t="s">
        <v>1707</v>
      </c>
      <c r="G6809" t="s">
        <v>2250</v>
      </c>
      <c r="H6809" t="s">
        <v>2377</v>
      </c>
    </row>
    <row r="6810" spans="6:8">
      <c r="H6810" t="s">
        <v>5063</v>
      </c>
    </row>
    <row r="6811" spans="6:8">
      <c r="H6811" t="s">
        <v>5064</v>
      </c>
    </row>
    <row r="6812" spans="6:8">
      <c r="H6812" t="s">
        <v>5065</v>
      </c>
    </row>
    <row r="6813" spans="6:8">
      <c r="H6813" t="s">
        <v>5066</v>
      </c>
    </row>
    <row r="6814" spans="6:8">
      <c r="H6814" t="s">
        <v>5067</v>
      </c>
    </row>
    <row r="6815" spans="6:8">
      <c r="H6815" t="s">
        <v>4262</v>
      </c>
    </row>
    <row r="6816" spans="6:8">
      <c r="H6816" t="s">
        <v>4263</v>
      </c>
    </row>
    <row r="6817" spans="6:8">
      <c r="H6817" t="s">
        <v>5068</v>
      </c>
    </row>
    <row r="6818" spans="6:8">
      <c r="H6818" t="s">
        <v>5069</v>
      </c>
    </row>
    <row r="6819" spans="6:8">
      <c r="H6819" t="s">
        <v>5070</v>
      </c>
    </row>
    <row r="6820" spans="6:8">
      <c r="F6820" t="s">
        <v>1708</v>
      </c>
      <c r="G6820" t="s">
        <v>2251</v>
      </c>
      <c r="H6820" t="s">
        <v>5071</v>
      </c>
    </row>
    <row r="6821" spans="6:8">
      <c r="H6821" t="s">
        <v>5072</v>
      </c>
    </row>
    <row r="6822" spans="6:8">
      <c r="H6822" t="s">
        <v>5073</v>
      </c>
    </row>
    <row r="6823" spans="6:8">
      <c r="H6823" t="s">
        <v>5074</v>
      </c>
    </row>
    <row r="6824" spans="6:8">
      <c r="H6824" t="s">
        <v>5075</v>
      </c>
    </row>
    <row r="6825" spans="6:8">
      <c r="H6825" t="s">
        <v>5076</v>
      </c>
    </row>
    <row r="6826" spans="6:8">
      <c r="H6826" t="s">
        <v>5077</v>
      </c>
    </row>
    <row r="6827" spans="6:8">
      <c r="F6827" t="s">
        <v>1709</v>
      </c>
      <c r="G6827" t="s">
        <v>2252</v>
      </c>
      <c r="H6827" t="s">
        <v>5078</v>
      </c>
    </row>
    <row r="6828" spans="6:8">
      <c r="H6828" t="s">
        <v>2757</v>
      </c>
    </row>
    <row r="6829" spans="6:8">
      <c r="H6829" t="s">
        <v>2758</v>
      </c>
    </row>
    <row r="6830" spans="6:8">
      <c r="H6830" t="s">
        <v>2759</v>
      </c>
    </row>
    <row r="6831" spans="6:8">
      <c r="H6831" t="s">
        <v>4037</v>
      </c>
    </row>
    <row r="6832" spans="6:8">
      <c r="H6832" t="s">
        <v>5079</v>
      </c>
    </row>
    <row r="6833" spans="8:8">
      <c r="H6833" t="s">
        <v>5080</v>
      </c>
    </row>
    <row r="6834" spans="8:8">
      <c r="H6834" t="s">
        <v>2767</v>
      </c>
    </row>
    <row r="6835" spans="8:8">
      <c r="H6835" t="s">
        <v>2768</v>
      </c>
    </row>
    <row r="6836" spans="8:8">
      <c r="H6836" t="s">
        <v>5081</v>
      </c>
    </row>
    <row r="6837" spans="8:8">
      <c r="H6837" t="s">
        <v>2770</v>
      </c>
    </row>
    <row r="6838" spans="8:8">
      <c r="H6838" t="s">
        <v>5082</v>
      </c>
    </row>
    <row r="6839" spans="8:8">
      <c r="H6839" t="s">
        <v>2771</v>
      </c>
    </row>
    <row r="6840" spans="8:8">
      <c r="H6840" t="s">
        <v>2772</v>
      </c>
    </row>
    <row r="6841" spans="8:8">
      <c r="H6841" t="s">
        <v>5083</v>
      </c>
    </row>
    <row r="6842" spans="8:8">
      <c r="H6842" t="s">
        <v>5084</v>
      </c>
    </row>
    <row r="6843" spans="8:8">
      <c r="H6843" t="s">
        <v>5085</v>
      </c>
    </row>
    <row r="6844" spans="8:8">
      <c r="H6844" t="s">
        <v>5086</v>
      </c>
    </row>
    <row r="6845" spans="8:8">
      <c r="H6845" t="s">
        <v>5087</v>
      </c>
    </row>
    <row r="6846" spans="8:8">
      <c r="H6846" t="s">
        <v>5088</v>
      </c>
    </row>
    <row r="6847" spans="8:8">
      <c r="H6847" t="s">
        <v>2779</v>
      </c>
    </row>
    <row r="6848" spans="8:8">
      <c r="H6848" t="s">
        <v>2780</v>
      </c>
    </row>
    <row r="6849" spans="6:8">
      <c r="H6849" t="s">
        <v>5089</v>
      </c>
    </row>
    <row r="6850" spans="6:8">
      <c r="H6850" t="s">
        <v>2782</v>
      </c>
    </row>
    <row r="6851" spans="6:8">
      <c r="H6851" t="s">
        <v>5090</v>
      </c>
    </row>
    <row r="6852" spans="6:8">
      <c r="H6852" t="s">
        <v>5091</v>
      </c>
    </row>
    <row r="6853" spans="6:8">
      <c r="F6853" t="s">
        <v>1710</v>
      </c>
      <c r="G6853" t="s">
        <v>2253</v>
      </c>
      <c r="H6853" t="s">
        <v>5032</v>
      </c>
    </row>
    <row r="6854" spans="6:8">
      <c r="H6854" t="s">
        <v>4792</v>
      </c>
    </row>
    <row r="6855" spans="6:8">
      <c r="F6855" t="s">
        <v>1711</v>
      </c>
      <c r="G6855" t="s">
        <v>2254</v>
      </c>
      <c r="H6855" t="s">
        <v>5030</v>
      </c>
    </row>
    <row r="6856" spans="6:8">
      <c r="H6856" t="s">
        <v>5031</v>
      </c>
    </row>
    <row r="6857" spans="6:8">
      <c r="H6857" t="s">
        <v>2917</v>
      </c>
    </row>
    <row r="6858" spans="6:8">
      <c r="F6858" t="s">
        <v>1712</v>
      </c>
      <c r="G6858" t="s">
        <v>2255</v>
      </c>
      <c r="H6858" t="s">
        <v>5032</v>
      </c>
    </row>
    <row r="6859" spans="6:8">
      <c r="H6859" t="s">
        <v>4792</v>
      </c>
    </row>
    <row r="6860" spans="6:8">
      <c r="F6860" t="s">
        <v>1713</v>
      </c>
      <c r="G6860" t="s">
        <v>2256</v>
      </c>
      <c r="H6860" t="s">
        <v>5092</v>
      </c>
    </row>
    <row r="6861" spans="6:8">
      <c r="H6861" t="s">
        <v>5093</v>
      </c>
    </row>
    <row r="6862" spans="6:8">
      <c r="H6862" t="s">
        <v>5094</v>
      </c>
    </row>
    <row r="6863" spans="6:8">
      <c r="H6863" t="s">
        <v>5095</v>
      </c>
    </row>
    <row r="6864" spans="6:8">
      <c r="H6864" t="s">
        <v>5096</v>
      </c>
    </row>
    <row r="6865" spans="6:8">
      <c r="H6865" t="s">
        <v>3438</v>
      </c>
    </row>
    <row r="6866" spans="6:8">
      <c r="H6866" t="s">
        <v>4084</v>
      </c>
    </row>
    <row r="6867" spans="6:8">
      <c r="F6867" t="s">
        <v>1714</v>
      </c>
      <c r="G6867" t="s">
        <v>2257</v>
      </c>
      <c r="H6867" t="s">
        <v>5092</v>
      </c>
    </row>
    <row r="6868" spans="6:8">
      <c r="H6868" t="s">
        <v>5097</v>
      </c>
    </row>
    <row r="6869" spans="6:8">
      <c r="H6869" t="s">
        <v>5098</v>
      </c>
    </row>
    <row r="6870" spans="6:8">
      <c r="H6870" t="s">
        <v>5099</v>
      </c>
    </row>
    <row r="6871" spans="6:8">
      <c r="H6871" t="s">
        <v>5100</v>
      </c>
    </row>
    <row r="6872" spans="6:8">
      <c r="H6872" t="s">
        <v>5101</v>
      </c>
    </row>
    <row r="6873" spans="6:8">
      <c r="H6873" t="s">
        <v>3438</v>
      </c>
    </row>
    <row r="6874" spans="6:8">
      <c r="H6874" t="s">
        <v>5102</v>
      </c>
    </row>
    <row r="6875" spans="6:8">
      <c r="H6875" t="s">
        <v>5103</v>
      </c>
    </row>
    <row r="6876" spans="6:8">
      <c r="H6876" t="s">
        <v>5093</v>
      </c>
    </row>
    <row r="6877" spans="6:8">
      <c r="F6877" t="s">
        <v>1697</v>
      </c>
      <c r="G6877" t="s">
        <v>2244</v>
      </c>
      <c r="H6877" t="s">
        <v>4263</v>
      </c>
    </row>
    <row r="6878" spans="6:8">
      <c r="H6878" t="s">
        <v>5104</v>
      </c>
    </row>
    <row r="6879" spans="6:8">
      <c r="H6879" t="s">
        <v>5105</v>
      </c>
    </row>
    <row r="6880" spans="6:8">
      <c r="H6880" t="s">
        <v>5106</v>
      </c>
    </row>
    <row r="6881" spans="8:8">
      <c r="H6881" t="s">
        <v>5107</v>
      </c>
    </row>
    <row r="6882" spans="8:8">
      <c r="H6882" t="s">
        <v>5108</v>
      </c>
    </row>
    <row r="6883" spans="8:8">
      <c r="H6883" t="s">
        <v>5109</v>
      </c>
    </row>
    <row r="6884" spans="8:8">
      <c r="H6884" t="s">
        <v>5110</v>
      </c>
    </row>
    <row r="6885" spans="8:8">
      <c r="H6885" t="s">
        <v>5111</v>
      </c>
    </row>
    <row r="6886" spans="8:8">
      <c r="H6886" t="s">
        <v>5112</v>
      </c>
    </row>
    <row r="6887" spans="8:8">
      <c r="H6887" t="s">
        <v>5113</v>
      </c>
    </row>
    <row r="6888" spans="8:8">
      <c r="H6888" t="s">
        <v>5114</v>
      </c>
    </row>
    <row r="6889" spans="8:8">
      <c r="H6889" t="s">
        <v>5115</v>
      </c>
    </row>
    <row r="6890" spans="8:8">
      <c r="H6890" t="s">
        <v>5116</v>
      </c>
    </row>
    <row r="6891" spans="8:8">
      <c r="H6891" t="s">
        <v>3620</v>
      </c>
    </row>
    <row r="6892" spans="8:8">
      <c r="H6892" t="s">
        <v>5117</v>
      </c>
    </row>
    <row r="6893" spans="8:8">
      <c r="H6893" t="s">
        <v>5118</v>
      </c>
    </row>
    <row r="6894" spans="8:8">
      <c r="H6894" t="s">
        <v>5119</v>
      </c>
    </row>
    <row r="6895" spans="8:8">
      <c r="H6895" t="s">
        <v>5120</v>
      </c>
    </row>
    <row r="6896" spans="8:8">
      <c r="H6896" t="s">
        <v>5121</v>
      </c>
    </row>
    <row r="6897" spans="8:8">
      <c r="H6897" t="s">
        <v>5122</v>
      </c>
    </row>
    <row r="6898" spans="8:8">
      <c r="H6898" t="s">
        <v>5123</v>
      </c>
    </row>
    <row r="6899" spans="8:8">
      <c r="H6899" t="s">
        <v>5124</v>
      </c>
    </row>
    <row r="6900" spans="8:8">
      <c r="H6900" t="s">
        <v>5125</v>
      </c>
    </row>
    <row r="6901" spans="8:8">
      <c r="H6901" t="s">
        <v>5126</v>
      </c>
    </row>
    <row r="6902" spans="8:8">
      <c r="H6902" t="s">
        <v>5127</v>
      </c>
    </row>
    <row r="6903" spans="8:8">
      <c r="H6903" t="s">
        <v>5128</v>
      </c>
    </row>
    <row r="6904" spans="8:8">
      <c r="H6904" t="s">
        <v>5129</v>
      </c>
    </row>
    <row r="6905" spans="8:8">
      <c r="H6905" t="s">
        <v>5130</v>
      </c>
    </row>
    <row r="6906" spans="8:8">
      <c r="H6906" t="s">
        <v>5130</v>
      </c>
    </row>
    <row r="6907" spans="8:8">
      <c r="H6907" t="s">
        <v>5131</v>
      </c>
    </row>
    <row r="6908" spans="8:8">
      <c r="H6908" t="s">
        <v>5132</v>
      </c>
    </row>
    <row r="6909" spans="8:8">
      <c r="H6909" t="s">
        <v>5133</v>
      </c>
    </row>
    <row r="6910" spans="8:8">
      <c r="H6910" t="s">
        <v>5134</v>
      </c>
    </row>
    <row r="6911" spans="8:8">
      <c r="H6911" t="s">
        <v>5135</v>
      </c>
    </row>
    <row r="6912" spans="8:8">
      <c r="H6912" t="s">
        <v>5136</v>
      </c>
    </row>
    <row r="6913" spans="8:8">
      <c r="H6913" t="s">
        <v>5137</v>
      </c>
    </row>
    <row r="6914" spans="8:8">
      <c r="H6914" t="s">
        <v>5138</v>
      </c>
    </row>
    <row r="6915" spans="8:8">
      <c r="H6915" t="s">
        <v>5139</v>
      </c>
    </row>
    <row r="6916" spans="8:8">
      <c r="H6916" t="s">
        <v>5140</v>
      </c>
    </row>
    <row r="6917" spans="8:8">
      <c r="H6917" t="s">
        <v>5141</v>
      </c>
    </row>
    <row r="6918" spans="8:8">
      <c r="H6918" t="s">
        <v>5142</v>
      </c>
    </row>
    <row r="6919" spans="8:8">
      <c r="H6919" t="s">
        <v>5057</v>
      </c>
    </row>
    <row r="6920" spans="8:8">
      <c r="H6920" t="s">
        <v>5143</v>
      </c>
    </row>
    <row r="6921" spans="8:8">
      <c r="H6921" t="s">
        <v>5144</v>
      </c>
    </row>
    <row r="6922" spans="8:8">
      <c r="H6922" t="s">
        <v>5145</v>
      </c>
    </row>
    <row r="6923" spans="8:8">
      <c r="H6923" t="s">
        <v>5146</v>
      </c>
    </row>
    <row r="6924" spans="8:8">
      <c r="H6924" t="s">
        <v>5147</v>
      </c>
    </row>
    <row r="6925" spans="8:8">
      <c r="H6925" t="s">
        <v>5148</v>
      </c>
    </row>
    <row r="6926" spans="8:8">
      <c r="H6926" t="s">
        <v>5149</v>
      </c>
    </row>
    <row r="6927" spans="8:8">
      <c r="H6927" t="s">
        <v>5150</v>
      </c>
    </row>
    <row r="6928" spans="8:8">
      <c r="H6928" t="s">
        <v>5151</v>
      </c>
    </row>
    <row r="6929" spans="6:8">
      <c r="H6929" t="s">
        <v>5152</v>
      </c>
    </row>
    <row r="6930" spans="6:8">
      <c r="H6930" t="s">
        <v>5153</v>
      </c>
    </row>
    <row r="6931" spans="6:8">
      <c r="H6931" t="s">
        <v>5154</v>
      </c>
    </row>
    <row r="6932" spans="6:8">
      <c r="H6932" t="s">
        <v>5155</v>
      </c>
    </row>
    <row r="6933" spans="6:8">
      <c r="F6933" t="s">
        <v>1594</v>
      </c>
      <c r="G6933" t="s">
        <v>1992</v>
      </c>
      <c r="H6933" t="s">
        <v>3566</v>
      </c>
    </row>
    <row r="6934" spans="6:8">
      <c r="H6934" t="s">
        <v>5156</v>
      </c>
    </row>
    <row r="6935" spans="6:8">
      <c r="H6935" t="s">
        <v>5157</v>
      </c>
    </row>
    <row r="6936" spans="6:8">
      <c r="H6936" t="s">
        <v>5158</v>
      </c>
    </row>
    <row r="6937" spans="6:8">
      <c r="H6937" t="s">
        <v>5159</v>
      </c>
    </row>
    <row r="6938" spans="6:8">
      <c r="H6938" t="s">
        <v>5160</v>
      </c>
    </row>
    <row r="6939" spans="6:8">
      <c r="H6939" t="s">
        <v>5161</v>
      </c>
    </row>
    <row r="6940" spans="6:8">
      <c r="H6940" t="s">
        <v>4085</v>
      </c>
    </row>
    <row r="6941" spans="6:8">
      <c r="H6941" t="s">
        <v>4086</v>
      </c>
    </row>
    <row r="6942" spans="6:8">
      <c r="H6942" t="s">
        <v>4087</v>
      </c>
    </row>
    <row r="6943" spans="6:8">
      <c r="H6943" t="s">
        <v>5162</v>
      </c>
    </row>
    <row r="6944" spans="6:8">
      <c r="H6944" t="s">
        <v>4088</v>
      </c>
    </row>
    <row r="6945" spans="8:8">
      <c r="H6945" t="s">
        <v>4089</v>
      </c>
    </row>
    <row r="6946" spans="8:8">
      <c r="H6946" t="s">
        <v>4090</v>
      </c>
    </row>
    <row r="6947" spans="8:8">
      <c r="H6947" t="s">
        <v>5163</v>
      </c>
    </row>
    <row r="6948" spans="8:8">
      <c r="H6948" t="s">
        <v>5164</v>
      </c>
    </row>
    <row r="6949" spans="8:8">
      <c r="H6949" t="s">
        <v>5165</v>
      </c>
    </row>
    <row r="6950" spans="8:8">
      <c r="H6950" t="s">
        <v>5166</v>
      </c>
    </row>
    <row r="6951" spans="8:8">
      <c r="H6951" t="s">
        <v>5167</v>
      </c>
    </row>
    <row r="6952" spans="8:8">
      <c r="H6952" t="s">
        <v>5168</v>
      </c>
    </row>
    <row r="6953" spans="8:8">
      <c r="H6953" t="s">
        <v>4096</v>
      </c>
    </row>
    <row r="6954" spans="8:8">
      <c r="H6954" t="s">
        <v>4097</v>
      </c>
    </row>
    <row r="6955" spans="8:8">
      <c r="H6955" t="s">
        <v>4098</v>
      </c>
    </row>
    <row r="6956" spans="8:8">
      <c r="H6956" t="s">
        <v>4099</v>
      </c>
    </row>
    <row r="6957" spans="8:8">
      <c r="H6957" t="s">
        <v>5169</v>
      </c>
    </row>
    <row r="6958" spans="8:8">
      <c r="H6958" t="s">
        <v>5170</v>
      </c>
    </row>
    <row r="6959" spans="8:8">
      <c r="H6959" t="s">
        <v>3133</v>
      </c>
    </row>
    <row r="6960" spans="8:8">
      <c r="H6960" t="s">
        <v>4100</v>
      </c>
    </row>
    <row r="6961" spans="6:8">
      <c r="H6961" t="s">
        <v>5171</v>
      </c>
    </row>
    <row r="6962" spans="6:8">
      <c r="F6962" t="s">
        <v>1715</v>
      </c>
      <c r="G6962" t="s">
        <v>2258</v>
      </c>
      <c r="H6962" t="s">
        <v>4284</v>
      </c>
    </row>
    <row r="6963" spans="6:8">
      <c r="H6963" t="s">
        <v>4285</v>
      </c>
    </row>
    <row r="6964" spans="6:8">
      <c r="H6964" t="s">
        <v>4286</v>
      </c>
    </row>
    <row r="6965" spans="6:8">
      <c r="H6965" t="s">
        <v>4287</v>
      </c>
    </row>
    <row r="6966" spans="6:8">
      <c r="H6966" t="s">
        <v>5172</v>
      </c>
    </row>
    <row r="6967" spans="6:8">
      <c r="H6967" t="s">
        <v>2756</v>
      </c>
    </row>
    <row r="6968" spans="6:8">
      <c r="H6968" t="s">
        <v>5173</v>
      </c>
    </row>
    <row r="6969" spans="6:8">
      <c r="F6969" t="s">
        <v>1716</v>
      </c>
      <c r="G6969" t="s">
        <v>2259</v>
      </c>
      <c r="H6969" t="s">
        <v>5174</v>
      </c>
    </row>
    <row r="6970" spans="6:8">
      <c r="H6970" t="s">
        <v>5175</v>
      </c>
    </row>
    <row r="6971" spans="6:8">
      <c r="H6971" t="s">
        <v>5176</v>
      </c>
    </row>
    <row r="6972" spans="6:8">
      <c r="H6972" t="s">
        <v>5177</v>
      </c>
    </row>
    <row r="6973" spans="6:8">
      <c r="H6973" t="s">
        <v>5178</v>
      </c>
    </row>
    <row r="6974" spans="6:8">
      <c r="H6974" t="s">
        <v>5179</v>
      </c>
    </row>
    <row r="6975" spans="6:8">
      <c r="H6975" t="s">
        <v>2917</v>
      </c>
    </row>
    <row r="6976" spans="6:8">
      <c r="F6976" t="s">
        <v>1717</v>
      </c>
      <c r="G6976" t="s">
        <v>2260</v>
      </c>
      <c r="H6976" t="s">
        <v>5180</v>
      </c>
    </row>
    <row r="6977" spans="6:8">
      <c r="H6977" t="s">
        <v>5181</v>
      </c>
    </row>
    <row r="6978" spans="6:8">
      <c r="H6978" t="s">
        <v>5182</v>
      </c>
    </row>
    <row r="6979" spans="6:8">
      <c r="H6979" t="s">
        <v>5183</v>
      </c>
    </row>
    <row r="6980" spans="6:8">
      <c r="H6980" t="s">
        <v>5184</v>
      </c>
    </row>
    <row r="6981" spans="6:8">
      <c r="H6981" t="s">
        <v>5185</v>
      </c>
    </row>
    <row r="6982" spans="6:8">
      <c r="H6982" t="s">
        <v>5186</v>
      </c>
    </row>
    <row r="6983" spans="6:8">
      <c r="H6983" t="s">
        <v>5187</v>
      </c>
    </row>
    <row r="6984" spans="6:8">
      <c r="H6984" t="s">
        <v>5188</v>
      </c>
    </row>
    <row r="6985" spans="6:8">
      <c r="H6985" t="s">
        <v>5189</v>
      </c>
    </row>
    <row r="6986" spans="6:8">
      <c r="H6986" t="s">
        <v>5190</v>
      </c>
    </row>
    <row r="6987" spans="6:8">
      <c r="H6987" t="s">
        <v>5191</v>
      </c>
    </row>
    <row r="6988" spans="6:8">
      <c r="H6988" t="s">
        <v>5192</v>
      </c>
    </row>
    <row r="6989" spans="6:8">
      <c r="F6989" t="s">
        <v>1718</v>
      </c>
      <c r="G6989" t="s">
        <v>2059</v>
      </c>
      <c r="H6989" t="s">
        <v>5193</v>
      </c>
    </row>
    <row r="6990" spans="6:8">
      <c r="H6990" t="s">
        <v>2757</v>
      </c>
    </row>
    <row r="6991" spans="6:8">
      <c r="H6991" t="s">
        <v>2758</v>
      </c>
    </row>
    <row r="6992" spans="6:8">
      <c r="H6992" t="s">
        <v>2759</v>
      </c>
    </row>
    <row r="6993" spans="8:8">
      <c r="H6993" t="s">
        <v>4037</v>
      </c>
    </row>
    <row r="6994" spans="8:8">
      <c r="H6994" t="s">
        <v>4038</v>
      </c>
    </row>
    <row r="6995" spans="8:8">
      <c r="H6995" t="s">
        <v>5194</v>
      </c>
    </row>
    <row r="6996" spans="8:8">
      <c r="H6996" t="s">
        <v>5079</v>
      </c>
    </row>
    <row r="6997" spans="8:8">
      <c r="H6997" t="s">
        <v>5195</v>
      </c>
    </row>
    <row r="6998" spans="8:8">
      <c r="H6998" t="s">
        <v>2767</v>
      </c>
    </row>
    <row r="6999" spans="8:8">
      <c r="H6999" t="s">
        <v>2768</v>
      </c>
    </row>
    <row r="7000" spans="8:8">
      <c r="H7000" t="s">
        <v>5081</v>
      </c>
    </row>
    <row r="7001" spans="8:8">
      <c r="H7001" t="s">
        <v>2770</v>
      </c>
    </row>
    <row r="7002" spans="8:8">
      <c r="H7002" t="s">
        <v>5082</v>
      </c>
    </row>
    <row r="7003" spans="8:8">
      <c r="H7003" t="s">
        <v>2771</v>
      </c>
    </row>
    <row r="7004" spans="8:8">
      <c r="H7004" t="s">
        <v>2772</v>
      </c>
    </row>
    <row r="7005" spans="8:8">
      <c r="H7005" t="s">
        <v>5083</v>
      </c>
    </row>
    <row r="7006" spans="8:8">
      <c r="H7006" t="s">
        <v>5084</v>
      </c>
    </row>
    <row r="7007" spans="8:8">
      <c r="H7007" t="s">
        <v>5085</v>
      </c>
    </row>
    <row r="7008" spans="8:8">
      <c r="H7008" t="s">
        <v>5086</v>
      </c>
    </row>
    <row r="7009" spans="6:8">
      <c r="H7009" t="s">
        <v>5087</v>
      </c>
    </row>
    <row r="7010" spans="6:8">
      <c r="H7010" t="s">
        <v>5088</v>
      </c>
    </row>
    <row r="7011" spans="6:8">
      <c r="H7011" t="s">
        <v>2779</v>
      </c>
    </row>
    <row r="7012" spans="6:8">
      <c r="H7012" t="s">
        <v>2780</v>
      </c>
    </row>
    <row r="7013" spans="6:8">
      <c r="H7013" t="s">
        <v>5089</v>
      </c>
    </row>
    <row r="7014" spans="6:8">
      <c r="H7014" t="s">
        <v>2782</v>
      </c>
    </row>
    <row r="7015" spans="6:8">
      <c r="H7015" t="s">
        <v>5090</v>
      </c>
    </row>
    <row r="7016" spans="6:8">
      <c r="H7016" t="s">
        <v>5196</v>
      </c>
    </row>
    <row r="7017" spans="6:8">
      <c r="H7017" t="s">
        <v>5091</v>
      </c>
    </row>
    <row r="7018" spans="6:8">
      <c r="F7018" t="s">
        <v>1719</v>
      </c>
      <c r="G7018" t="s">
        <v>2261</v>
      </c>
      <c r="H7018" t="s">
        <v>5032</v>
      </c>
    </row>
    <row r="7019" spans="6:8">
      <c r="H7019" t="s">
        <v>4792</v>
      </c>
    </row>
    <row r="7020" spans="6:8">
      <c r="F7020" t="s">
        <v>1720</v>
      </c>
      <c r="G7020" t="s">
        <v>1993</v>
      </c>
      <c r="H7020" t="s">
        <v>3185</v>
      </c>
    </row>
    <row r="7021" spans="6:8">
      <c r="H7021" t="s">
        <v>4716</v>
      </c>
    </row>
    <row r="7022" spans="6:8">
      <c r="H7022" t="s">
        <v>3382</v>
      </c>
    </row>
    <row r="7023" spans="6:8">
      <c r="H7023" t="s">
        <v>3494</v>
      </c>
    </row>
    <row r="7024" spans="6:8">
      <c r="H7024" t="s">
        <v>4106</v>
      </c>
    </row>
    <row r="7025" spans="8:8">
      <c r="H7025" t="s">
        <v>4107</v>
      </c>
    </row>
    <row r="7026" spans="8:8">
      <c r="H7026" t="s">
        <v>4108</v>
      </c>
    </row>
    <row r="7027" spans="8:8">
      <c r="H7027" t="s">
        <v>2586</v>
      </c>
    </row>
    <row r="7028" spans="8:8">
      <c r="H7028" t="s">
        <v>4109</v>
      </c>
    </row>
    <row r="7029" spans="8:8">
      <c r="H7029" t="s">
        <v>4110</v>
      </c>
    </row>
    <row r="7030" spans="8:8">
      <c r="H7030" t="s">
        <v>4111</v>
      </c>
    </row>
    <row r="7031" spans="8:8">
      <c r="H7031" t="s">
        <v>2500</v>
      </c>
    </row>
    <row r="7032" spans="8:8">
      <c r="H7032" t="s">
        <v>4112</v>
      </c>
    </row>
    <row r="7033" spans="8:8">
      <c r="H7033" t="s">
        <v>4113</v>
      </c>
    </row>
    <row r="7034" spans="8:8">
      <c r="H7034" t="s">
        <v>4114</v>
      </c>
    </row>
    <row r="7035" spans="8:8">
      <c r="H7035" t="s">
        <v>4115</v>
      </c>
    </row>
    <row r="7036" spans="8:8">
      <c r="H7036" t="s">
        <v>4116</v>
      </c>
    </row>
    <row r="7037" spans="8:8">
      <c r="H7037" t="s">
        <v>4117</v>
      </c>
    </row>
    <row r="7038" spans="8:8">
      <c r="H7038" t="s">
        <v>2413</v>
      </c>
    </row>
    <row r="7039" spans="8:8">
      <c r="H7039" t="s">
        <v>2403</v>
      </c>
    </row>
    <row r="7040" spans="8:8">
      <c r="H7040" t="s">
        <v>4118</v>
      </c>
    </row>
    <row r="7041" spans="6:8">
      <c r="H7041" t="s">
        <v>4119</v>
      </c>
    </row>
    <row r="7042" spans="6:8">
      <c r="H7042" t="s">
        <v>4120</v>
      </c>
    </row>
    <row r="7043" spans="6:8">
      <c r="H7043" t="s">
        <v>4121</v>
      </c>
    </row>
    <row r="7044" spans="6:8">
      <c r="H7044" t="s">
        <v>4122</v>
      </c>
    </row>
    <row r="7045" spans="6:8">
      <c r="H7045" t="s">
        <v>4123</v>
      </c>
    </row>
    <row r="7046" spans="6:8">
      <c r="H7046" t="s">
        <v>2411</v>
      </c>
    </row>
    <row r="7047" spans="6:8">
      <c r="H7047" t="s">
        <v>4124</v>
      </c>
    </row>
    <row r="7048" spans="6:8">
      <c r="H7048" t="s">
        <v>4125</v>
      </c>
    </row>
    <row r="7049" spans="6:8">
      <c r="H7049" t="s">
        <v>4126</v>
      </c>
    </row>
    <row r="7050" spans="6:8">
      <c r="H7050" t="s">
        <v>4127</v>
      </c>
    </row>
    <row r="7051" spans="6:8">
      <c r="H7051" t="s">
        <v>4128</v>
      </c>
    </row>
    <row r="7052" spans="6:8">
      <c r="H7052" t="s">
        <v>4129</v>
      </c>
    </row>
    <row r="7053" spans="6:8">
      <c r="H7053" t="s">
        <v>3133</v>
      </c>
    </row>
    <row r="7054" spans="6:8">
      <c r="F7054" t="s">
        <v>1721</v>
      </c>
      <c r="G7054" t="s">
        <v>2223</v>
      </c>
      <c r="H7054" t="s">
        <v>4705</v>
      </c>
    </row>
    <row r="7055" spans="6:8">
      <c r="H7055" t="s">
        <v>4706</v>
      </c>
    </row>
    <row r="7056" spans="6:8">
      <c r="H7056" t="s">
        <v>4707</v>
      </c>
    </row>
    <row r="7057" spans="8:8">
      <c r="H7057" t="s">
        <v>4708</v>
      </c>
    </row>
    <row r="7058" spans="8:8">
      <c r="H7058" t="s">
        <v>4709</v>
      </c>
    </row>
    <row r="7059" spans="8:8">
      <c r="H7059" t="s">
        <v>4111</v>
      </c>
    </row>
    <row r="7060" spans="8:8">
      <c r="H7060" t="s">
        <v>4112</v>
      </c>
    </row>
    <row r="7061" spans="8:8">
      <c r="H7061" t="s">
        <v>4113</v>
      </c>
    </row>
    <row r="7062" spans="8:8">
      <c r="H7062" t="s">
        <v>4710</v>
      </c>
    </row>
    <row r="7063" spans="8:8">
      <c r="H7063" t="s">
        <v>4711</v>
      </c>
    </row>
    <row r="7064" spans="8:8">
      <c r="H7064" t="s">
        <v>4712</v>
      </c>
    </row>
    <row r="7065" spans="8:8">
      <c r="H7065" t="s">
        <v>4713</v>
      </c>
    </row>
    <row r="7066" spans="8:8">
      <c r="H7066" t="s">
        <v>4123</v>
      </c>
    </row>
    <row r="7067" spans="8:8">
      <c r="H7067" t="s">
        <v>4125</v>
      </c>
    </row>
    <row r="7068" spans="8:8">
      <c r="H7068" t="s">
        <v>2411</v>
      </c>
    </row>
    <row r="7069" spans="8:8">
      <c r="H7069" t="s">
        <v>4714</v>
      </c>
    </row>
    <row r="7070" spans="8:8">
      <c r="H7070" t="s">
        <v>4114</v>
      </c>
    </row>
    <row r="7071" spans="8:8">
      <c r="H7071" t="s">
        <v>4117</v>
      </c>
    </row>
    <row r="7072" spans="8:8">
      <c r="H7072" t="s">
        <v>4116</v>
      </c>
    </row>
    <row r="7073" spans="6:8">
      <c r="H7073" t="s">
        <v>4715</v>
      </c>
    </row>
    <row r="7074" spans="6:8">
      <c r="H7074" t="s">
        <v>2586</v>
      </c>
    </row>
    <row r="7075" spans="6:8">
      <c r="H7075" t="s">
        <v>4129</v>
      </c>
    </row>
    <row r="7076" spans="6:8">
      <c r="F7076" t="s">
        <v>1722</v>
      </c>
      <c r="G7076" t="s">
        <v>2262</v>
      </c>
      <c r="H7076" t="s">
        <v>4284</v>
      </c>
    </row>
    <row r="7077" spans="6:8">
      <c r="H7077" t="s">
        <v>4285</v>
      </c>
    </row>
    <row r="7078" spans="6:8">
      <c r="H7078" t="s">
        <v>4286</v>
      </c>
    </row>
    <row r="7079" spans="6:8">
      <c r="H7079" t="s">
        <v>4287</v>
      </c>
    </row>
    <row r="7080" spans="6:8">
      <c r="H7080" t="s">
        <v>2756</v>
      </c>
    </row>
    <row r="7081" spans="6:8">
      <c r="F7081" t="s">
        <v>1723</v>
      </c>
      <c r="G7081" t="s">
        <v>2263</v>
      </c>
      <c r="H7081" t="s">
        <v>5030</v>
      </c>
    </row>
    <row r="7082" spans="6:8">
      <c r="H7082" t="s">
        <v>5031</v>
      </c>
    </row>
    <row r="7083" spans="6:8">
      <c r="H7083" t="s">
        <v>2917</v>
      </c>
    </row>
    <row r="7084" spans="6:8">
      <c r="F7084" t="s">
        <v>1724</v>
      </c>
      <c r="G7084" t="s">
        <v>2264</v>
      </c>
      <c r="H7084" t="s">
        <v>5032</v>
      </c>
    </row>
    <row r="7085" spans="6:8">
      <c r="H7085" t="s">
        <v>4792</v>
      </c>
    </row>
    <row r="7086" spans="6:8">
      <c r="F7086" t="s">
        <v>1725</v>
      </c>
      <c r="G7086" t="s">
        <v>2256</v>
      </c>
      <c r="H7086" t="s">
        <v>5092</v>
      </c>
    </row>
    <row r="7087" spans="6:8">
      <c r="H7087" t="s">
        <v>5197</v>
      </c>
    </row>
    <row r="7088" spans="6:8">
      <c r="H7088" t="s">
        <v>5097</v>
      </c>
    </row>
    <row r="7089" spans="6:8">
      <c r="H7089" t="s">
        <v>4115</v>
      </c>
    </row>
    <row r="7090" spans="6:8">
      <c r="H7090" t="s">
        <v>5198</v>
      </c>
    </row>
    <row r="7091" spans="6:8">
      <c r="H7091" t="s">
        <v>5199</v>
      </c>
    </row>
    <row r="7092" spans="6:8">
      <c r="H7092" t="s">
        <v>5200</v>
      </c>
    </row>
    <row r="7093" spans="6:8">
      <c r="H7093" t="s">
        <v>2622</v>
      </c>
    </row>
    <row r="7094" spans="6:8">
      <c r="H7094" t="s">
        <v>3438</v>
      </c>
    </row>
    <row r="7095" spans="6:8">
      <c r="F7095" t="s">
        <v>1726</v>
      </c>
      <c r="G7095" t="s">
        <v>2265</v>
      </c>
      <c r="H7095" t="s">
        <v>5201</v>
      </c>
    </row>
    <row r="7096" spans="6:8">
      <c r="F7096" t="s">
        <v>1698</v>
      </c>
      <c r="G7096" t="s">
        <v>2245</v>
      </c>
      <c r="H7096" t="s">
        <v>4925</v>
      </c>
    </row>
    <row r="7097" spans="6:8">
      <c r="H7097" t="s">
        <v>4926</v>
      </c>
    </row>
    <row r="7098" spans="6:8">
      <c r="H7098" t="s">
        <v>5202</v>
      </c>
    </row>
    <row r="7099" spans="6:8">
      <c r="H7099" t="s">
        <v>5203</v>
      </c>
    </row>
    <row r="7100" spans="6:8">
      <c r="H7100" t="s">
        <v>5204</v>
      </c>
    </row>
    <row r="7101" spans="6:8">
      <c r="H7101" t="s">
        <v>5205</v>
      </c>
    </row>
    <row r="7102" spans="6:8">
      <c r="H7102" t="s">
        <v>5206</v>
      </c>
    </row>
    <row r="7103" spans="6:8">
      <c r="H7103" t="s">
        <v>5207</v>
      </c>
    </row>
    <row r="7104" spans="6:8">
      <c r="H7104" t="s">
        <v>4928</v>
      </c>
    </row>
    <row r="7105" spans="8:8">
      <c r="H7105" t="s">
        <v>5115</v>
      </c>
    </row>
    <row r="7106" spans="8:8">
      <c r="H7106" t="s">
        <v>5208</v>
      </c>
    </row>
    <row r="7107" spans="8:8">
      <c r="H7107" t="s">
        <v>5209</v>
      </c>
    </row>
    <row r="7108" spans="8:8">
      <c r="H7108" t="s">
        <v>4932</v>
      </c>
    </row>
    <row r="7109" spans="8:8">
      <c r="H7109" t="s">
        <v>5210</v>
      </c>
    </row>
    <row r="7110" spans="8:8">
      <c r="H7110" t="s">
        <v>5211</v>
      </c>
    </row>
    <row r="7111" spans="8:8">
      <c r="H7111" t="s">
        <v>5212</v>
      </c>
    </row>
    <row r="7112" spans="8:8">
      <c r="H7112" t="s">
        <v>5213</v>
      </c>
    </row>
    <row r="7113" spans="8:8">
      <c r="H7113" t="s">
        <v>5214</v>
      </c>
    </row>
    <row r="7114" spans="8:8">
      <c r="H7114" t="s">
        <v>5215</v>
      </c>
    </row>
    <row r="7115" spans="8:8">
      <c r="H7115" t="s">
        <v>3438</v>
      </c>
    </row>
    <row r="7116" spans="8:8">
      <c r="H7116" t="s">
        <v>5216</v>
      </c>
    </row>
    <row r="7117" spans="8:8">
      <c r="H7117" t="s">
        <v>5217</v>
      </c>
    </row>
    <row r="7118" spans="8:8">
      <c r="H7118" t="s">
        <v>5218</v>
      </c>
    </row>
    <row r="7119" spans="8:8">
      <c r="H7119" t="s">
        <v>5219</v>
      </c>
    </row>
    <row r="7120" spans="8:8">
      <c r="H7120" t="s">
        <v>5220</v>
      </c>
    </row>
    <row r="7121" spans="8:8">
      <c r="H7121" t="s">
        <v>5221</v>
      </c>
    </row>
    <row r="7122" spans="8:8">
      <c r="H7122" t="s">
        <v>5222</v>
      </c>
    </row>
    <row r="7123" spans="8:8">
      <c r="H7123" t="s">
        <v>5223</v>
      </c>
    </row>
    <row r="7124" spans="8:8">
      <c r="H7124" t="s">
        <v>5224</v>
      </c>
    </row>
    <row r="7125" spans="8:8">
      <c r="H7125" t="s">
        <v>5225</v>
      </c>
    </row>
    <row r="7126" spans="8:8">
      <c r="H7126" t="s">
        <v>5121</v>
      </c>
    </row>
    <row r="7127" spans="8:8">
      <c r="H7127" t="s">
        <v>5122</v>
      </c>
    </row>
    <row r="7128" spans="8:8">
      <c r="H7128" t="s">
        <v>5226</v>
      </c>
    </row>
    <row r="7129" spans="8:8">
      <c r="H7129" t="s">
        <v>5227</v>
      </c>
    </row>
    <row r="7130" spans="8:8">
      <c r="H7130" t="s">
        <v>5228</v>
      </c>
    </row>
    <row r="7131" spans="8:8">
      <c r="H7131" t="s">
        <v>5229</v>
      </c>
    </row>
    <row r="7132" spans="8:8">
      <c r="H7132" t="s">
        <v>5230</v>
      </c>
    </row>
    <row r="7133" spans="8:8">
      <c r="H7133" t="s">
        <v>5231</v>
      </c>
    </row>
    <row r="7134" spans="8:8">
      <c r="H7134" t="s">
        <v>5232</v>
      </c>
    </row>
    <row r="7135" spans="8:8">
      <c r="H7135" t="s">
        <v>5233</v>
      </c>
    </row>
    <row r="7136" spans="8:8">
      <c r="H7136" t="s">
        <v>5234</v>
      </c>
    </row>
    <row r="7137" spans="6:8">
      <c r="H7137" t="s">
        <v>5235</v>
      </c>
    </row>
    <row r="7138" spans="6:8">
      <c r="H7138" t="s">
        <v>5236</v>
      </c>
    </row>
    <row r="7139" spans="6:8">
      <c r="H7139" t="s">
        <v>5237</v>
      </c>
    </row>
    <row r="7140" spans="6:8">
      <c r="H7140" t="s">
        <v>5238</v>
      </c>
    </row>
    <row r="7141" spans="6:8">
      <c r="H7141" t="s">
        <v>5146</v>
      </c>
    </row>
    <row r="7142" spans="6:8">
      <c r="H7142" t="s">
        <v>5239</v>
      </c>
    </row>
    <row r="7143" spans="6:8">
      <c r="H7143" t="s">
        <v>5240</v>
      </c>
    </row>
    <row r="7144" spans="6:8">
      <c r="H7144" t="s">
        <v>5241</v>
      </c>
    </row>
    <row r="7145" spans="6:8">
      <c r="F7145" t="s">
        <v>1727</v>
      </c>
      <c r="G7145" t="s">
        <v>2266</v>
      </c>
      <c r="H7145" t="s">
        <v>4115</v>
      </c>
    </row>
    <row r="7146" spans="6:8">
      <c r="F7146" t="s">
        <v>1728</v>
      </c>
      <c r="G7146" t="s">
        <v>2260</v>
      </c>
      <c r="H7146" t="s">
        <v>5180</v>
      </c>
    </row>
    <row r="7147" spans="6:8">
      <c r="H7147" t="s">
        <v>5181</v>
      </c>
    </row>
    <row r="7148" spans="6:8">
      <c r="H7148" t="s">
        <v>5182</v>
      </c>
    </row>
    <row r="7149" spans="6:8">
      <c r="H7149" t="s">
        <v>5183</v>
      </c>
    </row>
    <row r="7150" spans="6:8">
      <c r="H7150" t="s">
        <v>5184</v>
      </c>
    </row>
    <row r="7151" spans="6:8">
      <c r="H7151" t="s">
        <v>5185</v>
      </c>
    </row>
    <row r="7152" spans="6:8">
      <c r="H7152" t="s">
        <v>5186</v>
      </c>
    </row>
    <row r="7153" spans="6:8">
      <c r="H7153" t="s">
        <v>5187</v>
      </c>
    </row>
    <row r="7154" spans="6:8">
      <c r="H7154" t="s">
        <v>5188</v>
      </c>
    </row>
    <row r="7155" spans="6:8">
      <c r="H7155" t="s">
        <v>5189</v>
      </c>
    </row>
    <row r="7156" spans="6:8">
      <c r="H7156" t="s">
        <v>5190</v>
      </c>
    </row>
    <row r="7157" spans="6:8">
      <c r="H7157" t="s">
        <v>5191</v>
      </c>
    </row>
    <row r="7158" spans="6:8">
      <c r="H7158" t="s">
        <v>5242</v>
      </c>
    </row>
    <row r="7159" spans="6:8">
      <c r="F7159" t="s">
        <v>1729</v>
      </c>
      <c r="G7159" t="s">
        <v>2267</v>
      </c>
      <c r="H7159" t="s">
        <v>5243</v>
      </c>
    </row>
    <row r="7160" spans="6:8">
      <c r="H7160" t="s">
        <v>2757</v>
      </c>
    </row>
    <row r="7161" spans="6:8">
      <c r="H7161" t="s">
        <v>2758</v>
      </c>
    </row>
    <row r="7162" spans="6:8">
      <c r="H7162" t="s">
        <v>2759</v>
      </c>
    </row>
    <row r="7163" spans="6:8">
      <c r="H7163" t="s">
        <v>4037</v>
      </c>
    </row>
    <row r="7164" spans="6:8">
      <c r="H7164" t="s">
        <v>4038</v>
      </c>
    </row>
    <row r="7165" spans="6:8">
      <c r="H7165" t="s">
        <v>5194</v>
      </c>
    </row>
    <row r="7166" spans="6:8">
      <c r="H7166" t="s">
        <v>5079</v>
      </c>
    </row>
    <row r="7167" spans="6:8">
      <c r="H7167" t="s">
        <v>5244</v>
      </c>
    </row>
    <row r="7168" spans="6:8">
      <c r="H7168" t="s">
        <v>2767</v>
      </c>
    </row>
    <row r="7169" spans="8:8">
      <c r="H7169" t="s">
        <v>2768</v>
      </c>
    </row>
    <row r="7170" spans="8:8">
      <c r="H7170" t="s">
        <v>5081</v>
      </c>
    </row>
    <row r="7171" spans="8:8">
      <c r="H7171" t="s">
        <v>2770</v>
      </c>
    </row>
    <row r="7172" spans="8:8">
      <c r="H7172" t="s">
        <v>5082</v>
      </c>
    </row>
    <row r="7173" spans="8:8">
      <c r="H7173" t="s">
        <v>2771</v>
      </c>
    </row>
    <row r="7174" spans="8:8">
      <c r="H7174" t="s">
        <v>2772</v>
      </c>
    </row>
    <row r="7175" spans="8:8">
      <c r="H7175" t="s">
        <v>5083</v>
      </c>
    </row>
    <row r="7176" spans="8:8">
      <c r="H7176" t="s">
        <v>5084</v>
      </c>
    </row>
    <row r="7177" spans="8:8">
      <c r="H7177" t="s">
        <v>5085</v>
      </c>
    </row>
    <row r="7178" spans="8:8">
      <c r="H7178" t="s">
        <v>5086</v>
      </c>
    </row>
    <row r="7179" spans="8:8">
      <c r="H7179" t="s">
        <v>5087</v>
      </c>
    </row>
    <row r="7180" spans="8:8">
      <c r="H7180" t="s">
        <v>5088</v>
      </c>
    </row>
    <row r="7181" spans="8:8">
      <c r="H7181" t="s">
        <v>2779</v>
      </c>
    </row>
    <row r="7182" spans="8:8">
      <c r="H7182" t="s">
        <v>2780</v>
      </c>
    </row>
    <row r="7183" spans="8:8">
      <c r="H7183" t="s">
        <v>5089</v>
      </c>
    </row>
    <row r="7184" spans="8:8">
      <c r="H7184" t="s">
        <v>2782</v>
      </c>
    </row>
    <row r="7185" spans="6:8">
      <c r="H7185" t="s">
        <v>5090</v>
      </c>
    </row>
    <row r="7186" spans="6:8">
      <c r="H7186" t="s">
        <v>5196</v>
      </c>
    </row>
    <row r="7187" spans="6:8">
      <c r="H7187" t="s">
        <v>5091</v>
      </c>
    </row>
    <row r="7188" spans="6:8">
      <c r="F7188" t="s">
        <v>1730</v>
      </c>
      <c r="G7188" t="s">
        <v>2268</v>
      </c>
      <c r="H7188" t="s">
        <v>5032</v>
      </c>
    </row>
    <row r="7189" spans="6:8">
      <c r="H7189" t="s">
        <v>4792</v>
      </c>
    </row>
    <row r="7190" spans="6:8">
      <c r="F7190" t="s">
        <v>1731</v>
      </c>
      <c r="G7190" t="s">
        <v>2269</v>
      </c>
      <c r="H7190" t="s">
        <v>4298</v>
      </c>
    </row>
    <row r="7191" spans="6:8">
      <c r="H7191" t="s">
        <v>5245</v>
      </c>
    </row>
    <row r="7192" spans="6:8">
      <c r="F7192" t="s">
        <v>1732</v>
      </c>
      <c r="G7192" t="s">
        <v>2151</v>
      </c>
      <c r="H7192" t="s">
        <v>5245</v>
      </c>
    </row>
    <row r="7193" spans="6:8">
      <c r="H7193" t="s">
        <v>2310</v>
      </c>
    </row>
    <row r="7194" spans="6:8">
      <c r="H7194" t="s">
        <v>5246</v>
      </c>
    </row>
    <row r="7195" spans="6:8">
      <c r="H7195" t="s">
        <v>4926</v>
      </c>
    </row>
    <row r="7196" spans="6:8">
      <c r="H7196" t="s">
        <v>5247</v>
      </c>
    </row>
    <row r="7197" spans="6:8">
      <c r="H7197" t="s">
        <v>5248</v>
      </c>
    </row>
    <row r="7198" spans="6:8">
      <c r="H7198" t="s">
        <v>5249</v>
      </c>
    </row>
    <row r="7199" spans="6:8">
      <c r="H7199" t="s">
        <v>5250</v>
      </c>
    </row>
    <row r="7200" spans="6:8">
      <c r="H7200" t="s">
        <v>5251</v>
      </c>
    </row>
    <row r="7201" spans="6:8">
      <c r="H7201" t="s">
        <v>5252</v>
      </c>
    </row>
    <row r="7202" spans="6:8">
      <c r="H7202" t="s">
        <v>5253</v>
      </c>
    </row>
    <row r="7203" spans="6:8">
      <c r="H7203" t="s">
        <v>5254</v>
      </c>
    </row>
    <row r="7204" spans="6:8">
      <c r="H7204" t="s">
        <v>4300</v>
      </c>
    </row>
    <row r="7205" spans="6:8">
      <c r="H7205" t="s">
        <v>5255</v>
      </c>
    </row>
    <row r="7206" spans="6:8">
      <c r="H7206" t="s">
        <v>5256</v>
      </c>
    </row>
    <row r="7207" spans="6:8">
      <c r="H7207" t="s">
        <v>5257</v>
      </c>
    </row>
    <row r="7208" spans="6:8">
      <c r="H7208" t="s">
        <v>5258</v>
      </c>
    </row>
    <row r="7209" spans="6:8">
      <c r="H7209" t="s">
        <v>5259</v>
      </c>
    </row>
    <row r="7210" spans="6:8">
      <c r="H7210" t="s">
        <v>5260</v>
      </c>
    </row>
    <row r="7211" spans="6:8">
      <c r="H7211" t="s">
        <v>5261</v>
      </c>
    </row>
    <row r="7212" spans="6:8">
      <c r="H7212" t="s">
        <v>5261</v>
      </c>
    </row>
    <row r="7213" spans="6:8">
      <c r="H7213" t="s">
        <v>5261</v>
      </c>
    </row>
    <row r="7214" spans="6:8">
      <c r="H7214" t="s">
        <v>5262</v>
      </c>
    </row>
    <row r="7215" spans="6:8">
      <c r="H7215" t="s">
        <v>5263</v>
      </c>
    </row>
    <row r="7216" spans="6:8">
      <c r="F7216" t="s">
        <v>1733</v>
      </c>
      <c r="G7216" t="s">
        <v>2270</v>
      </c>
      <c r="H7216" t="s">
        <v>4298</v>
      </c>
    </row>
    <row r="7217" spans="6:8">
      <c r="H7217" t="s">
        <v>5264</v>
      </c>
    </row>
    <row r="7218" spans="6:8">
      <c r="F7218" t="s">
        <v>1734</v>
      </c>
      <c r="G7218" t="s">
        <v>2271</v>
      </c>
      <c r="H7218" t="s">
        <v>5265</v>
      </c>
    </row>
    <row r="7219" spans="6:8">
      <c r="H7219" t="s">
        <v>5266</v>
      </c>
    </row>
    <row r="7220" spans="6:8">
      <c r="H7220" t="s">
        <v>5267</v>
      </c>
    </row>
    <row r="7221" spans="6:8">
      <c r="H7221" t="s">
        <v>5268</v>
      </c>
    </row>
    <row r="7222" spans="6:8">
      <c r="H7222" t="s">
        <v>5269</v>
      </c>
    </row>
    <row r="7223" spans="6:8">
      <c r="H7223" t="s">
        <v>5270</v>
      </c>
    </row>
    <row r="7224" spans="6:8">
      <c r="H7224" t="s">
        <v>5271</v>
      </c>
    </row>
    <row r="7225" spans="6:8">
      <c r="H7225" t="s">
        <v>5272</v>
      </c>
    </row>
    <row r="7226" spans="6:8">
      <c r="H7226" t="s">
        <v>5273</v>
      </c>
    </row>
    <row r="7227" spans="6:8">
      <c r="H7227" t="s">
        <v>5274</v>
      </c>
    </row>
    <row r="7228" spans="6:8">
      <c r="H7228" t="s">
        <v>5275</v>
      </c>
    </row>
    <row r="7229" spans="6:8">
      <c r="H7229" t="s">
        <v>5276</v>
      </c>
    </row>
    <row r="7230" spans="6:8">
      <c r="H7230" t="s">
        <v>5277</v>
      </c>
    </row>
    <row r="7231" spans="6:8">
      <c r="H7231" t="s">
        <v>3390</v>
      </c>
    </row>
    <row r="7232" spans="6:8">
      <c r="H7232" t="s">
        <v>5235</v>
      </c>
    </row>
    <row r="7233" spans="6:8">
      <c r="H7233" t="s">
        <v>5278</v>
      </c>
    </row>
    <row r="7234" spans="6:8">
      <c r="H7234" t="s">
        <v>5279</v>
      </c>
    </row>
    <row r="7235" spans="6:8">
      <c r="F7235" t="s">
        <v>1735</v>
      </c>
      <c r="G7235" t="s">
        <v>2272</v>
      </c>
      <c r="H7235" t="s">
        <v>5280</v>
      </c>
    </row>
    <row r="7236" spans="6:8">
      <c r="H7236" t="s">
        <v>5281</v>
      </c>
    </row>
    <row r="7237" spans="6:8">
      <c r="H7237" t="s">
        <v>4922</v>
      </c>
    </row>
    <row r="7238" spans="6:8">
      <c r="H7238" t="s">
        <v>5282</v>
      </c>
    </row>
    <row r="7239" spans="6:8">
      <c r="H7239" t="s">
        <v>5283</v>
      </c>
    </row>
    <row r="7240" spans="6:8">
      <c r="F7240" t="s">
        <v>1736</v>
      </c>
      <c r="G7240" t="s">
        <v>2273</v>
      </c>
      <c r="H7240" t="s">
        <v>5280</v>
      </c>
    </row>
    <row r="7241" spans="6:8">
      <c r="H7241" t="s">
        <v>5284</v>
      </c>
    </row>
    <row r="7242" spans="6:8">
      <c r="H7242" t="s">
        <v>5285</v>
      </c>
    </row>
    <row r="7243" spans="6:8">
      <c r="H7243" t="s">
        <v>5286</v>
      </c>
    </row>
    <row r="7244" spans="6:8">
      <c r="H7244" t="s">
        <v>5281</v>
      </c>
    </row>
    <row r="7245" spans="6:8">
      <c r="H7245" t="s">
        <v>5287</v>
      </c>
    </row>
    <row r="7246" spans="6:8">
      <c r="H7246" t="s">
        <v>5282</v>
      </c>
    </row>
    <row r="7247" spans="6:8">
      <c r="H7247" t="s">
        <v>4926</v>
      </c>
    </row>
    <row r="7248" spans="6:8">
      <c r="H7248" t="s">
        <v>5288</v>
      </c>
    </row>
    <row r="7249" spans="8:8">
      <c r="H7249" t="s">
        <v>5289</v>
      </c>
    </row>
    <row r="7250" spans="8:8">
      <c r="H7250" t="s">
        <v>5217</v>
      </c>
    </row>
    <row r="7251" spans="8:8">
      <c r="H7251" t="s">
        <v>3438</v>
      </c>
    </row>
    <row r="7252" spans="8:8">
      <c r="H7252" t="s">
        <v>4923</v>
      </c>
    </row>
    <row r="7253" spans="8:8">
      <c r="H7253" t="s">
        <v>4924</v>
      </c>
    </row>
    <row r="7254" spans="8:8">
      <c r="H7254" t="s">
        <v>3386</v>
      </c>
    </row>
    <row r="7255" spans="8:8">
      <c r="H7255" t="s">
        <v>5290</v>
      </c>
    </row>
    <row r="7256" spans="8:8">
      <c r="H7256" t="s">
        <v>5291</v>
      </c>
    </row>
    <row r="7257" spans="8:8">
      <c r="H7257" t="s">
        <v>5292</v>
      </c>
    </row>
    <row r="7258" spans="8:8">
      <c r="H7258" t="s">
        <v>5293</v>
      </c>
    </row>
    <row r="7259" spans="8:8">
      <c r="H7259" t="s">
        <v>4268</v>
      </c>
    </row>
    <row r="7260" spans="8:8">
      <c r="H7260" t="s">
        <v>4269</v>
      </c>
    </row>
    <row r="7261" spans="8:8">
      <c r="H7261" t="s">
        <v>4270</v>
      </c>
    </row>
    <row r="7262" spans="8:8">
      <c r="H7262" t="s">
        <v>4271</v>
      </c>
    </row>
    <row r="7263" spans="8:8">
      <c r="H7263" t="s">
        <v>4272</v>
      </c>
    </row>
    <row r="7264" spans="8:8">
      <c r="H7264" t="s">
        <v>5294</v>
      </c>
    </row>
    <row r="7265" spans="6:8">
      <c r="H7265" t="s">
        <v>5295</v>
      </c>
    </row>
    <row r="7266" spans="6:8">
      <c r="H7266" t="s">
        <v>5296</v>
      </c>
    </row>
    <row r="7267" spans="6:8">
      <c r="F7267" t="s">
        <v>1737</v>
      </c>
      <c r="G7267" t="s">
        <v>2274</v>
      </c>
      <c r="H7267" t="s">
        <v>5297</v>
      </c>
    </row>
    <row r="7268" spans="6:8">
      <c r="F7268" t="s">
        <v>1738</v>
      </c>
      <c r="G7268" t="s">
        <v>2275</v>
      </c>
      <c r="H7268" t="s">
        <v>5298</v>
      </c>
    </row>
    <row r="7269" spans="6:8">
      <c r="H7269" t="s">
        <v>4108</v>
      </c>
    </row>
    <row r="7270" spans="6:8">
      <c r="H7270" t="s">
        <v>3494</v>
      </c>
    </row>
    <row r="7271" spans="6:8">
      <c r="H7271" t="s">
        <v>4115</v>
      </c>
    </row>
    <row r="7272" spans="6:8">
      <c r="H7272" t="s">
        <v>4716</v>
      </c>
    </row>
    <row r="7273" spans="6:8">
      <c r="F7273" t="s">
        <v>1739</v>
      </c>
      <c r="G7273" t="s">
        <v>2276</v>
      </c>
      <c r="H7273" t="s">
        <v>5030</v>
      </c>
    </row>
    <row r="7274" spans="6:8">
      <c r="H7274" t="s">
        <v>5031</v>
      </c>
    </row>
    <row r="7275" spans="6:8">
      <c r="H7275" t="s">
        <v>2917</v>
      </c>
    </row>
    <row r="7276" spans="6:8">
      <c r="F7276" t="s">
        <v>1740</v>
      </c>
      <c r="G7276" t="s">
        <v>2277</v>
      </c>
      <c r="H7276" t="s">
        <v>5299</v>
      </c>
    </row>
    <row r="7277" spans="6:8">
      <c r="H7277" t="s">
        <v>5300</v>
      </c>
    </row>
    <row r="7278" spans="6:8">
      <c r="H7278" t="s">
        <v>4261</v>
      </c>
    </row>
    <row r="7279" spans="6:8">
      <c r="H7279" t="s">
        <v>5301</v>
      </c>
    </row>
    <row r="7280" spans="6:8">
      <c r="H7280" t="s">
        <v>5031</v>
      </c>
    </row>
    <row r="7281" spans="6:8">
      <c r="H7281" t="s">
        <v>4716</v>
      </c>
    </row>
    <row r="7282" spans="6:8">
      <c r="H7282" t="s">
        <v>5097</v>
      </c>
    </row>
    <row r="7283" spans="6:8">
      <c r="H7283" t="s">
        <v>5302</v>
      </c>
    </row>
    <row r="7284" spans="6:8">
      <c r="H7284" t="s">
        <v>5303</v>
      </c>
    </row>
    <row r="7285" spans="6:8">
      <c r="H7285" t="s">
        <v>2622</v>
      </c>
    </row>
    <row r="7286" spans="6:8">
      <c r="F7286" t="s">
        <v>1741</v>
      </c>
      <c r="G7286" t="s">
        <v>2278</v>
      </c>
      <c r="H7286" t="s">
        <v>5304</v>
      </c>
    </row>
    <row r="7287" spans="6:8">
      <c r="H7287" t="s">
        <v>5305</v>
      </c>
    </row>
    <row r="7288" spans="6:8">
      <c r="H7288" t="s">
        <v>5306</v>
      </c>
    </row>
    <row r="7289" spans="6:8">
      <c r="H7289" t="s">
        <v>4108</v>
      </c>
    </row>
    <row r="7290" spans="6:8">
      <c r="H7290" t="s">
        <v>3494</v>
      </c>
    </row>
    <row r="7291" spans="6:8">
      <c r="H7291" t="s">
        <v>4115</v>
      </c>
    </row>
    <row r="7292" spans="6:8">
      <c r="H7292" t="s">
        <v>4716</v>
      </c>
    </row>
    <row r="7293" spans="6:8">
      <c r="F7293" t="s">
        <v>1742</v>
      </c>
      <c r="G7293" t="s">
        <v>2279</v>
      </c>
      <c r="H7293" t="s">
        <v>5307</v>
      </c>
    </row>
    <row r="7294" spans="6:8">
      <c r="H7294" t="s">
        <v>4926</v>
      </c>
    </row>
    <row r="7295" spans="6:8">
      <c r="H7295" t="s">
        <v>5308</v>
      </c>
    </row>
    <row r="7296" spans="6:8">
      <c r="H7296" t="s">
        <v>5309</v>
      </c>
    </row>
    <row r="7297" spans="1:8">
      <c r="H7297" t="s">
        <v>5310</v>
      </c>
    </row>
    <row r="7298" spans="1:8">
      <c r="H7298" t="s">
        <v>5311</v>
      </c>
    </row>
    <row r="7299" spans="1:8">
      <c r="H7299" t="s">
        <v>5312</v>
      </c>
    </row>
    <row r="7300" spans="1:8">
      <c r="H7300" t="s">
        <v>5313</v>
      </c>
    </row>
    <row r="7301" spans="1:8">
      <c r="H7301" t="s">
        <v>5314</v>
      </c>
    </row>
    <row r="7302" spans="1:8">
      <c r="H7302" t="s">
        <v>5315</v>
      </c>
    </row>
    <row r="7303" spans="1:8">
      <c r="H7303" t="s">
        <v>5316</v>
      </c>
    </row>
    <row r="7304" spans="1:8">
      <c r="H7304" t="s">
        <v>4556</v>
      </c>
    </row>
    <row r="7305" spans="1:8">
      <c r="H7305" t="s">
        <v>5317</v>
      </c>
    </row>
    <row r="7306" spans="1:8">
      <c r="H7306" t="s">
        <v>5318</v>
      </c>
    </row>
    <row r="7307" spans="1:8">
      <c r="F7307" t="s">
        <v>1743</v>
      </c>
      <c r="G7307" t="s">
        <v>2280</v>
      </c>
      <c r="H7307" t="s">
        <v>5282</v>
      </c>
    </row>
    <row r="7308" spans="1:8">
      <c r="H7308" t="s">
        <v>5293</v>
      </c>
    </row>
    <row r="7309" spans="1:8">
      <c r="H7309" t="s">
        <v>5319</v>
      </c>
    </row>
    <row r="7310" spans="1:8">
      <c r="H7310" t="s">
        <v>5296</v>
      </c>
    </row>
    <row r="7311" spans="1:8">
      <c r="H7311" t="s">
        <v>4556</v>
      </c>
    </row>
    <row r="7312" spans="1:8">
      <c r="A7312" t="s">
        <v>453</v>
      </c>
      <c r="B7312">
        <f>HYPERLINK("https://github.com/apache/commons-math/commit/b8d96de5871d938f678b4702c2fcc306bdf1f34d", "b8d96de5871d938f678b4702c2fcc306bdf1f34d")</f>
        <v>0</v>
      </c>
      <c r="C7312">
        <f>HYPERLINK("https://github.com/apache/commons-math/commit/238f211d6a7b94b65c56fd20a0bbb1e4f936f17a", "238f211d6a7b94b65c56fd20a0bbb1e4f936f17a")</f>
        <v>0</v>
      </c>
      <c r="D7312" t="s">
        <v>525</v>
      </c>
      <c r="E7312" t="s">
        <v>971</v>
      </c>
      <c r="F7312" t="s">
        <v>1744</v>
      </c>
      <c r="G7312" t="s">
        <v>2281</v>
      </c>
      <c r="H7312" t="s">
        <v>5320</v>
      </c>
    </row>
    <row r="7313" spans="8:8">
      <c r="H7313" t="s">
        <v>2377</v>
      </c>
    </row>
    <row r="7314" spans="8:8">
      <c r="H7314" t="s">
        <v>4759</v>
      </c>
    </row>
    <row r="7315" spans="8:8">
      <c r="H7315" t="s">
        <v>5321</v>
      </c>
    </row>
    <row r="7316" spans="8:8">
      <c r="H7316" t="s">
        <v>5322</v>
      </c>
    </row>
    <row r="7317" spans="8:8">
      <c r="H7317" t="s">
        <v>5323</v>
      </c>
    </row>
    <row r="7318" spans="8:8">
      <c r="H7318" t="s">
        <v>5324</v>
      </c>
    </row>
    <row r="7319" spans="8:8">
      <c r="H7319" t="s">
        <v>5325</v>
      </c>
    </row>
    <row r="7320" spans="8:8">
      <c r="H7320" t="s">
        <v>3712</v>
      </c>
    </row>
    <row r="7321" spans="8:8">
      <c r="H7321" t="s">
        <v>5326</v>
      </c>
    </row>
    <row r="7322" spans="8:8">
      <c r="H7322" t="s">
        <v>5327</v>
      </c>
    </row>
    <row r="7323" spans="8:8">
      <c r="H7323" t="s">
        <v>5328</v>
      </c>
    </row>
    <row r="7324" spans="8:8">
      <c r="H7324" t="s">
        <v>5329</v>
      </c>
    </row>
    <row r="7325" spans="8:8">
      <c r="H7325" t="s">
        <v>5330</v>
      </c>
    </row>
    <row r="7326" spans="8:8">
      <c r="H7326" t="s">
        <v>2402</v>
      </c>
    </row>
    <row r="7327" spans="8:8">
      <c r="H7327" t="s">
        <v>5331</v>
      </c>
    </row>
    <row r="7328" spans="8:8">
      <c r="H7328" t="s">
        <v>5332</v>
      </c>
    </row>
    <row r="7329" spans="6:8">
      <c r="H7329" t="s">
        <v>5333</v>
      </c>
    </row>
    <row r="7330" spans="6:8">
      <c r="H7330" t="s">
        <v>4958</v>
      </c>
    </row>
    <row r="7331" spans="6:8">
      <c r="H7331" t="s">
        <v>2411</v>
      </c>
    </row>
    <row r="7332" spans="6:8">
      <c r="H7332" t="s">
        <v>2403</v>
      </c>
    </row>
    <row r="7333" spans="6:8">
      <c r="H7333" t="s">
        <v>2407</v>
      </c>
    </row>
    <row r="7334" spans="6:8">
      <c r="H7334" t="s">
        <v>2409</v>
      </c>
    </row>
    <row r="7335" spans="6:8">
      <c r="H7335" t="s">
        <v>2413</v>
      </c>
    </row>
    <row r="7336" spans="6:8">
      <c r="H7336" t="s">
        <v>2920</v>
      </c>
    </row>
    <row r="7337" spans="6:8">
      <c r="H7337" t="s">
        <v>5334</v>
      </c>
    </row>
    <row r="7338" spans="6:8">
      <c r="H7338" t="s">
        <v>2586</v>
      </c>
    </row>
    <row r="7339" spans="6:8">
      <c r="H7339" t="s">
        <v>3190</v>
      </c>
    </row>
    <row r="7340" spans="6:8">
      <c r="F7340" t="s">
        <v>1745</v>
      </c>
      <c r="G7340" t="s">
        <v>2282</v>
      </c>
      <c r="H7340" t="s">
        <v>5335</v>
      </c>
    </row>
    <row r="7341" spans="6:8">
      <c r="F7341" t="s">
        <v>1746</v>
      </c>
      <c r="G7341" t="s">
        <v>1951</v>
      </c>
      <c r="H7341" t="s">
        <v>5336</v>
      </c>
    </row>
    <row r="7342" spans="6:8">
      <c r="H7342" t="s">
        <v>5337</v>
      </c>
    </row>
    <row r="7343" spans="6:8">
      <c r="H7343" t="s">
        <v>5338</v>
      </c>
    </row>
    <row r="7344" spans="6:8">
      <c r="H7344" t="s">
        <v>5338</v>
      </c>
    </row>
    <row r="7345" spans="1:8">
      <c r="A7345" t="s">
        <v>454</v>
      </c>
      <c r="B7345">
        <f>HYPERLINK("https://github.com/apache/commons-math/commit/cf2b9e7479179bff9111df99b7fa9f30a1bd5a8b", "cf2b9e7479179bff9111df99b7fa9f30a1bd5a8b")</f>
        <v>0</v>
      </c>
      <c r="C7345">
        <f>HYPERLINK("https://github.com/apache/commons-math/commit/b8d96de5871d938f678b4702c2fcc306bdf1f34d", "b8d96de5871d938f678b4702c2fcc306bdf1f34d")</f>
        <v>0</v>
      </c>
      <c r="D7345" t="s">
        <v>525</v>
      </c>
      <c r="E7345" t="s">
        <v>972</v>
      </c>
      <c r="F7345" t="s">
        <v>1747</v>
      </c>
      <c r="G7345" t="s">
        <v>2283</v>
      </c>
      <c r="H7345" t="s">
        <v>3382</v>
      </c>
    </row>
    <row r="7346" spans="1:8">
      <c r="H7346" t="s">
        <v>2817</v>
      </c>
    </row>
    <row r="7347" spans="1:8">
      <c r="H7347" t="s">
        <v>3190</v>
      </c>
    </row>
    <row r="7348" spans="1:8">
      <c r="F7348" t="s">
        <v>1748</v>
      </c>
      <c r="G7348" t="s">
        <v>2284</v>
      </c>
      <c r="H7348" t="s">
        <v>5320</v>
      </c>
    </row>
    <row r="7349" spans="1:8">
      <c r="H7349" t="s">
        <v>5320</v>
      </c>
    </row>
    <row r="7350" spans="1:8">
      <c r="H7350" t="s">
        <v>2377</v>
      </c>
    </row>
    <row r="7351" spans="1:8">
      <c r="H7351" t="s">
        <v>4759</v>
      </c>
    </row>
    <row r="7352" spans="1:8">
      <c r="H7352" t="s">
        <v>5321</v>
      </c>
    </row>
    <row r="7353" spans="1:8">
      <c r="H7353" t="s">
        <v>5322</v>
      </c>
    </row>
    <row r="7354" spans="1:8">
      <c r="H7354" t="s">
        <v>5339</v>
      </c>
    </row>
    <row r="7355" spans="1:8">
      <c r="H7355" t="s">
        <v>5340</v>
      </c>
    </row>
    <row r="7356" spans="1:8">
      <c r="H7356" t="s">
        <v>5325</v>
      </c>
    </row>
    <row r="7357" spans="1:8">
      <c r="H7357" t="s">
        <v>3712</v>
      </c>
    </row>
    <row r="7358" spans="1:8">
      <c r="H7358" t="s">
        <v>5326</v>
      </c>
    </row>
    <row r="7359" spans="1:8">
      <c r="H7359" t="s">
        <v>5341</v>
      </c>
    </row>
    <row r="7360" spans="1:8">
      <c r="H7360" t="s">
        <v>5342</v>
      </c>
    </row>
    <row r="7361" spans="8:8">
      <c r="H7361" t="s">
        <v>5327</v>
      </c>
    </row>
    <row r="7362" spans="8:8">
      <c r="H7362" t="s">
        <v>5328</v>
      </c>
    </row>
    <row r="7363" spans="8:8">
      <c r="H7363" t="s">
        <v>5329</v>
      </c>
    </row>
    <row r="7364" spans="8:8">
      <c r="H7364" t="s">
        <v>5330</v>
      </c>
    </row>
    <row r="7365" spans="8:8">
      <c r="H7365" t="s">
        <v>2402</v>
      </c>
    </row>
    <row r="7366" spans="8:8">
      <c r="H7366" t="s">
        <v>4958</v>
      </c>
    </row>
    <row r="7367" spans="8:8">
      <c r="H7367" t="s">
        <v>2411</v>
      </c>
    </row>
    <row r="7368" spans="8:8">
      <c r="H7368" t="s">
        <v>2403</v>
      </c>
    </row>
    <row r="7369" spans="8:8">
      <c r="H7369" t="s">
        <v>2407</v>
      </c>
    </row>
    <row r="7370" spans="8:8">
      <c r="H7370" t="s">
        <v>2409</v>
      </c>
    </row>
    <row r="7371" spans="8:8">
      <c r="H7371" t="s">
        <v>2413</v>
      </c>
    </row>
    <row r="7372" spans="8:8">
      <c r="H7372" t="s">
        <v>5343</v>
      </c>
    </row>
    <row r="7373" spans="8:8">
      <c r="H7373" t="s">
        <v>2920</v>
      </c>
    </row>
    <row r="7374" spans="8:8">
      <c r="H7374" t="s">
        <v>5334</v>
      </c>
    </row>
    <row r="7375" spans="8:8">
      <c r="H7375" t="s">
        <v>5331</v>
      </c>
    </row>
    <row r="7376" spans="8:8">
      <c r="H7376" t="s">
        <v>2735</v>
      </c>
    </row>
    <row r="7377" spans="1:8">
      <c r="H7377" t="s">
        <v>5344</v>
      </c>
    </row>
    <row r="7378" spans="1:8">
      <c r="H7378" t="s">
        <v>3190</v>
      </c>
    </row>
    <row r="7379" spans="1:8">
      <c r="F7379" t="s">
        <v>1746</v>
      </c>
      <c r="G7379" t="s">
        <v>1951</v>
      </c>
      <c r="H7379" t="s">
        <v>5345</v>
      </c>
    </row>
    <row r="7380" spans="1:8">
      <c r="A7380" t="s">
        <v>455</v>
      </c>
      <c r="B7380">
        <f>HYPERLINK("https://github.com/apache/commons-math/commit/a55b8520afc62ae1d0c281dfa32054f2608a760f", "a55b8520afc62ae1d0c281dfa32054f2608a760f")</f>
        <v>0</v>
      </c>
      <c r="C7380">
        <f>HYPERLINK("https://github.com/apache/commons-math/commit/084db0dcc42b906da45eb639ede4c9fa1e28b85b", "084db0dcc42b906da45eb639ede4c9fa1e28b85b")</f>
        <v>0</v>
      </c>
      <c r="D7380" t="s">
        <v>525</v>
      </c>
      <c r="E7380" t="s">
        <v>973</v>
      </c>
      <c r="F7380" t="s">
        <v>1614</v>
      </c>
      <c r="G7380" t="s">
        <v>1887</v>
      </c>
      <c r="H7380" t="s">
        <v>5346</v>
      </c>
    </row>
    <row r="7381" spans="1:8">
      <c r="H7381" t="s">
        <v>5347</v>
      </c>
    </row>
    <row r="7382" spans="1:8">
      <c r="H7382" t="s">
        <v>5348</v>
      </c>
    </row>
    <row r="7383" spans="1:8">
      <c r="H7383" t="s">
        <v>5349</v>
      </c>
    </row>
    <row r="7384" spans="1:8">
      <c r="H7384" t="s">
        <v>5350</v>
      </c>
    </row>
    <row r="7385" spans="1:8">
      <c r="H7385" t="s">
        <v>5351</v>
      </c>
    </row>
    <row r="7386" spans="1:8">
      <c r="H7386" t="s">
        <v>5352</v>
      </c>
    </row>
    <row r="7387" spans="1:8">
      <c r="H7387" t="s">
        <v>5353</v>
      </c>
    </row>
    <row r="7388" spans="1:8">
      <c r="H7388" t="s">
        <v>5354</v>
      </c>
    </row>
    <row r="7389" spans="1:8">
      <c r="H7389" t="s">
        <v>5355</v>
      </c>
    </row>
    <row r="7390" spans="1:8">
      <c r="H7390" t="s">
        <v>5356</v>
      </c>
    </row>
    <row r="7391" spans="1:8">
      <c r="H7391" t="s">
        <v>5357</v>
      </c>
    </row>
    <row r="7392" spans="1:8">
      <c r="H7392" t="s">
        <v>5358</v>
      </c>
    </row>
    <row r="7393" spans="1:8">
      <c r="H7393" t="s">
        <v>5359</v>
      </c>
    </row>
    <row r="7394" spans="1:8">
      <c r="H7394" t="s">
        <v>5360</v>
      </c>
    </row>
    <row r="7395" spans="1:8">
      <c r="H7395" t="s">
        <v>5361</v>
      </c>
    </row>
    <row r="7396" spans="1:8">
      <c r="A7396" t="s">
        <v>456</v>
      </c>
      <c r="B7396">
        <f>HYPERLINK("https://github.com/apache/commons-math/commit/490223af4a31702c7effee0c04b585f8388d0af2", "490223af4a31702c7effee0c04b585f8388d0af2")</f>
        <v>0</v>
      </c>
      <c r="C7396">
        <f>HYPERLINK("https://github.com/apache/commons-math/commit/b6a65a7b6e80ba4ef602b5ed2579a063d28f2249", "b6a65a7b6e80ba4ef602b5ed2579a063d28f2249")</f>
        <v>0</v>
      </c>
      <c r="D7396" t="s">
        <v>525</v>
      </c>
      <c r="E7396" t="s">
        <v>974</v>
      </c>
      <c r="F7396" t="s">
        <v>1749</v>
      </c>
      <c r="G7396" t="s">
        <v>2285</v>
      </c>
      <c r="H7396" t="s">
        <v>3531</v>
      </c>
    </row>
    <row r="7397" spans="1:8">
      <c r="H7397" t="s">
        <v>5362</v>
      </c>
    </row>
    <row r="7398" spans="1:8">
      <c r="H7398" t="s">
        <v>3746</v>
      </c>
    </row>
    <row r="7399" spans="1:8">
      <c r="H7399" t="s">
        <v>5363</v>
      </c>
    </row>
    <row r="7400" spans="1:8">
      <c r="H7400" t="s">
        <v>5364</v>
      </c>
    </row>
    <row r="7401" spans="1:8">
      <c r="H7401" t="s">
        <v>3792</v>
      </c>
    </row>
    <row r="7402" spans="1:8">
      <c r="H7402" t="s">
        <v>5365</v>
      </c>
    </row>
    <row r="7403" spans="1:8">
      <c r="A7403" t="s">
        <v>457</v>
      </c>
      <c r="B7403">
        <f>HYPERLINK("https://github.com/apache/commons-math/commit/6e5577ad8adff3aad503365a3e118453501bcfef", "6e5577ad8adff3aad503365a3e118453501bcfef")</f>
        <v>0</v>
      </c>
      <c r="C7403">
        <f>HYPERLINK("https://github.com/apache/commons-math/commit/f4dd17aa7d68509e41c906dd8e53265985b878b4", "f4dd17aa7d68509e41c906dd8e53265985b878b4")</f>
        <v>0</v>
      </c>
      <c r="D7403" t="s">
        <v>525</v>
      </c>
      <c r="E7403" t="s">
        <v>975</v>
      </c>
      <c r="F7403" t="s">
        <v>1586</v>
      </c>
      <c r="G7403" t="s">
        <v>2094</v>
      </c>
      <c r="H7403" t="s">
        <v>3836</v>
      </c>
    </row>
    <row r="7404" spans="1:8">
      <c r="H7404" t="s">
        <v>3641</v>
      </c>
    </row>
    <row r="7405" spans="1:8">
      <c r="H7405" t="s">
        <v>3642</v>
      </c>
    </row>
    <row r="7406" spans="1:8">
      <c r="H7406" t="s">
        <v>3837</v>
      </c>
    </row>
    <row r="7407" spans="1:8">
      <c r="H7407" t="s">
        <v>3643</v>
      </c>
    </row>
    <row r="7408" spans="1:8">
      <c r="H7408" t="s">
        <v>3644</v>
      </c>
    </row>
    <row r="7409" spans="1:8">
      <c r="H7409" t="s">
        <v>5366</v>
      </c>
    </row>
    <row r="7410" spans="1:8">
      <c r="A7410" t="s">
        <v>458</v>
      </c>
      <c r="B7410">
        <f>HYPERLINK("https://github.com/apache/commons-math/commit/ef4596df33979faac6253056c5f755792a3751ba", "ef4596df33979faac6253056c5f755792a3751ba")</f>
        <v>0</v>
      </c>
      <c r="C7410">
        <f>HYPERLINK("https://github.com/apache/commons-math/commit/8091c4fe8395ef69a652885bb6eef0c2ac935927", "8091c4fe8395ef69a652885bb6eef0c2ac935927")</f>
        <v>0</v>
      </c>
      <c r="D7410" t="s">
        <v>525</v>
      </c>
      <c r="E7410" t="s">
        <v>976</v>
      </c>
      <c r="F7410" t="s">
        <v>1750</v>
      </c>
      <c r="G7410" t="s">
        <v>2286</v>
      </c>
      <c r="H7410" t="s">
        <v>5367</v>
      </c>
    </row>
    <row r="7411" spans="1:8">
      <c r="H7411" t="s">
        <v>5368</v>
      </c>
    </row>
    <row r="7412" spans="1:8">
      <c r="H7412" t="s">
        <v>5369</v>
      </c>
    </row>
    <row r="7413" spans="1:8">
      <c r="H7413" t="s">
        <v>5370</v>
      </c>
    </row>
    <row r="7414" spans="1:8">
      <c r="H7414" t="s">
        <v>5371</v>
      </c>
    </row>
    <row r="7415" spans="1:8">
      <c r="H7415" t="s">
        <v>5372</v>
      </c>
    </row>
    <row r="7416" spans="1:8">
      <c r="H7416" t="s">
        <v>5373</v>
      </c>
    </row>
    <row r="7417" spans="1:8">
      <c r="H7417" t="s">
        <v>5374</v>
      </c>
    </row>
    <row r="7418" spans="1:8">
      <c r="H7418" t="s">
        <v>5375</v>
      </c>
    </row>
    <row r="7419" spans="1:8">
      <c r="H7419" t="s">
        <v>5376</v>
      </c>
    </row>
    <row r="7420" spans="1:8">
      <c r="A7420" t="s">
        <v>459</v>
      </c>
      <c r="B7420">
        <f>HYPERLINK("https://github.com/apache/commons-math/commit/f2eebe68d856ff681f5d7b0282a02bf6d396a9ea", "f2eebe68d856ff681f5d7b0282a02bf6d396a9ea")</f>
        <v>0</v>
      </c>
      <c r="C7420">
        <f>HYPERLINK("https://github.com/apache/commons-math/commit/7ae8c7ac46f979891af3cca3d1c52ca984125002", "7ae8c7ac46f979891af3cca3d1c52ca984125002")</f>
        <v>0</v>
      </c>
      <c r="D7420" t="s">
        <v>529</v>
      </c>
      <c r="E7420" t="s">
        <v>977</v>
      </c>
      <c r="F7420" t="s">
        <v>1751</v>
      </c>
      <c r="G7420" t="s">
        <v>2287</v>
      </c>
      <c r="H7420" t="s">
        <v>5377</v>
      </c>
    </row>
    <row r="7421" spans="1:8">
      <c r="H7421" t="s">
        <v>5378</v>
      </c>
    </row>
    <row r="7422" spans="1:8">
      <c r="H7422" t="s">
        <v>5379</v>
      </c>
    </row>
    <row r="7423" spans="1:8">
      <c r="A7423" t="s">
        <v>460</v>
      </c>
      <c r="B7423">
        <f>HYPERLINK("https://github.com/apache/commons-math/commit/5f9bbadbb2c8eab5a08c4bbf118a66562f0cfd1d", "5f9bbadbb2c8eab5a08c4bbf118a66562f0cfd1d")</f>
        <v>0</v>
      </c>
      <c r="C7423">
        <f>HYPERLINK("https://github.com/apache/commons-math/commit/2ae97f403824b7d8343fe76ee383c73da4dcb87d", "2ae97f403824b7d8343fe76ee383c73da4dcb87d")</f>
        <v>0</v>
      </c>
      <c r="D7423" t="s">
        <v>530</v>
      </c>
      <c r="E7423" t="s">
        <v>978</v>
      </c>
      <c r="F7423" t="s">
        <v>1752</v>
      </c>
      <c r="G7423" t="s">
        <v>2288</v>
      </c>
      <c r="H7423" t="s">
        <v>5380</v>
      </c>
    </row>
    <row r="7424" spans="1:8">
      <c r="F7424" t="s">
        <v>1753</v>
      </c>
      <c r="G7424" t="s">
        <v>1987</v>
      </c>
      <c r="H7424" t="s">
        <v>5381</v>
      </c>
    </row>
    <row r="7425" spans="1:8">
      <c r="F7425" t="s">
        <v>1754</v>
      </c>
      <c r="G7425" t="s">
        <v>2289</v>
      </c>
      <c r="H7425" t="s">
        <v>5382</v>
      </c>
    </row>
    <row r="7426" spans="1:8">
      <c r="F7426" t="s">
        <v>1755</v>
      </c>
      <c r="G7426" t="s">
        <v>2290</v>
      </c>
      <c r="H7426" t="s">
        <v>5382</v>
      </c>
    </row>
    <row r="7427" spans="1:8">
      <c r="F7427" t="s">
        <v>1756</v>
      </c>
      <c r="G7427" t="s">
        <v>2291</v>
      </c>
      <c r="H7427" t="s">
        <v>5382</v>
      </c>
    </row>
    <row r="7428" spans="1:8">
      <c r="F7428" t="s">
        <v>1757</v>
      </c>
      <c r="G7428" t="s">
        <v>2068</v>
      </c>
      <c r="H7428" t="s">
        <v>5382</v>
      </c>
    </row>
    <row r="7429" spans="1:8">
      <c r="F7429" t="s">
        <v>1758</v>
      </c>
      <c r="G7429" t="s">
        <v>2115</v>
      </c>
      <c r="H7429" t="s">
        <v>5383</v>
      </c>
    </row>
    <row r="7430" spans="1:8">
      <c r="H7430" t="s">
        <v>5384</v>
      </c>
    </row>
    <row r="7431" spans="1:8">
      <c r="H7431" t="s">
        <v>5385</v>
      </c>
    </row>
    <row r="7432" spans="1:8">
      <c r="F7432" t="s">
        <v>1759</v>
      </c>
      <c r="G7432" t="s">
        <v>2292</v>
      </c>
      <c r="H7432" t="s">
        <v>5386</v>
      </c>
    </row>
    <row r="7433" spans="1:8">
      <c r="H7433" t="s">
        <v>5387</v>
      </c>
    </row>
    <row r="7434" spans="1:8">
      <c r="H7434" t="s">
        <v>5388</v>
      </c>
    </row>
    <row r="7435" spans="1:8">
      <c r="F7435" t="s">
        <v>1760</v>
      </c>
      <c r="G7435" t="s">
        <v>2207</v>
      </c>
      <c r="H7435" t="s">
        <v>4606</v>
      </c>
    </row>
    <row r="7436" spans="1:8">
      <c r="F7436" t="s">
        <v>1761</v>
      </c>
      <c r="G7436" t="s">
        <v>2293</v>
      </c>
      <c r="H7436" t="s">
        <v>5382</v>
      </c>
    </row>
    <row r="7437" spans="1:8">
      <c r="F7437" t="s">
        <v>1762</v>
      </c>
      <c r="G7437" t="s">
        <v>2045</v>
      </c>
      <c r="H7437" t="s">
        <v>5382</v>
      </c>
    </row>
    <row r="7438" spans="1:8">
      <c r="F7438" t="s">
        <v>1586</v>
      </c>
      <c r="G7438" t="s">
        <v>2094</v>
      </c>
      <c r="H7438" t="s">
        <v>5389</v>
      </c>
    </row>
    <row r="7439" spans="1:8">
      <c r="H7439" t="s">
        <v>5390</v>
      </c>
    </row>
    <row r="7440" spans="1:8">
      <c r="A7440" t="s">
        <v>461</v>
      </c>
      <c r="B7440">
        <f>HYPERLINK("https://github.com/apache/commons-math/commit/9cbf1d184442063ec5ab833e954009b7f18c2781", "9cbf1d184442063ec5ab833e954009b7f18c2781")</f>
        <v>0</v>
      </c>
      <c r="C7440">
        <f>HYPERLINK("https://github.com/apache/commons-math/commit/960ba5322beb3b0c26b71fb06b0e3131122a8a0d", "960ba5322beb3b0c26b71fb06b0e3131122a8a0d")</f>
        <v>0</v>
      </c>
      <c r="D7440" t="s">
        <v>530</v>
      </c>
      <c r="E7440" t="s">
        <v>979</v>
      </c>
      <c r="F7440" t="s">
        <v>1763</v>
      </c>
      <c r="G7440" t="s">
        <v>2294</v>
      </c>
      <c r="H7440" t="s">
        <v>5391</v>
      </c>
    </row>
    <row r="7441" spans="1:8">
      <c r="H7441" t="s">
        <v>5392</v>
      </c>
    </row>
    <row r="7442" spans="1:8">
      <c r="A7442" t="s">
        <v>462</v>
      </c>
      <c r="B7442">
        <f>HYPERLINK("https://github.com/apache/commons-math/commit/2470c3ff28d5e5f378cab14838fced2b2643701e", "2470c3ff28d5e5f378cab14838fced2b2643701e")</f>
        <v>0</v>
      </c>
      <c r="C7442">
        <f>HYPERLINK("https://github.com/apache/commons-math/commit/d0ed03c953bf436fc4dc32260c6018a7791c9efc", "d0ed03c953bf436fc4dc32260c6018a7791c9efc")</f>
        <v>0</v>
      </c>
      <c r="D7442" t="s">
        <v>530</v>
      </c>
      <c r="E7442" t="s">
        <v>980</v>
      </c>
      <c r="F7442" t="s">
        <v>1764</v>
      </c>
      <c r="G7442" t="s">
        <v>2082</v>
      </c>
      <c r="H7442" t="s">
        <v>3629</v>
      </c>
    </row>
    <row r="7443" spans="1:8">
      <c r="H7443" t="s">
        <v>3420</v>
      </c>
    </row>
    <row r="7444" spans="1:8">
      <c r="H7444" t="s">
        <v>3631</v>
      </c>
    </row>
    <row r="7445" spans="1:8">
      <c r="H7445" t="s">
        <v>3631</v>
      </c>
    </row>
    <row r="7446" spans="1:8">
      <c r="H7446" t="s">
        <v>3420</v>
      </c>
    </row>
    <row r="7447" spans="1:8">
      <c r="H7447" t="s">
        <v>3632</v>
      </c>
    </row>
    <row r="7448" spans="1:8">
      <c r="H7448" t="s">
        <v>3632</v>
      </c>
    </row>
    <row r="7449" spans="1:8">
      <c r="H7449" t="s">
        <v>3420</v>
      </c>
    </row>
    <row r="7450" spans="1:8">
      <c r="H7450" t="s">
        <v>3633</v>
      </c>
    </row>
    <row r="7451" spans="1:8">
      <c r="H7451" t="s">
        <v>3633</v>
      </c>
    </row>
    <row r="7452" spans="1:8">
      <c r="H7452" t="s">
        <v>3420</v>
      </c>
    </row>
    <row r="7453" spans="1:8">
      <c r="H7453" t="s">
        <v>3634</v>
      </c>
    </row>
    <row r="7454" spans="1:8">
      <c r="H7454" t="s">
        <v>3634</v>
      </c>
    </row>
    <row r="7455" spans="1:8">
      <c r="H7455" t="s">
        <v>3420</v>
      </c>
    </row>
    <row r="7456" spans="1:8">
      <c r="H7456" t="s">
        <v>3635</v>
      </c>
    </row>
    <row r="7457" spans="8:8">
      <c r="H7457" t="s">
        <v>3635</v>
      </c>
    </row>
    <row r="7458" spans="8:8">
      <c r="H7458" t="s">
        <v>3420</v>
      </c>
    </row>
    <row r="7459" spans="8:8">
      <c r="H7459" t="s">
        <v>3636</v>
      </c>
    </row>
    <row r="7460" spans="8:8">
      <c r="H7460" t="s">
        <v>3636</v>
      </c>
    </row>
    <row r="7461" spans="8:8">
      <c r="H7461" t="s">
        <v>3420</v>
      </c>
    </row>
    <row r="7462" spans="8:8">
      <c r="H7462" t="s">
        <v>3420</v>
      </c>
    </row>
    <row r="7463" spans="8:8">
      <c r="H7463" t="s">
        <v>3420</v>
      </c>
    </row>
    <row r="7464" spans="8:8">
      <c r="H7464" t="s">
        <v>3420</v>
      </c>
    </row>
    <row r="7465" spans="8:8">
      <c r="H7465" t="s">
        <v>3420</v>
      </c>
    </row>
    <row r="7466" spans="8:8">
      <c r="H7466" t="s">
        <v>3637</v>
      </c>
    </row>
    <row r="7467" spans="8:8">
      <c r="H7467" t="s">
        <v>3637</v>
      </c>
    </row>
    <row r="7468" spans="8:8">
      <c r="H7468" t="s">
        <v>3420</v>
      </c>
    </row>
    <row r="7469" spans="8:8">
      <c r="H7469" t="s">
        <v>3638</v>
      </c>
    </row>
    <row r="7470" spans="8:8">
      <c r="H7470" t="s">
        <v>3638</v>
      </c>
    </row>
    <row r="7471" spans="8:8">
      <c r="H7471" t="s">
        <v>3420</v>
      </c>
    </row>
    <row r="7472" spans="8:8">
      <c r="H7472" t="s">
        <v>3639</v>
      </c>
    </row>
    <row r="7473" spans="1:8">
      <c r="H7473" t="s">
        <v>3640</v>
      </c>
    </row>
    <row r="7474" spans="1:8">
      <c r="A7474" t="s">
        <v>463</v>
      </c>
      <c r="B7474">
        <f>HYPERLINK("https://github.com/apache/commons-math/commit/3d2b2107b58ffc316c849da43734506b7fe04254", "3d2b2107b58ffc316c849da43734506b7fe04254")</f>
        <v>0</v>
      </c>
      <c r="C7474">
        <f>HYPERLINK("https://github.com/apache/commons-math/commit/2470c3ff28d5e5f378cab14838fced2b2643701e", "2470c3ff28d5e5f378cab14838fced2b2643701e")</f>
        <v>0</v>
      </c>
      <c r="D7474" t="s">
        <v>530</v>
      </c>
      <c r="E7474" t="s">
        <v>981</v>
      </c>
      <c r="F7474" t="s">
        <v>1765</v>
      </c>
      <c r="G7474" t="s">
        <v>2084</v>
      </c>
      <c r="H7474" t="s">
        <v>3420</v>
      </c>
    </row>
    <row r="7475" spans="1:8">
      <c r="H7475" t="s">
        <v>3521</v>
      </c>
    </row>
    <row r="7476" spans="1:8">
      <c r="H7476" t="s">
        <v>3522</v>
      </c>
    </row>
    <row r="7477" spans="1:8">
      <c r="H7477" t="s">
        <v>3523</v>
      </c>
    </row>
    <row r="7478" spans="1:8">
      <c r="H7478" t="s">
        <v>3420</v>
      </c>
    </row>
    <row r="7479" spans="1:8">
      <c r="F7479" t="s">
        <v>1766</v>
      </c>
      <c r="G7479" t="s">
        <v>2085</v>
      </c>
      <c r="H7479" t="s">
        <v>3420</v>
      </c>
    </row>
    <row r="7480" spans="1:8">
      <c r="H7480" t="s">
        <v>3527</v>
      </c>
    </row>
    <row r="7481" spans="1:8">
      <c r="H7481" t="s">
        <v>3420</v>
      </c>
    </row>
    <row r="7482" spans="1:8">
      <c r="H7482" t="s">
        <v>3290</v>
      </c>
    </row>
    <row r="7483" spans="1:8">
      <c r="H7483" t="s">
        <v>3528</v>
      </c>
    </row>
    <row r="7484" spans="1:8">
      <c r="H7484" t="s">
        <v>3420</v>
      </c>
    </row>
    <row r="7485" spans="1:8">
      <c r="H7485" t="s">
        <v>3290</v>
      </c>
    </row>
    <row r="7486" spans="1:8">
      <c r="A7486" t="s">
        <v>464</v>
      </c>
      <c r="B7486">
        <f>HYPERLINK("https://github.com/apache/commons-math/commit/b1c0b4db5190986216f810190c4bed4dd9aa0bb5", "b1c0b4db5190986216f810190c4bed4dd9aa0bb5")</f>
        <v>0</v>
      </c>
      <c r="C7486">
        <f>HYPERLINK("https://github.com/apache/commons-math/commit/0e3b77d76ca36a44c3e53308091a630915c0f012", "0e3b77d76ca36a44c3e53308091a630915c0f012")</f>
        <v>0</v>
      </c>
      <c r="D7486" t="s">
        <v>530</v>
      </c>
      <c r="E7486" t="s">
        <v>982</v>
      </c>
      <c r="F7486" t="s">
        <v>1592</v>
      </c>
      <c r="G7486" t="s">
        <v>2133</v>
      </c>
      <c r="H7486" t="s">
        <v>3566</v>
      </c>
    </row>
    <row r="7487" spans="1:8">
      <c r="H7487" t="s">
        <v>5156</v>
      </c>
    </row>
    <row r="7488" spans="1:8">
      <c r="H7488" t="s">
        <v>5157</v>
      </c>
    </row>
    <row r="7489" spans="8:8">
      <c r="H7489" t="s">
        <v>5158</v>
      </c>
    </row>
    <row r="7490" spans="8:8">
      <c r="H7490" t="s">
        <v>4084</v>
      </c>
    </row>
    <row r="7491" spans="8:8">
      <c r="H7491" t="s">
        <v>5160</v>
      </c>
    </row>
    <row r="7492" spans="8:8">
      <c r="H7492" t="s">
        <v>5161</v>
      </c>
    </row>
    <row r="7493" spans="8:8">
      <c r="H7493" t="s">
        <v>4085</v>
      </c>
    </row>
    <row r="7494" spans="8:8">
      <c r="H7494" t="s">
        <v>4086</v>
      </c>
    </row>
    <row r="7495" spans="8:8">
      <c r="H7495" t="s">
        <v>4087</v>
      </c>
    </row>
    <row r="7496" spans="8:8">
      <c r="H7496" t="s">
        <v>5162</v>
      </c>
    </row>
    <row r="7497" spans="8:8">
      <c r="H7497" t="s">
        <v>4088</v>
      </c>
    </row>
    <row r="7498" spans="8:8">
      <c r="H7498" t="s">
        <v>4089</v>
      </c>
    </row>
    <row r="7499" spans="8:8">
      <c r="H7499" t="s">
        <v>4090</v>
      </c>
    </row>
    <row r="7500" spans="8:8">
      <c r="H7500" t="s">
        <v>5393</v>
      </c>
    </row>
    <row r="7501" spans="8:8">
      <c r="H7501" t="s">
        <v>5164</v>
      </c>
    </row>
    <row r="7502" spans="8:8">
      <c r="H7502" t="s">
        <v>5165</v>
      </c>
    </row>
    <row r="7503" spans="8:8">
      <c r="H7503" t="s">
        <v>5166</v>
      </c>
    </row>
    <row r="7504" spans="8:8">
      <c r="H7504" t="s">
        <v>5167</v>
      </c>
    </row>
    <row r="7505" spans="8:8">
      <c r="H7505" t="s">
        <v>5394</v>
      </c>
    </row>
    <row r="7506" spans="8:8">
      <c r="H7506" t="s">
        <v>4093</v>
      </c>
    </row>
    <row r="7507" spans="8:8">
      <c r="H7507" t="s">
        <v>4094</v>
      </c>
    </row>
    <row r="7508" spans="8:8">
      <c r="H7508" t="s">
        <v>4095</v>
      </c>
    </row>
    <row r="7509" spans="8:8">
      <c r="H7509" t="s">
        <v>4096</v>
      </c>
    </row>
    <row r="7510" spans="8:8">
      <c r="H7510" t="s">
        <v>4097</v>
      </c>
    </row>
    <row r="7511" spans="8:8">
      <c r="H7511" t="s">
        <v>4098</v>
      </c>
    </row>
    <row r="7512" spans="8:8">
      <c r="H7512" t="s">
        <v>4099</v>
      </c>
    </row>
    <row r="7513" spans="8:8">
      <c r="H7513" t="s">
        <v>4100</v>
      </c>
    </row>
    <row r="7514" spans="8:8">
      <c r="H7514" t="s">
        <v>4101</v>
      </c>
    </row>
    <row r="7515" spans="8:8">
      <c r="H7515" t="s">
        <v>4102</v>
      </c>
    </row>
    <row r="7516" spans="8:8">
      <c r="H7516" t="s">
        <v>4102</v>
      </c>
    </row>
    <row r="7517" spans="8:8">
      <c r="H7517" t="s">
        <v>4103</v>
      </c>
    </row>
    <row r="7518" spans="8:8">
      <c r="H7518" t="s">
        <v>4104</v>
      </c>
    </row>
    <row r="7519" spans="8:8">
      <c r="H7519" t="s">
        <v>4105</v>
      </c>
    </row>
    <row r="7520" spans="8:8">
      <c r="H7520" t="s">
        <v>3133</v>
      </c>
    </row>
    <row r="7521" spans="6:8">
      <c r="F7521" t="s">
        <v>1593</v>
      </c>
      <c r="G7521" t="s">
        <v>2184</v>
      </c>
      <c r="H7521" t="s">
        <v>3566</v>
      </c>
    </row>
    <row r="7522" spans="6:8">
      <c r="H7522" t="s">
        <v>5156</v>
      </c>
    </row>
    <row r="7523" spans="6:8">
      <c r="H7523" t="s">
        <v>5157</v>
      </c>
    </row>
    <row r="7524" spans="6:8">
      <c r="H7524" t="s">
        <v>5158</v>
      </c>
    </row>
    <row r="7525" spans="6:8">
      <c r="H7525" t="s">
        <v>4084</v>
      </c>
    </row>
    <row r="7526" spans="6:8">
      <c r="H7526" t="s">
        <v>5160</v>
      </c>
    </row>
    <row r="7527" spans="6:8">
      <c r="H7527" t="s">
        <v>5161</v>
      </c>
    </row>
    <row r="7528" spans="6:8">
      <c r="H7528" t="s">
        <v>4085</v>
      </c>
    </row>
    <row r="7529" spans="6:8">
      <c r="H7529" t="s">
        <v>4086</v>
      </c>
    </row>
    <row r="7530" spans="6:8">
      <c r="H7530" t="s">
        <v>4087</v>
      </c>
    </row>
    <row r="7531" spans="6:8">
      <c r="H7531" t="s">
        <v>5162</v>
      </c>
    </row>
    <row r="7532" spans="6:8">
      <c r="H7532" t="s">
        <v>4088</v>
      </c>
    </row>
    <row r="7533" spans="6:8">
      <c r="H7533" t="s">
        <v>4089</v>
      </c>
    </row>
    <row r="7534" spans="6:8">
      <c r="H7534" t="s">
        <v>4090</v>
      </c>
    </row>
    <row r="7535" spans="6:8">
      <c r="H7535" t="s">
        <v>5393</v>
      </c>
    </row>
    <row r="7536" spans="6:8">
      <c r="H7536" t="s">
        <v>5164</v>
      </c>
    </row>
    <row r="7537" spans="8:8">
      <c r="H7537" t="s">
        <v>5165</v>
      </c>
    </row>
    <row r="7538" spans="8:8">
      <c r="H7538" t="s">
        <v>5166</v>
      </c>
    </row>
    <row r="7539" spans="8:8">
      <c r="H7539" t="s">
        <v>5167</v>
      </c>
    </row>
    <row r="7540" spans="8:8">
      <c r="H7540" t="s">
        <v>5168</v>
      </c>
    </row>
    <row r="7541" spans="8:8">
      <c r="H7541" t="s">
        <v>4093</v>
      </c>
    </row>
    <row r="7542" spans="8:8">
      <c r="H7542" t="s">
        <v>4094</v>
      </c>
    </row>
    <row r="7543" spans="8:8">
      <c r="H7543" t="s">
        <v>4096</v>
      </c>
    </row>
    <row r="7544" spans="8:8">
      <c r="H7544" t="s">
        <v>4097</v>
      </c>
    </row>
    <row r="7545" spans="8:8">
      <c r="H7545" t="s">
        <v>4098</v>
      </c>
    </row>
    <row r="7546" spans="8:8">
      <c r="H7546" t="s">
        <v>4099</v>
      </c>
    </row>
    <row r="7547" spans="8:8">
      <c r="H7547" t="s">
        <v>4100</v>
      </c>
    </row>
    <row r="7548" spans="8:8">
      <c r="H7548" t="s">
        <v>4101</v>
      </c>
    </row>
    <row r="7549" spans="8:8">
      <c r="H7549" t="s">
        <v>4102</v>
      </c>
    </row>
    <row r="7550" spans="8:8">
      <c r="H7550" t="s">
        <v>4102</v>
      </c>
    </row>
    <row r="7551" spans="8:8">
      <c r="H7551" t="s">
        <v>4103</v>
      </c>
    </row>
    <row r="7552" spans="8:8">
      <c r="H7552" t="s">
        <v>4104</v>
      </c>
    </row>
    <row r="7553" spans="6:8">
      <c r="H7553" t="s">
        <v>4105</v>
      </c>
    </row>
    <row r="7554" spans="6:8">
      <c r="H7554" t="s">
        <v>3133</v>
      </c>
    </row>
    <row r="7555" spans="6:8">
      <c r="F7555" t="s">
        <v>1767</v>
      </c>
      <c r="G7555" t="s">
        <v>2134</v>
      </c>
      <c r="H7555" t="s">
        <v>3185</v>
      </c>
    </row>
    <row r="7556" spans="6:8">
      <c r="H7556" t="s">
        <v>3494</v>
      </c>
    </row>
    <row r="7557" spans="6:8">
      <c r="H7557" t="s">
        <v>4106</v>
      </c>
    </row>
    <row r="7558" spans="6:8">
      <c r="H7558" t="s">
        <v>4107</v>
      </c>
    </row>
    <row r="7559" spans="6:8">
      <c r="H7559" t="s">
        <v>4108</v>
      </c>
    </row>
    <row r="7560" spans="6:8">
      <c r="H7560" t="s">
        <v>2586</v>
      </c>
    </row>
    <row r="7561" spans="6:8">
      <c r="H7561" t="s">
        <v>4109</v>
      </c>
    </row>
    <row r="7562" spans="6:8">
      <c r="H7562" t="s">
        <v>4110</v>
      </c>
    </row>
    <row r="7563" spans="6:8">
      <c r="H7563" t="s">
        <v>4111</v>
      </c>
    </row>
    <row r="7564" spans="6:8">
      <c r="H7564" t="s">
        <v>2500</v>
      </c>
    </row>
    <row r="7565" spans="6:8">
      <c r="H7565" t="s">
        <v>4112</v>
      </c>
    </row>
    <row r="7566" spans="6:8">
      <c r="H7566" t="s">
        <v>4113</v>
      </c>
    </row>
    <row r="7567" spans="6:8">
      <c r="H7567" t="s">
        <v>4114</v>
      </c>
    </row>
    <row r="7568" spans="6:8">
      <c r="H7568" t="s">
        <v>4115</v>
      </c>
    </row>
    <row r="7569" spans="8:8">
      <c r="H7569" t="s">
        <v>4116</v>
      </c>
    </row>
    <row r="7570" spans="8:8">
      <c r="H7570" t="s">
        <v>4117</v>
      </c>
    </row>
    <row r="7571" spans="8:8">
      <c r="H7571" t="s">
        <v>2413</v>
      </c>
    </row>
    <row r="7572" spans="8:8">
      <c r="H7572" t="s">
        <v>2403</v>
      </c>
    </row>
    <row r="7573" spans="8:8">
      <c r="H7573" t="s">
        <v>4118</v>
      </c>
    </row>
    <row r="7574" spans="8:8">
      <c r="H7574" t="s">
        <v>4119</v>
      </c>
    </row>
    <row r="7575" spans="8:8">
      <c r="H7575" t="s">
        <v>4120</v>
      </c>
    </row>
    <row r="7576" spans="8:8">
      <c r="H7576" t="s">
        <v>4121</v>
      </c>
    </row>
    <row r="7577" spans="8:8">
      <c r="H7577" t="s">
        <v>4122</v>
      </c>
    </row>
    <row r="7578" spans="8:8">
      <c r="H7578" t="s">
        <v>4123</v>
      </c>
    </row>
    <row r="7579" spans="8:8">
      <c r="H7579" t="s">
        <v>2411</v>
      </c>
    </row>
    <row r="7580" spans="8:8">
      <c r="H7580" t="s">
        <v>4124</v>
      </c>
    </row>
    <row r="7581" spans="8:8">
      <c r="H7581" t="s">
        <v>4125</v>
      </c>
    </row>
    <row r="7582" spans="8:8">
      <c r="H7582" t="s">
        <v>4126</v>
      </c>
    </row>
    <row r="7583" spans="8:8">
      <c r="H7583" t="s">
        <v>4127</v>
      </c>
    </row>
    <row r="7584" spans="8:8">
      <c r="H7584" t="s">
        <v>4128</v>
      </c>
    </row>
    <row r="7585" spans="1:8">
      <c r="H7585" t="s">
        <v>4129</v>
      </c>
    </row>
    <row r="7586" spans="1:8">
      <c r="H7586" t="s">
        <v>4103</v>
      </c>
    </row>
    <row r="7587" spans="1:8">
      <c r="H7587" t="s">
        <v>3133</v>
      </c>
    </row>
    <row r="7588" spans="1:8">
      <c r="H7588" t="s">
        <v>3133</v>
      </c>
    </row>
    <row r="7589" spans="1:8">
      <c r="H7589" t="s">
        <v>3133</v>
      </c>
    </row>
    <row r="7590" spans="1:8">
      <c r="F7590" t="s">
        <v>1768</v>
      </c>
      <c r="G7590" t="s">
        <v>1991</v>
      </c>
      <c r="H7590" t="s">
        <v>5395</v>
      </c>
    </row>
    <row r="7591" spans="1:8">
      <c r="H7591" t="s">
        <v>5396</v>
      </c>
    </row>
    <row r="7592" spans="1:8">
      <c r="A7592" t="s">
        <v>465</v>
      </c>
      <c r="B7592">
        <f>HYPERLINK("https://github.com/apache/commons-math/commit/5e59617d85a2fb8eaab0bd84711b3e48b698abe6", "5e59617d85a2fb8eaab0bd84711b3e48b698abe6")</f>
        <v>0</v>
      </c>
      <c r="C7592">
        <f>HYPERLINK("https://github.com/apache/commons-math/commit/9fca795acfb74a5954229743780a71a7c0b16c76", "9fca795acfb74a5954229743780a71a7c0b16c76")</f>
        <v>0</v>
      </c>
      <c r="D7592" t="s">
        <v>530</v>
      </c>
      <c r="E7592" t="s">
        <v>983</v>
      </c>
      <c r="F7592" t="s">
        <v>1769</v>
      </c>
      <c r="G7592" t="s">
        <v>2158</v>
      </c>
      <c r="H7592" t="s">
        <v>5397</v>
      </c>
    </row>
    <row r="7593" spans="1:8">
      <c r="H7593" t="s">
        <v>5398</v>
      </c>
    </row>
    <row r="7594" spans="1:8">
      <c r="H7594" t="s">
        <v>4325</v>
      </c>
    </row>
    <row r="7595" spans="1:8">
      <c r="H7595" t="s">
        <v>5399</v>
      </c>
    </row>
    <row r="7596" spans="1:8">
      <c r="H7596" t="s">
        <v>5400</v>
      </c>
    </row>
    <row r="7597" spans="1:8">
      <c r="H7597" t="s">
        <v>4326</v>
      </c>
    </row>
    <row r="7598" spans="1:8">
      <c r="A7598" t="s">
        <v>466</v>
      </c>
      <c r="B7598">
        <f>HYPERLINK("https://github.com/apache/commons-math/commit/92094a0993015cbdc2be1c0d6553b31ca76f4fe5", "92094a0993015cbdc2be1c0d6553b31ca76f4fe5")</f>
        <v>0</v>
      </c>
      <c r="C7598">
        <f>HYPERLINK("https://github.com/apache/commons-math/commit/44281eea76a33c7b2becdd905fdd7d191936de30", "44281eea76a33c7b2becdd905fdd7d191936de30")</f>
        <v>0</v>
      </c>
      <c r="D7598" t="s">
        <v>530</v>
      </c>
      <c r="E7598" t="s">
        <v>984</v>
      </c>
      <c r="F7598" t="s">
        <v>1770</v>
      </c>
      <c r="G7598" t="s">
        <v>2180</v>
      </c>
      <c r="H7598" t="s">
        <v>5401</v>
      </c>
    </row>
    <row r="7599" spans="1:8">
      <c r="H7599" t="s">
        <v>5402</v>
      </c>
    </row>
    <row r="7600" spans="1:8">
      <c r="H7600" t="s">
        <v>5403</v>
      </c>
    </row>
    <row r="7601" spans="1:8">
      <c r="H7601" t="s">
        <v>4228</v>
      </c>
    </row>
    <row r="7602" spans="1:8">
      <c r="A7602" t="s">
        <v>467</v>
      </c>
      <c r="B7602">
        <f>HYPERLINK("https://github.com/apache/commons-math/commit/7f383414c2fff5caba046f4a4c5d9ff7e674b22f", "7f383414c2fff5caba046f4a4c5d9ff7e674b22f")</f>
        <v>0</v>
      </c>
      <c r="C7602">
        <f>HYPERLINK("https://github.com/apache/commons-math/commit/d2067374626de14b2af2cb89a627835775df865f", "d2067374626de14b2af2cb89a627835775df865f")</f>
        <v>0</v>
      </c>
      <c r="D7602" t="s">
        <v>530</v>
      </c>
      <c r="E7602" t="s">
        <v>985</v>
      </c>
      <c r="F7602" t="s">
        <v>1771</v>
      </c>
      <c r="G7602" t="s">
        <v>2138</v>
      </c>
      <c r="H7602" t="s">
        <v>5404</v>
      </c>
    </row>
    <row r="7603" spans="1:8">
      <c r="A7603" t="s">
        <v>468</v>
      </c>
      <c r="B7603">
        <f>HYPERLINK("https://github.com/apache/commons-math/commit/35d56cc547b95e3d2c1a8850e0e8cefb35ffa093", "35d56cc547b95e3d2c1a8850e0e8cefb35ffa093")</f>
        <v>0</v>
      </c>
      <c r="C7603">
        <f>HYPERLINK("https://github.com/apache/commons-math/commit/ad5f0dac37c3b5f7604d18747f0af434b83d7632", "ad5f0dac37c3b5f7604d18747f0af434b83d7632")</f>
        <v>0</v>
      </c>
      <c r="D7603" t="s">
        <v>530</v>
      </c>
      <c r="E7603" t="s">
        <v>986</v>
      </c>
      <c r="F7603" t="s">
        <v>1772</v>
      </c>
      <c r="G7603" t="s">
        <v>1878</v>
      </c>
      <c r="H7603" t="s">
        <v>4106</v>
      </c>
    </row>
    <row r="7604" spans="1:8">
      <c r="H7604" t="s">
        <v>5405</v>
      </c>
    </row>
    <row r="7605" spans="1:8">
      <c r="H7605" t="s">
        <v>5406</v>
      </c>
    </row>
    <row r="7606" spans="1:8">
      <c r="A7606" t="s">
        <v>469</v>
      </c>
      <c r="B7606">
        <f>HYPERLINK("https://github.com/apache/commons-math/commit/8157678473cddeb3fee465136d3b66414293259b", "8157678473cddeb3fee465136d3b66414293259b")</f>
        <v>0</v>
      </c>
      <c r="C7606">
        <f>HYPERLINK("https://github.com/apache/commons-math/commit/35d56cc547b95e3d2c1a8850e0e8cefb35ffa093", "35d56cc547b95e3d2c1a8850e0e8cefb35ffa093")</f>
        <v>0</v>
      </c>
      <c r="D7606" t="s">
        <v>530</v>
      </c>
      <c r="E7606" t="s">
        <v>987</v>
      </c>
      <c r="F7606" t="s">
        <v>1772</v>
      </c>
      <c r="G7606" t="s">
        <v>1878</v>
      </c>
      <c r="H7606" t="s">
        <v>5407</v>
      </c>
    </row>
    <row r="7607" spans="1:8">
      <c r="H7607" t="s">
        <v>5408</v>
      </c>
    </row>
    <row r="7608" spans="1:8">
      <c r="H7608" t="s">
        <v>5409</v>
      </c>
    </row>
    <row r="7609" spans="1:8">
      <c r="H7609" t="s">
        <v>5410</v>
      </c>
    </row>
    <row r="7610" spans="1:8">
      <c r="H7610" t="s">
        <v>2656</v>
      </c>
    </row>
    <row r="7611" spans="1:8">
      <c r="H7611" t="s">
        <v>2658</v>
      </c>
    </row>
    <row r="7612" spans="1:8">
      <c r="H7612" t="s">
        <v>2659</v>
      </c>
    </row>
    <row r="7613" spans="1:8">
      <c r="H7613" t="s">
        <v>2657</v>
      </c>
    </row>
    <row r="7614" spans="1:8">
      <c r="H7614" t="s">
        <v>5411</v>
      </c>
    </row>
    <row r="7615" spans="1:8">
      <c r="H7615" t="s">
        <v>5412</v>
      </c>
    </row>
    <row r="7616" spans="1:8">
      <c r="A7616" t="s">
        <v>470</v>
      </c>
      <c r="B7616">
        <f>HYPERLINK("https://github.com/apache/commons-math/commit/eedd0b853b93ea47b44b6b81d48f68904351f2ae", "eedd0b853b93ea47b44b6b81d48f68904351f2ae")</f>
        <v>0</v>
      </c>
      <c r="C7616">
        <f>HYPERLINK("https://github.com/apache/commons-math/commit/f885cb029fefade800970be1c64f75e6de716b81", "f885cb029fefade800970be1c64f75e6de716b81")</f>
        <v>0</v>
      </c>
      <c r="D7616" t="s">
        <v>530</v>
      </c>
      <c r="E7616" t="s">
        <v>988</v>
      </c>
      <c r="F7616" t="s">
        <v>1772</v>
      </c>
      <c r="G7616" t="s">
        <v>1878</v>
      </c>
      <c r="H7616" t="s">
        <v>5413</v>
      </c>
    </row>
    <row r="7617" spans="1:8">
      <c r="A7617" t="s">
        <v>471</v>
      </c>
      <c r="B7617">
        <f>HYPERLINK("https://github.com/apache/commons-math/commit/23c029484fab88efe274fe409234e572741a876f", "23c029484fab88efe274fe409234e572741a876f")</f>
        <v>0</v>
      </c>
      <c r="C7617">
        <f>HYPERLINK("https://github.com/apache/commons-math/commit/a4c8c52bd2d2ccdc65160cfa943efdf6f7736a19", "a4c8c52bd2d2ccdc65160cfa943efdf6f7736a19")</f>
        <v>0</v>
      </c>
      <c r="D7617" t="s">
        <v>530</v>
      </c>
      <c r="E7617" t="s">
        <v>989</v>
      </c>
      <c r="F7617" t="s">
        <v>1772</v>
      </c>
      <c r="G7617" t="s">
        <v>1878</v>
      </c>
      <c r="H7617" t="s">
        <v>5414</v>
      </c>
    </row>
    <row r="7618" spans="1:8">
      <c r="H7618" t="s">
        <v>5415</v>
      </c>
    </row>
    <row r="7619" spans="1:8">
      <c r="H7619" t="s">
        <v>5416</v>
      </c>
    </row>
    <row r="7620" spans="1:8">
      <c r="A7620" t="s">
        <v>472</v>
      </c>
      <c r="B7620">
        <f>HYPERLINK("https://github.com/apache/commons-math/commit/0e81847e45d91cde337e22b8c4a5e223659eb90c", "0e81847e45d91cde337e22b8c4a5e223659eb90c")</f>
        <v>0</v>
      </c>
      <c r="C7620">
        <f>HYPERLINK("https://github.com/apache/commons-math/commit/2650a4786cb13955c174ac6a7503171918b72a2f", "2650a4786cb13955c174ac6a7503171918b72a2f")</f>
        <v>0</v>
      </c>
      <c r="D7620" t="s">
        <v>530</v>
      </c>
      <c r="E7620" t="s">
        <v>990</v>
      </c>
      <c r="F7620" t="s">
        <v>1772</v>
      </c>
      <c r="G7620" t="s">
        <v>1878</v>
      </c>
      <c r="H7620" t="s">
        <v>5417</v>
      </c>
    </row>
    <row r="7621" spans="1:8">
      <c r="H7621" t="s">
        <v>5418</v>
      </c>
    </row>
    <row r="7622" spans="1:8">
      <c r="A7622" t="s">
        <v>473</v>
      </c>
      <c r="B7622">
        <f>HYPERLINK("https://github.com/apache/commons-math/commit/c93520a02ff74328871c22b287892dcdc3c08d21", "c93520a02ff74328871c22b287892dcdc3c08d21")</f>
        <v>0</v>
      </c>
      <c r="C7622">
        <f>HYPERLINK("https://github.com/apache/commons-math/commit/8a756d763d9e2788f2818ff41084ffce091b7850", "8a756d763d9e2788f2818ff41084ffce091b7850")</f>
        <v>0</v>
      </c>
      <c r="D7622" t="s">
        <v>530</v>
      </c>
      <c r="E7622" t="s">
        <v>991</v>
      </c>
      <c r="F7622" t="s">
        <v>1773</v>
      </c>
      <c r="G7622" t="s">
        <v>1904</v>
      </c>
      <c r="H7622" t="s">
        <v>2883</v>
      </c>
    </row>
    <row r="7623" spans="1:8">
      <c r="F7623" t="s">
        <v>1774</v>
      </c>
      <c r="G7623" t="s">
        <v>1905</v>
      </c>
      <c r="H7623" t="s">
        <v>2884</v>
      </c>
    </row>
    <row r="7624" spans="1:8">
      <c r="H7624" t="s">
        <v>2885</v>
      </c>
    </row>
    <row r="7625" spans="1:8">
      <c r="A7625" t="s">
        <v>474</v>
      </c>
      <c r="B7625">
        <f>HYPERLINK("https://github.com/apache/commons-math/commit/9cfd17601bcb30ea734b8261d2a3fa4dc5ed5d9e", "9cfd17601bcb30ea734b8261d2a3fa4dc5ed5d9e")</f>
        <v>0</v>
      </c>
      <c r="C7625">
        <f>HYPERLINK("https://github.com/apache/commons-math/commit/bcdc7fbba7dea86e5603a3d7fd958fca3b473f01", "bcdc7fbba7dea86e5603a3d7fd958fca3b473f01")</f>
        <v>0</v>
      </c>
      <c r="D7625" t="s">
        <v>530</v>
      </c>
      <c r="E7625" t="s">
        <v>992</v>
      </c>
      <c r="F7625" t="s">
        <v>1775</v>
      </c>
      <c r="G7625" t="s">
        <v>1877</v>
      </c>
      <c r="H7625" t="s">
        <v>2628</v>
      </c>
    </row>
    <row r="7626" spans="1:8">
      <c r="H7626" t="s">
        <v>2629</v>
      </c>
    </row>
    <row r="7627" spans="1:8">
      <c r="H7627" t="s">
        <v>2630</v>
      </c>
    </row>
    <row r="7628" spans="1:8">
      <c r="H7628" t="s">
        <v>2631</v>
      </c>
    </row>
    <row r="7629" spans="1:8">
      <c r="H7629" t="s">
        <v>2632</v>
      </c>
    </row>
    <row r="7630" spans="1:8">
      <c r="H7630" t="s">
        <v>2633</v>
      </c>
    </row>
    <row r="7631" spans="1:8">
      <c r="H7631" t="s">
        <v>3190</v>
      </c>
    </row>
    <row r="7632" spans="1:8">
      <c r="F7632" t="s">
        <v>1776</v>
      </c>
      <c r="G7632" t="s">
        <v>1856</v>
      </c>
      <c r="H7632" t="s">
        <v>2589</v>
      </c>
    </row>
    <row r="7633" spans="1:8">
      <c r="H7633" t="s">
        <v>5419</v>
      </c>
    </row>
    <row r="7634" spans="1:8">
      <c r="H7634" t="s">
        <v>2590</v>
      </c>
    </row>
    <row r="7635" spans="1:8">
      <c r="H7635" t="s">
        <v>5419</v>
      </c>
    </row>
    <row r="7636" spans="1:8">
      <c r="F7636" t="s">
        <v>1777</v>
      </c>
      <c r="G7636" t="s">
        <v>1880</v>
      </c>
      <c r="H7636" t="s">
        <v>2666</v>
      </c>
    </row>
    <row r="7637" spans="1:8">
      <c r="H7637" t="s">
        <v>2667</v>
      </c>
    </row>
    <row r="7638" spans="1:8">
      <c r="H7638" t="s">
        <v>2668</v>
      </c>
    </row>
    <row r="7639" spans="1:8">
      <c r="H7639" t="s">
        <v>2669</v>
      </c>
    </row>
    <row r="7640" spans="1:8">
      <c r="H7640" t="s">
        <v>2329</v>
      </c>
    </row>
    <row r="7641" spans="1:8">
      <c r="H7641" t="s">
        <v>2670</v>
      </c>
    </row>
    <row r="7642" spans="1:8">
      <c r="H7642" t="s">
        <v>2671</v>
      </c>
    </row>
    <row r="7643" spans="1:8">
      <c r="H7643" t="s">
        <v>3190</v>
      </c>
    </row>
    <row r="7644" spans="1:8">
      <c r="A7644" t="s">
        <v>475</v>
      </c>
      <c r="B7644">
        <f>HYPERLINK("https://github.com/apache/commons-math/commit/53cb2cce5f7bbcc2301ee131b26abf9354fd6302", "53cb2cce5f7bbcc2301ee131b26abf9354fd6302")</f>
        <v>0</v>
      </c>
      <c r="C7644">
        <f>HYPERLINK("https://github.com/apache/commons-math/commit/9cfd17601bcb30ea734b8261d2a3fa4dc5ed5d9e", "9cfd17601bcb30ea734b8261d2a3fa4dc5ed5d9e")</f>
        <v>0</v>
      </c>
      <c r="D7644" t="s">
        <v>530</v>
      </c>
      <c r="E7644" t="s">
        <v>993</v>
      </c>
      <c r="F7644" t="s">
        <v>1778</v>
      </c>
      <c r="G7644" t="s">
        <v>1826</v>
      </c>
      <c r="H7644" t="s">
        <v>2312</v>
      </c>
    </row>
    <row r="7645" spans="1:8">
      <c r="H7645" t="s">
        <v>2331</v>
      </c>
    </row>
    <row r="7646" spans="1:8">
      <c r="H7646" t="s">
        <v>2332</v>
      </c>
    </row>
    <row r="7647" spans="1:8">
      <c r="H7647" t="s">
        <v>2333</v>
      </c>
    </row>
    <row r="7648" spans="1:8">
      <c r="H7648" t="s">
        <v>2917</v>
      </c>
    </row>
    <row r="7649" spans="1:8">
      <c r="F7649" t="s">
        <v>1776</v>
      </c>
      <c r="G7649" t="s">
        <v>1856</v>
      </c>
      <c r="H7649" t="s">
        <v>2588</v>
      </c>
    </row>
    <row r="7650" spans="1:8">
      <c r="H7650" t="s">
        <v>2312</v>
      </c>
    </row>
    <row r="7651" spans="1:8">
      <c r="H7651" t="s">
        <v>2331</v>
      </c>
    </row>
    <row r="7652" spans="1:8">
      <c r="H7652" t="s">
        <v>2332</v>
      </c>
    </row>
    <row r="7653" spans="1:8">
      <c r="H7653" t="s">
        <v>2333</v>
      </c>
    </row>
    <row r="7654" spans="1:8">
      <c r="A7654" t="s">
        <v>476</v>
      </c>
      <c r="B7654">
        <f>HYPERLINK("https://github.com/apache/commons-math/commit/456de1bf98e87d18588fe76b623b5ed1bd4d715b", "456de1bf98e87d18588fe76b623b5ed1bd4d715b")</f>
        <v>0</v>
      </c>
      <c r="C7654">
        <f>HYPERLINK("https://github.com/apache/commons-math/commit/8afd815000e61ffc98bb5207fbfc483171fa2787", "8afd815000e61ffc98bb5207fbfc483171fa2787")</f>
        <v>0</v>
      </c>
      <c r="D7654" t="s">
        <v>530</v>
      </c>
      <c r="E7654" t="s">
        <v>994</v>
      </c>
      <c r="F7654" t="s">
        <v>1779</v>
      </c>
      <c r="G7654" t="s">
        <v>1903</v>
      </c>
      <c r="H7654" t="s">
        <v>2878</v>
      </c>
    </row>
    <row r="7655" spans="1:8">
      <c r="H7655" t="s">
        <v>2879</v>
      </c>
    </row>
    <row r="7656" spans="1:8">
      <c r="H7656" t="s">
        <v>5420</v>
      </c>
    </row>
    <row r="7657" spans="1:8">
      <c r="H7657" t="s">
        <v>2880</v>
      </c>
    </row>
    <row r="7658" spans="1:8">
      <c r="H7658" t="s">
        <v>2881</v>
      </c>
    </row>
    <row r="7659" spans="1:8">
      <c r="H7659" t="s">
        <v>5421</v>
      </c>
    </row>
    <row r="7660" spans="1:8">
      <c r="H7660" t="s">
        <v>5422</v>
      </c>
    </row>
    <row r="7661" spans="1:8">
      <c r="H7661" t="s">
        <v>4862</v>
      </c>
    </row>
    <row r="7662" spans="1:8">
      <c r="H7662" t="s">
        <v>5423</v>
      </c>
    </row>
    <row r="7663" spans="1:8">
      <c r="F7663" t="s">
        <v>1780</v>
      </c>
      <c r="G7663" t="s">
        <v>2295</v>
      </c>
      <c r="H7663" t="s">
        <v>5423</v>
      </c>
    </row>
    <row r="7664" spans="1:8">
      <c r="A7664" t="s">
        <v>477</v>
      </c>
      <c r="B7664">
        <f>HYPERLINK("https://github.com/apache/commons-math/commit/536ee3f6450db46f6aaf603d4e6392e0ff92d074", "536ee3f6450db46f6aaf603d4e6392e0ff92d074")</f>
        <v>0</v>
      </c>
      <c r="C7664">
        <f>HYPERLINK("https://github.com/apache/commons-math/commit/456de1bf98e87d18588fe76b623b5ed1bd4d715b", "456de1bf98e87d18588fe76b623b5ed1bd4d715b")</f>
        <v>0</v>
      </c>
      <c r="D7664" t="s">
        <v>530</v>
      </c>
      <c r="E7664" t="s">
        <v>995</v>
      </c>
      <c r="F7664" t="s">
        <v>1781</v>
      </c>
      <c r="G7664" t="s">
        <v>2008</v>
      </c>
      <c r="H7664" t="s">
        <v>2883</v>
      </c>
    </row>
    <row r="7665" spans="1:8">
      <c r="A7665" t="s">
        <v>478</v>
      </c>
      <c r="B7665">
        <f>HYPERLINK("https://github.com/apache/commons-math/commit/8f39a414c112fe1ca59b1aa8b4b45485b04d74b8", "8f39a414c112fe1ca59b1aa8b4b45485b04d74b8")</f>
        <v>0</v>
      </c>
      <c r="C7665">
        <f>HYPERLINK("https://github.com/apache/commons-math/commit/076fe24409fb17c9b9eb640dc25ac5d007459162", "076fe24409fb17c9b9eb640dc25ac5d007459162")</f>
        <v>0</v>
      </c>
      <c r="D7665" t="s">
        <v>530</v>
      </c>
      <c r="E7665" t="s">
        <v>996</v>
      </c>
      <c r="F7665" t="s">
        <v>1782</v>
      </c>
      <c r="G7665" t="s">
        <v>2296</v>
      </c>
      <c r="H7665" t="s">
        <v>5424</v>
      </c>
    </row>
    <row r="7666" spans="1:8">
      <c r="H7666" t="s">
        <v>5425</v>
      </c>
    </row>
    <row r="7667" spans="1:8">
      <c r="H7667" t="s">
        <v>5426</v>
      </c>
    </row>
    <row r="7668" spans="1:8">
      <c r="A7668" t="s">
        <v>479</v>
      </c>
      <c r="B7668">
        <f>HYPERLINK("https://github.com/apache/commons-math/commit/759743122dc9dc1244566a2e4a774258efaedfdf", "759743122dc9dc1244566a2e4a774258efaedfdf")</f>
        <v>0</v>
      </c>
      <c r="C7668">
        <f>HYPERLINK("https://github.com/apache/commons-math/commit/6698b7d21cd421aefda19f06ef684b31440d4ed0", "6698b7d21cd421aefda19f06ef684b31440d4ed0")</f>
        <v>0</v>
      </c>
      <c r="D7668" t="s">
        <v>530</v>
      </c>
      <c r="E7668" t="s">
        <v>997</v>
      </c>
      <c r="F7668" t="s">
        <v>1783</v>
      </c>
      <c r="G7668" t="s">
        <v>2297</v>
      </c>
      <c r="H7668" t="s">
        <v>5427</v>
      </c>
    </row>
    <row r="7669" spans="1:8">
      <c r="A7669" t="s">
        <v>480</v>
      </c>
      <c r="B7669">
        <f>HYPERLINK("https://github.com/apache/commons-math/commit/151b015ea733543fa8b06873d6bece3ed9d30052", "151b015ea733543fa8b06873d6bece3ed9d30052")</f>
        <v>0</v>
      </c>
      <c r="C7669">
        <f>HYPERLINK("https://github.com/apache/commons-math/commit/c67bf75076860be55ae78e7eebeacd8074b808e0", "c67bf75076860be55ae78e7eebeacd8074b808e0")</f>
        <v>0</v>
      </c>
      <c r="D7669" t="s">
        <v>530</v>
      </c>
      <c r="E7669" t="s">
        <v>998</v>
      </c>
      <c r="F7669" t="s">
        <v>1784</v>
      </c>
      <c r="G7669" t="s">
        <v>1851</v>
      </c>
      <c r="H7669" t="s">
        <v>2917</v>
      </c>
    </row>
    <row r="7670" spans="1:8">
      <c r="F7670" t="s">
        <v>1785</v>
      </c>
      <c r="G7670" t="s">
        <v>2103</v>
      </c>
      <c r="H7670" t="s">
        <v>5428</v>
      </c>
    </row>
    <row r="7671" spans="1:8">
      <c r="A7671" t="s">
        <v>481</v>
      </c>
      <c r="B7671">
        <f>HYPERLINK("https://github.com/apache/commons-math/commit/24b1d86ffba3a1434747af0629a4b89b2dab8b3d", "24b1d86ffba3a1434747af0629a4b89b2dab8b3d")</f>
        <v>0</v>
      </c>
      <c r="C7671">
        <f>HYPERLINK("https://github.com/apache/commons-math/commit/bdc4a527fb526da71042b4cbf7acbb9484885c40", "bdc4a527fb526da71042b4cbf7acbb9484885c40")</f>
        <v>0</v>
      </c>
      <c r="D7671" t="s">
        <v>530</v>
      </c>
      <c r="E7671" t="s">
        <v>999</v>
      </c>
      <c r="F7671" t="s">
        <v>1786</v>
      </c>
      <c r="G7671" t="s">
        <v>2219</v>
      </c>
      <c r="H7671" t="s">
        <v>5429</v>
      </c>
    </row>
    <row r="7672" spans="1:8">
      <c r="H7672" t="s">
        <v>5430</v>
      </c>
    </row>
    <row r="7673" spans="1:8">
      <c r="H7673" t="s">
        <v>5431</v>
      </c>
    </row>
    <row r="7674" spans="1:8">
      <c r="A7674" t="s">
        <v>482</v>
      </c>
      <c r="B7674">
        <f>HYPERLINK("https://github.com/apache/commons-math/commit/b509678e95f313d05bfdae6e38492b3dbb306b5a", "b509678e95f313d05bfdae6e38492b3dbb306b5a")</f>
        <v>0</v>
      </c>
      <c r="C7674">
        <f>HYPERLINK("https://github.com/apache/commons-math/commit/ee73d636dea9618c685755111a98e65e1cbc5049", "ee73d636dea9618c685755111a98e65e1cbc5049")</f>
        <v>0</v>
      </c>
      <c r="D7674" t="s">
        <v>530</v>
      </c>
      <c r="E7674" t="s">
        <v>1000</v>
      </c>
      <c r="F7674" t="s">
        <v>1786</v>
      </c>
      <c r="G7674" t="s">
        <v>2219</v>
      </c>
      <c r="H7674" t="s">
        <v>4178</v>
      </c>
    </row>
    <row r="7675" spans="1:8">
      <c r="H7675" t="s">
        <v>4200</v>
      </c>
    </row>
    <row r="7676" spans="1:8">
      <c r="H7676" t="s">
        <v>5432</v>
      </c>
    </row>
    <row r="7677" spans="1:8">
      <c r="H7677" t="s">
        <v>5433</v>
      </c>
    </row>
    <row r="7678" spans="1:8">
      <c r="H7678" t="s">
        <v>5434</v>
      </c>
    </row>
    <row r="7679" spans="1:8">
      <c r="H7679" t="s">
        <v>5435</v>
      </c>
    </row>
    <row r="7680" spans="1:8">
      <c r="H7680" t="s">
        <v>5436</v>
      </c>
    </row>
    <row r="7681" spans="1:8">
      <c r="H7681" t="s">
        <v>4206</v>
      </c>
    </row>
    <row r="7682" spans="1:8">
      <c r="A7682" t="s">
        <v>483</v>
      </c>
      <c r="B7682">
        <f>HYPERLINK("https://github.com/apache/commons-math/commit/0a3c4023ddc1a1c14c85b54f8742a58401ee08d9", "0a3c4023ddc1a1c14c85b54f8742a58401ee08d9")</f>
        <v>0</v>
      </c>
      <c r="C7682">
        <f>HYPERLINK("https://github.com/apache/commons-math/commit/a1f2a98c28b400a01142147816a1b298e86e60bb", "a1f2a98c28b400a01142147816a1b298e86e60bb")</f>
        <v>0</v>
      </c>
      <c r="D7682" t="s">
        <v>530</v>
      </c>
      <c r="E7682" t="s">
        <v>1001</v>
      </c>
      <c r="F7682" t="s">
        <v>1787</v>
      </c>
      <c r="G7682" t="s">
        <v>2094</v>
      </c>
      <c r="H7682" t="s">
        <v>3833</v>
      </c>
    </row>
    <row r="7683" spans="1:8">
      <c r="H7683" t="s">
        <v>5437</v>
      </c>
    </row>
    <row r="7684" spans="1:8">
      <c r="H7684" t="s">
        <v>3834</v>
      </c>
    </row>
    <row r="7685" spans="1:8">
      <c r="H7685" t="s">
        <v>5438</v>
      </c>
    </row>
    <row r="7686" spans="1:8">
      <c r="A7686" t="s">
        <v>484</v>
      </c>
      <c r="B7686">
        <f>HYPERLINK("https://github.com/apache/commons-math/commit/7f425354fb4eed78832bbcb37b81acfd21879ab0", "7f425354fb4eed78832bbcb37b81acfd21879ab0")</f>
        <v>0</v>
      </c>
      <c r="C7686">
        <f>HYPERLINK("https://github.com/apache/commons-math/commit/f8741d3ab644b940ce309bc2f68796ff415886d5", "f8741d3ab644b940ce309bc2f68796ff415886d5")</f>
        <v>0</v>
      </c>
      <c r="D7686" t="s">
        <v>531</v>
      </c>
      <c r="E7686" t="s">
        <v>1002</v>
      </c>
      <c r="F7686" t="s">
        <v>1788</v>
      </c>
      <c r="G7686" t="s">
        <v>1883</v>
      </c>
      <c r="H7686" t="s">
        <v>2921</v>
      </c>
    </row>
    <row r="7687" spans="1:8">
      <c r="H7687" t="s">
        <v>2921</v>
      </c>
    </row>
    <row r="7688" spans="1:8">
      <c r="H7688" t="s">
        <v>3159</v>
      </c>
    </row>
    <row r="7689" spans="1:8">
      <c r="H7689" t="s">
        <v>5439</v>
      </c>
    </row>
    <row r="7690" spans="1:8">
      <c r="H7690" t="s">
        <v>2921</v>
      </c>
    </row>
    <row r="7691" spans="1:8">
      <c r="H7691" t="s">
        <v>2921</v>
      </c>
    </row>
    <row r="7692" spans="1:8">
      <c r="H7692" t="s">
        <v>3159</v>
      </c>
    </row>
    <row r="7693" spans="1:8">
      <c r="H7693" t="s">
        <v>2921</v>
      </c>
    </row>
    <row r="7694" spans="1:8">
      <c r="H7694" t="s">
        <v>2921</v>
      </c>
    </row>
    <row r="7695" spans="1:8">
      <c r="H7695" t="s">
        <v>3159</v>
      </c>
    </row>
    <row r="7696" spans="1:8">
      <c r="H7696" t="s">
        <v>2921</v>
      </c>
    </row>
    <row r="7697" spans="1:8">
      <c r="H7697" t="s">
        <v>2921</v>
      </c>
    </row>
    <row r="7698" spans="1:8">
      <c r="H7698" t="s">
        <v>3159</v>
      </c>
    </row>
    <row r="7699" spans="1:8">
      <c r="F7699" t="s">
        <v>1789</v>
      </c>
      <c r="G7699" t="s">
        <v>1919</v>
      </c>
      <c r="H7699" t="s">
        <v>2921</v>
      </c>
    </row>
    <row r="7700" spans="1:8">
      <c r="H7700" t="s">
        <v>2921</v>
      </c>
    </row>
    <row r="7701" spans="1:8">
      <c r="H7701" t="s">
        <v>2922</v>
      </c>
    </row>
    <row r="7702" spans="1:8">
      <c r="H7702" t="s">
        <v>2843</v>
      </c>
    </row>
    <row r="7703" spans="1:8">
      <c r="H7703" t="s">
        <v>2923</v>
      </c>
    </row>
    <row r="7704" spans="1:8">
      <c r="H7704" t="s">
        <v>2924</v>
      </c>
    </row>
    <row r="7705" spans="1:8">
      <c r="H7705" t="s">
        <v>2925</v>
      </c>
    </row>
    <row r="7706" spans="1:8">
      <c r="H7706" t="s">
        <v>2925</v>
      </c>
    </row>
    <row r="7707" spans="1:8">
      <c r="H7707" t="s">
        <v>3159</v>
      </c>
    </row>
    <row r="7708" spans="1:8">
      <c r="A7708" t="s">
        <v>485</v>
      </c>
      <c r="B7708">
        <f>HYPERLINK("https://github.com/apache/commons-math/commit/46a0c3ae4140fd34cf8479362192bddb7b7b3e38", "46a0c3ae4140fd34cf8479362192bddb7b7b3e38")</f>
        <v>0</v>
      </c>
      <c r="C7708">
        <f>HYPERLINK("https://github.com/apache/commons-math/commit/7f425354fb4eed78832bbcb37b81acfd21879ab0", "7f425354fb4eed78832bbcb37b81acfd21879ab0")</f>
        <v>0</v>
      </c>
      <c r="D7708" t="s">
        <v>530</v>
      </c>
      <c r="E7708" t="s">
        <v>1003</v>
      </c>
      <c r="F7708" t="s">
        <v>1790</v>
      </c>
      <c r="G7708" t="s">
        <v>2084</v>
      </c>
      <c r="H7708" t="s">
        <v>4379</v>
      </c>
    </row>
    <row r="7709" spans="1:8">
      <c r="H7709" t="s">
        <v>4380</v>
      </c>
    </row>
    <row r="7710" spans="1:8">
      <c r="H7710" t="s">
        <v>4381</v>
      </c>
    </row>
    <row r="7711" spans="1:8">
      <c r="H7711" t="s">
        <v>4382</v>
      </c>
    </row>
    <row r="7712" spans="1:8">
      <c r="F7712" t="s">
        <v>1791</v>
      </c>
      <c r="G7712" t="s">
        <v>2085</v>
      </c>
      <c r="H7712" t="s">
        <v>4379</v>
      </c>
    </row>
    <row r="7713" spans="1:8">
      <c r="H7713" t="s">
        <v>4380</v>
      </c>
    </row>
    <row r="7714" spans="1:8">
      <c r="H7714" t="s">
        <v>4381</v>
      </c>
    </row>
    <row r="7715" spans="1:8">
      <c r="H7715" t="s">
        <v>4382</v>
      </c>
    </row>
    <row r="7716" spans="1:8">
      <c r="A7716" t="s">
        <v>486</v>
      </c>
      <c r="B7716">
        <f>HYPERLINK("https://github.com/apache/commons-math/commit/5fee542f820e233c59b796f01b737ae6a46964d7", "5fee542f820e233c59b796f01b737ae6a46964d7")</f>
        <v>0</v>
      </c>
      <c r="C7716">
        <f>HYPERLINK("https://github.com/apache/commons-math/commit/71bfa2daeb01fdaab7c35047d04e06af0ef10461", "71bfa2daeb01fdaab7c35047d04e06af0ef10461")</f>
        <v>0</v>
      </c>
      <c r="D7716" t="s">
        <v>530</v>
      </c>
      <c r="E7716" t="s">
        <v>1004</v>
      </c>
      <c r="F7716" t="s">
        <v>1792</v>
      </c>
      <c r="G7716" t="s">
        <v>2101</v>
      </c>
      <c r="H7716" t="s">
        <v>4585</v>
      </c>
    </row>
    <row r="7717" spans="1:8">
      <c r="H7717" t="s">
        <v>5440</v>
      </c>
    </row>
    <row r="7718" spans="1:8">
      <c r="H7718" t="s">
        <v>5441</v>
      </c>
    </row>
    <row r="7719" spans="1:8">
      <c r="H7719" t="s">
        <v>5442</v>
      </c>
    </row>
    <row r="7720" spans="1:8">
      <c r="H7720" t="s">
        <v>5443</v>
      </c>
    </row>
    <row r="7721" spans="1:8">
      <c r="H7721" t="s">
        <v>5444</v>
      </c>
    </row>
    <row r="7722" spans="1:8">
      <c r="H7722" t="s">
        <v>5445</v>
      </c>
    </row>
    <row r="7723" spans="1:8">
      <c r="A7723" t="s">
        <v>487</v>
      </c>
      <c r="B7723">
        <f>HYPERLINK("https://github.com/apache/commons-math/commit/2218194942ea095fd15b3bc1552e12a263981f80", "2218194942ea095fd15b3bc1552e12a263981f80")</f>
        <v>0</v>
      </c>
      <c r="C7723">
        <f>HYPERLINK("https://github.com/apache/commons-math/commit/e6bc7a4d31eaea79eee58fa096866f5c95d78470", "e6bc7a4d31eaea79eee58fa096866f5c95d78470")</f>
        <v>0</v>
      </c>
      <c r="D7723" t="s">
        <v>530</v>
      </c>
      <c r="E7723" t="s">
        <v>1005</v>
      </c>
      <c r="F7723" t="s">
        <v>1786</v>
      </c>
      <c r="G7723" t="s">
        <v>2219</v>
      </c>
      <c r="H7723" t="s">
        <v>5446</v>
      </c>
    </row>
    <row r="7724" spans="1:8">
      <c r="H7724" t="s">
        <v>4177</v>
      </c>
    </row>
    <row r="7725" spans="1:8">
      <c r="H7725" t="s">
        <v>4184</v>
      </c>
    </row>
    <row r="7726" spans="1:8">
      <c r="H7726" t="s">
        <v>4185</v>
      </c>
    </row>
    <row r="7727" spans="1:8">
      <c r="H7727" t="s">
        <v>4186</v>
      </c>
    </row>
    <row r="7728" spans="1:8">
      <c r="H7728" t="s">
        <v>4187</v>
      </c>
    </row>
    <row r="7729" spans="1:8">
      <c r="H7729" t="s">
        <v>4188</v>
      </c>
    </row>
    <row r="7730" spans="1:8">
      <c r="H7730" t="s">
        <v>4579</v>
      </c>
    </row>
    <row r="7731" spans="1:8">
      <c r="A7731" t="s">
        <v>488</v>
      </c>
      <c r="B7731">
        <f>HYPERLINK("https://github.com/apache/commons-math/commit/9dbceb0ed1d58c6ccb4d841a2384fe8f6d98149c", "9dbceb0ed1d58c6ccb4d841a2384fe8f6d98149c")</f>
        <v>0</v>
      </c>
      <c r="C7731">
        <f>HYPERLINK("https://github.com/apache/commons-math/commit/8968416790a42eebd5583718800ccc4fe55c8cbc", "8968416790a42eebd5583718800ccc4fe55c8cbc")</f>
        <v>0</v>
      </c>
      <c r="D7731" t="s">
        <v>530</v>
      </c>
      <c r="E7731" t="s">
        <v>1006</v>
      </c>
      <c r="F7731" t="s">
        <v>1784</v>
      </c>
      <c r="G7731" t="s">
        <v>1851</v>
      </c>
      <c r="H7731" t="s">
        <v>2516</v>
      </c>
    </row>
    <row r="7732" spans="1:8">
      <c r="H7732" t="s">
        <v>5447</v>
      </c>
    </row>
    <row r="7733" spans="1:8">
      <c r="H7733" t="s">
        <v>5448</v>
      </c>
    </row>
    <row r="7734" spans="1:8">
      <c r="H7734" t="s">
        <v>5449</v>
      </c>
    </row>
    <row r="7735" spans="1:8">
      <c r="H7735" t="s">
        <v>5450</v>
      </c>
    </row>
    <row r="7736" spans="1:8">
      <c r="H7736" t="s">
        <v>5451</v>
      </c>
    </row>
    <row r="7737" spans="1:8">
      <c r="H7737" t="s">
        <v>5452</v>
      </c>
    </row>
    <row r="7738" spans="1:8">
      <c r="H7738" t="s">
        <v>5453</v>
      </c>
    </row>
    <row r="7739" spans="1:8">
      <c r="H7739" t="s">
        <v>5454</v>
      </c>
    </row>
    <row r="7740" spans="1:8">
      <c r="H7740" t="s">
        <v>5455</v>
      </c>
    </row>
    <row r="7741" spans="1:8">
      <c r="H7741" t="s">
        <v>5454</v>
      </c>
    </row>
    <row r="7742" spans="1:8">
      <c r="A7742" t="s">
        <v>489</v>
      </c>
      <c r="B7742">
        <f>HYPERLINK("https://github.com/apache/commons-math/commit/6bc63d4f3f0c5acc1d0e9c1723b523cfec18a10f", "6bc63d4f3f0c5acc1d0e9c1723b523cfec18a10f")</f>
        <v>0</v>
      </c>
      <c r="C7742">
        <f>HYPERLINK("https://github.com/apache/commons-math/commit/3df6d879e701b442fabf709c8143e6ca8f8f9547", "3df6d879e701b442fabf709c8143e6ca8f8f9547")</f>
        <v>0</v>
      </c>
      <c r="D7742" t="s">
        <v>530</v>
      </c>
      <c r="E7742" t="s">
        <v>1007</v>
      </c>
      <c r="F7742" t="s">
        <v>1784</v>
      </c>
      <c r="G7742" t="s">
        <v>1851</v>
      </c>
      <c r="H7742" t="s">
        <v>5456</v>
      </c>
    </row>
    <row r="7743" spans="1:8">
      <c r="A7743" t="s">
        <v>490</v>
      </c>
      <c r="B7743">
        <f>HYPERLINK("https://github.com/apache/commons-math/commit/b16796776704f8665d36da8d0cf6a9bc62dc973b", "b16796776704f8665d36da8d0cf6a9bc62dc973b")</f>
        <v>0</v>
      </c>
      <c r="C7743">
        <f>HYPERLINK("https://github.com/apache/commons-math/commit/a791c576d5772a7366d4ab95e89e1f115417a0b5", "a791c576d5772a7366d4ab95e89e1f115417a0b5")</f>
        <v>0</v>
      </c>
      <c r="D7743" t="s">
        <v>530</v>
      </c>
      <c r="E7743" t="s">
        <v>1008</v>
      </c>
      <c r="F7743" t="s">
        <v>1793</v>
      </c>
      <c r="G7743" t="s">
        <v>2063</v>
      </c>
      <c r="H7743" t="s">
        <v>3629</v>
      </c>
    </row>
    <row r="7744" spans="1:8">
      <c r="H7744" t="s">
        <v>3420</v>
      </c>
    </row>
    <row r="7745" spans="8:8">
      <c r="H7745" t="s">
        <v>3631</v>
      </c>
    </row>
    <row r="7746" spans="8:8">
      <c r="H7746" t="s">
        <v>3631</v>
      </c>
    </row>
    <row r="7747" spans="8:8">
      <c r="H7747" t="s">
        <v>3420</v>
      </c>
    </row>
    <row r="7748" spans="8:8">
      <c r="H7748" t="s">
        <v>3632</v>
      </c>
    </row>
    <row r="7749" spans="8:8">
      <c r="H7749" t="s">
        <v>3632</v>
      </c>
    </row>
    <row r="7750" spans="8:8">
      <c r="H7750" t="s">
        <v>3420</v>
      </c>
    </row>
    <row r="7751" spans="8:8">
      <c r="H7751" t="s">
        <v>3633</v>
      </c>
    </row>
    <row r="7752" spans="8:8">
      <c r="H7752" t="s">
        <v>3633</v>
      </c>
    </row>
    <row r="7753" spans="8:8">
      <c r="H7753" t="s">
        <v>3420</v>
      </c>
    </row>
    <row r="7754" spans="8:8">
      <c r="H7754" t="s">
        <v>3634</v>
      </c>
    </row>
    <row r="7755" spans="8:8">
      <c r="H7755" t="s">
        <v>3634</v>
      </c>
    </row>
    <row r="7756" spans="8:8">
      <c r="H7756" t="s">
        <v>3420</v>
      </c>
    </row>
    <row r="7757" spans="8:8">
      <c r="H7757" t="s">
        <v>3635</v>
      </c>
    </row>
    <row r="7758" spans="8:8">
      <c r="H7758" t="s">
        <v>3635</v>
      </c>
    </row>
    <row r="7759" spans="8:8">
      <c r="H7759" t="s">
        <v>3420</v>
      </c>
    </row>
    <row r="7760" spans="8:8">
      <c r="H7760" t="s">
        <v>3636</v>
      </c>
    </row>
    <row r="7761" spans="1:8">
      <c r="H7761" t="s">
        <v>3636</v>
      </c>
    </row>
    <row r="7762" spans="1:8">
      <c r="H7762" t="s">
        <v>3420</v>
      </c>
    </row>
    <row r="7763" spans="1:8">
      <c r="H7763" t="s">
        <v>3420</v>
      </c>
    </row>
    <row r="7764" spans="1:8">
      <c r="H7764" t="s">
        <v>3420</v>
      </c>
    </row>
    <row r="7765" spans="1:8">
      <c r="H7765" t="s">
        <v>3420</v>
      </c>
    </row>
    <row r="7766" spans="1:8">
      <c r="H7766" t="s">
        <v>3420</v>
      </c>
    </row>
    <row r="7767" spans="1:8">
      <c r="H7767" t="s">
        <v>3637</v>
      </c>
    </row>
    <row r="7768" spans="1:8">
      <c r="H7768" t="s">
        <v>3637</v>
      </c>
    </row>
    <row r="7769" spans="1:8">
      <c r="H7769" t="s">
        <v>3420</v>
      </c>
    </row>
    <row r="7770" spans="1:8">
      <c r="H7770" t="s">
        <v>3638</v>
      </c>
    </row>
    <row r="7771" spans="1:8">
      <c r="H7771" t="s">
        <v>3638</v>
      </c>
    </row>
    <row r="7772" spans="1:8">
      <c r="H7772" t="s">
        <v>3420</v>
      </c>
    </row>
    <row r="7773" spans="1:8">
      <c r="H7773" t="s">
        <v>3639</v>
      </c>
    </row>
    <row r="7774" spans="1:8">
      <c r="H7774" t="s">
        <v>3640</v>
      </c>
    </row>
    <row r="7775" spans="1:8">
      <c r="A7775" t="s">
        <v>491</v>
      </c>
      <c r="B7775">
        <f>HYPERLINK("https://github.com/apache/commons-math/commit/a2491345b8e549f653c0e3592408ca6cfa74bb12", "a2491345b8e549f653c0e3592408ca6cfa74bb12")</f>
        <v>0</v>
      </c>
      <c r="C7775">
        <f>HYPERLINK("https://github.com/apache/commons-math/commit/43ac9463822830a0497bb7eb5872b26f733810bb", "43ac9463822830a0497bb7eb5872b26f733810bb")</f>
        <v>0</v>
      </c>
      <c r="D7775" t="s">
        <v>530</v>
      </c>
      <c r="E7775" t="s">
        <v>1009</v>
      </c>
      <c r="F7775" t="s">
        <v>1790</v>
      </c>
      <c r="G7775" t="s">
        <v>2084</v>
      </c>
      <c r="H7775" t="s">
        <v>3613</v>
      </c>
    </row>
    <row r="7776" spans="1:8">
      <c r="F7776" t="s">
        <v>1791</v>
      </c>
      <c r="G7776" t="s">
        <v>2085</v>
      </c>
      <c r="H7776" t="s">
        <v>3613</v>
      </c>
    </row>
    <row r="7777" spans="1:8">
      <c r="A7777" t="s">
        <v>492</v>
      </c>
      <c r="B7777">
        <f>HYPERLINK("https://github.com/apache/commons-math/commit/858ecda80fd60d1f86330f5ea535d714d9474578", "858ecda80fd60d1f86330f5ea535d714d9474578")</f>
        <v>0</v>
      </c>
      <c r="C7777">
        <f>HYPERLINK("https://github.com/apache/commons-math/commit/fdbb8b98f5c0dba55d1bc607434ea00e2b9c3145", "fdbb8b98f5c0dba55d1bc607434ea00e2b9c3145")</f>
        <v>0</v>
      </c>
      <c r="D7777" t="s">
        <v>530</v>
      </c>
      <c r="E7777" t="s">
        <v>1010</v>
      </c>
      <c r="F7777" t="s">
        <v>1790</v>
      </c>
      <c r="G7777" t="s">
        <v>2084</v>
      </c>
      <c r="H7777" t="s">
        <v>3021</v>
      </c>
    </row>
    <row r="7778" spans="1:8">
      <c r="H7778" t="s">
        <v>3022</v>
      </c>
    </row>
    <row r="7779" spans="1:8">
      <c r="H7779" t="s">
        <v>3615</v>
      </c>
    </row>
    <row r="7780" spans="1:8">
      <c r="H7780" t="s">
        <v>3617</v>
      </c>
    </row>
    <row r="7781" spans="1:8">
      <c r="H7781" t="s">
        <v>3618</v>
      </c>
    </row>
    <row r="7782" spans="1:8">
      <c r="H7782" t="s">
        <v>3619</v>
      </c>
    </row>
    <row r="7783" spans="1:8">
      <c r="H7783" t="s">
        <v>3620</v>
      </c>
    </row>
    <row r="7784" spans="1:8">
      <c r="H7784" t="s">
        <v>3621</v>
      </c>
    </row>
    <row r="7785" spans="1:8">
      <c r="H7785" t="s">
        <v>3622</v>
      </c>
    </row>
    <row r="7786" spans="1:8">
      <c r="H7786" t="s">
        <v>3623</v>
      </c>
    </row>
    <row r="7787" spans="1:8">
      <c r="H7787" t="s">
        <v>3624</v>
      </c>
    </row>
    <row r="7788" spans="1:8">
      <c r="H7788" t="s">
        <v>3625</v>
      </c>
    </row>
    <row r="7789" spans="1:8">
      <c r="F7789" t="s">
        <v>1791</v>
      </c>
      <c r="G7789" t="s">
        <v>2085</v>
      </c>
      <c r="H7789" t="s">
        <v>3021</v>
      </c>
    </row>
    <row r="7790" spans="1:8">
      <c r="H7790" t="s">
        <v>3022</v>
      </c>
    </row>
    <row r="7791" spans="1:8">
      <c r="H7791" t="s">
        <v>3615</v>
      </c>
    </row>
    <row r="7792" spans="1:8">
      <c r="H7792" t="s">
        <v>3617</v>
      </c>
    </row>
    <row r="7793" spans="1:8">
      <c r="H7793" t="s">
        <v>3618</v>
      </c>
    </row>
    <row r="7794" spans="1:8">
      <c r="H7794" t="s">
        <v>3619</v>
      </c>
    </row>
    <row r="7795" spans="1:8">
      <c r="H7795" t="s">
        <v>3620</v>
      </c>
    </row>
    <row r="7796" spans="1:8">
      <c r="H7796" t="s">
        <v>3621</v>
      </c>
    </row>
    <row r="7797" spans="1:8">
      <c r="H7797" t="s">
        <v>3622</v>
      </c>
    </row>
    <row r="7798" spans="1:8">
      <c r="H7798" t="s">
        <v>3623</v>
      </c>
    </row>
    <row r="7799" spans="1:8">
      <c r="H7799" t="s">
        <v>3624</v>
      </c>
    </row>
    <row r="7800" spans="1:8">
      <c r="H7800" t="s">
        <v>3625</v>
      </c>
    </row>
    <row r="7801" spans="1:8">
      <c r="A7801" t="s">
        <v>493</v>
      </c>
      <c r="B7801">
        <f>HYPERLINK("https://github.com/apache/commons-math/commit/9fd6725d51e1106e3b07222bf11a96e2f2ca7b61", "9fd6725d51e1106e3b07222bf11a96e2f2ca7b61")</f>
        <v>0</v>
      </c>
      <c r="C7801">
        <f>HYPERLINK("https://github.com/apache/commons-math/commit/bdd6bc4d134f63e72aef5d071524fb33cccb660e", "bdd6bc4d134f63e72aef5d071524fb33cccb660e")</f>
        <v>0</v>
      </c>
      <c r="D7801" t="s">
        <v>530</v>
      </c>
      <c r="E7801" t="s">
        <v>1011</v>
      </c>
      <c r="F7801" t="s">
        <v>1794</v>
      </c>
      <c r="G7801" t="s">
        <v>2298</v>
      </c>
      <c r="H7801" t="s">
        <v>5457</v>
      </c>
    </row>
    <row r="7802" spans="1:8">
      <c r="H7802" t="s">
        <v>5458</v>
      </c>
    </row>
    <row r="7803" spans="1:8">
      <c r="H7803" t="s">
        <v>5459</v>
      </c>
    </row>
    <row r="7804" spans="1:8">
      <c r="H7804" t="s">
        <v>3022</v>
      </c>
    </row>
    <row r="7805" spans="1:8">
      <c r="H7805" t="s">
        <v>3628</v>
      </c>
    </row>
    <row r="7806" spans="1:8">
      <c r="H7806" t="s">
        <v>3628</v>
      </c>
    </row>
    <row r="7807" spans="1:8">
      <c r="A7807" t="s">
        <v>494</v>
      </c>
      <c r="B7807">
        <f>HYPERLINK("https://github.com/apache/commons-math/commit/1fb5411a8119ec88bfdf5d1261afd6e3df73365a", "1fb5411a8119ec88bfdf5d1261afd6e3df73365a")</f>
        <v>0</v>
      </c>
      <c r="C7807">
        <f>HYPERLINK("https://github.com/apache/commons-math/commit/9fd6725d51e1106e3b07222bf11a96e2f2ca7b61", "9fd6725d51e1106e3b07222bf11a96e2f2ca7b61")</f>
        <v>0</v>
      </c>
      <c r="D7807" t="s">
        <v>530</v>
      </c>
      <c r="E7807" t="s">
        <v>1012</v>
      </c>
      <c r="F7807" t="s">
        <v>1790</v>
      </c>
      <c r="G7807" t="s">
        <v>2084</v>
      </c>
      <c r="H7807" t="s">
        <v>5460</v>
      </c>
    </row>
    <row r="7808" spans="1:8">
      <c r="F7808" t="s">
        <v>1791</v>
      </c>
      <c r="G7808" t="s">
        <v>2085</v>
      </c>
      <c r="H7808" t="s">
        <v>5460</v>
      </c>
    </row>
    <row r="7809" spans="1:8">
      <c r="H7809" t="s">
        <v>3038</v>
      </c>
    </row>
    <row r="7810" spans="1:8">
      <c r="A7810" t="s">
        <v>495</v>
      </c>
      <c r="B7810">
        <f>HYPERLINK("https://github.com/apache/commons-math/commit/58e0efc651e746dbdf410708506b4647e03fa178", "58e0efc651e746dbdf410708506b4647e03fa178")</f>
        <v>0</v>
      </c>
      <c r="C7810">
        <f>HYPERLINK("https://github.com/apache/commons-math/commit/1c88930c3a26e947a55d096912457a11de77e45e", "1c88930c3a26e947a55d096912457a11de77e45e")</f>
        <v>0</v>
      </c>
      <c r="D7810" t="s">
        <v>531</v>
      </c>
      <c r="E7810" t="s">
        <v>1013</v>
      </c>
      <c r="F7810" t="s">
        <v>1795</v>
      </c>
      <c r="G7810" t="s">
        <v>2299</v>
      </c>
      <c r="H7810" t="s">
        <v>5461</v>
      </c>
    </row>
    <row r="7811" spans="1:8">
      <c r="A7811" t="s">
        <v>496</v>
      </c>
      <c r="B7811">
        <f>HYPERLINK("https://github.com/apache/commons-math/commit/3ba0221c267e299525d385c496840c2b92eeac9c", "3ba0221c267e299525d385c496840c2b92eeac9c")</f>
        <v>0</v>
      </c>
      <c r="C7811">
        <f>HYPERLINK("https://github.com/apache/commons-math/commit/7813ecb115eae3c43973056d9155c1c5c98eabce", "7813ecb115eae3c43973056d9155c1c5c98eabce")</f>
        <v>0</v>
      </c>
      <c r="D7811" t="s">
        <v>530</v>
      </c>
      <c r="E7811" t="s">
        <v>1014</v>
      </c>
      <c r="F7811" t="s">
        <v>1796</v>
      </c>
      <c r="G7811" t="s">
        <v>2082</v>
      </c>
      <c r="H7811" t="s">
        <v>3622</v>
      </c>
    </row>
    <row r="7812" spans="1:8">
      <c r="H7812" t="s">
        <v>3623</v>
      </c>
    </row>
    <row r="7813" spans="1:8">
      <c r="F7813" t="s">
        <v>1793</v>
      </c>
      <c r="G7813" t="s">
        <v>2063</v>
      </c>
      <c r="H7813" t="s">
        <v>3622</v>
      </c>
    </row>
    <row r="7814" spans="1:8">
      <c r="H7814" t="s">
        <v>3623</v>
      </c>
    </row>
    <row r="7815" spans="1:8">
      <c r="A7815" t="s">
        <v>497</v>
      </c>
      <c r="B7815">
        <f>HYPERLINK("https://github.com/apache/commons-math/commit/bf1c2c214c67fb3ce513fc8241d711e91cc81be9", "bf1c2c214c67fb3ce513fc8241d711e91cc81be9")</f>
        <v>0</v>
      </c>
      <c r="C7815">
        <f>HYPERLINK("https://github.com/apache/commons-math/commit/dd0acaa9ff26939cb3b9a7e4e5b13815d1853d38", "dd0acaa9ff26939cb3b9a7e4e5b13815d1853d38")</f>
        <v>0</v>
      </c>
      <c r="D7815" t="s">
        <v>530</v>
      </c>
      <c r="E7815" t="s">
        <v>1015</v>
      </c>
      <c r="F7815" t="s">
        <v>1797</v>
      </c>
      <c r="G7815" t="s">
        <v>2300</v>
      </c>
      <c r="H7815" t="s">
        <v>5462</v>
      </c>
    </row>
    <row r="7816" spans="1:8">
      <c r="H7816" t="s">
        <v>5463</v>
      </c>
    </row>
    <row r="7817" spans="1:8">
      <c r="A7817" t="s">
        <v>498</v>
      </c>
      <c r="B7817">
        <f>HYPERLINK("https://github.com/apache/commons-math/commit/22753536f4c0671a797b9cc1fd4e4c18c7c39fa6", "22753536f4c0671a797b9cc1fd4e4c18c7c39fa6")</f>
        <v>0</v>
      </c>
      <c r="C7817">
        <f>HYPERLINK("https://github.com/apache/commons-math/commit/b35167641afd36f32bb925e71abfda74080a2ebe", "b35167641afd36f32bb925e71abfda74080a2ebe")</f>
        <v>0</v>
      </c>
      <c r="D7817" t="s">
        <v>530</v>
      </c>
      <c r="E7817" t="s">
        <v>1016</v>
      </c>
      <c r="F7817" t="s">
        <v>1798</v>
      </c>
      <c r="G7817" t="s">
        <v>2301</v>
      </c>
      <c r="H7817" t="s">
        <v>5464</v>
      </c>
    </row>
    <row r="7818" spans="1:8">
      <c r="H7818" t="s">
        <v>5465</v>
      </c>
    </row>
    <row r="7819" spans="1:8">
      <c r="H7819" t="s">
        <v>5466</v>
      </c>
    </row>
    <row r="7820" spans="1:8">
      <c r="A7820" t="s">
        <v>499</v>
      </c>
      <c r="B7820">
        <f>HYPERLINK("https://github.com/apache/commons-math/commit/226c1fc6380ddcd59c38cbcafd892a58e8e356dd", "226c1fc6380ddcd59c38cbcafd892a58e8e356dd")</f>
        <v>0</v>
      </c>
      <c r="C7820">
        <f>HYPERLINK("https://github.com/apache/commons-math/commit/142dcaa92109648d69b06694d80b377ab7fd8424", "142dcaa92109648d69b06694d80b377ab7fd8424")</f>
        <v>0</v>
      </c>
      <c r="D7820" t="s">
        <v>530</v>
      </c>
      <c r="E7820" t="s">
        <v>1017</v>
      </c>
      <c r="F7820" t="s">
        <v>1799</v>
      </c>
      <c r="G7820" t="s">
        <v>2121</v>
      </c>
      <c r="H7820" t="s">
        <v>4036</v>
      </c>
    </row>
    <row r="7821" spans="1:8">
      <c r="F7821" t="s">
        <v>1800</v>
      </c>
      <c r="G7821" t="s">
        <v>2302</v>
      </c>
      <c r="H7821" t="s">
        <v>5467</v>
      </c>
    </row>
    <row r="7822" spans="1:8">
      <c r="H7822" t="s">
        <v>5468</v>
      </c>
    </row>
    <row r="7823" spans="1:8">
      <c r="F7823" t="s">
        <v>1771</v>
      </c>
      <c r="G7823" t="s">
        <v>2138</v>
      </c>
      <c r="H7823" t="s">
        <v>4227</v>
      </c>
    </row>
    <row r="7824" spans="1:8">
      <c r="F7824" t="s">
        <v>1801</v>
      </c>
      <c r="G7824" t="s">
        <v>2139</v>
      </c>
      <c r="H7824" t="s">
        <v>4227</v>
      </c>
    </row>
    <row r="7825" spans="1:8">
      <c r="A7825" t="s">
        <v>500</v>
      </c>
      <c r="B7825">
        <f>HYPERLINK("https://github.com/apache/commons-math/commit/eac2e8b627a238d1777f3e217cf39530b76d9c0c", "eac2e8b627a238d1777f3e217cf39530b76d9c0c")</f>
        <v>0</v>
      </c>
      <c r="C7825">
        <f>HYPERLINK("https://github.com/apache/commons-math/commit/43ebe7bc45edb5c606d7d6fd7dfa9165f18fb45c", "43ebe7bc45edb5c606d7d6fd7dfa9165f18fb45c")</f>
        <v>0</v>
      </c>
      <c r="D7825" t="s">
        <v>530</v>
      </c>
      <c r="E7825" t="s">
        <v>998</v>
      </c>
      <c r="F7825" t="s">
        <v>1802</v>
      </c>
      <c r="G7825" t="s">
        <v>2123</v>
      </c>
      <c r="H7825" t="s">
        <v>2917</v>
      </c>
    </row>
    <row r="7826" spans="1:8">
      <c r="F7826" t="s">
        <v>1803</v>
      </c>
      <c r="G7826" t="s">
        <v>2303</v>
      </c>
      <c r="H7826" t="s">
        <v>2917</v>
      </c>
    </row>
    <row r="7827" spans="1:8">
      <c r="F7827" t="s">
        <v>1804</v>
      </c>
      <c r="G7827" t="s">
        <v>2304</v>
      </c>
      <c r="H7827" t="s">
        <v>2917</v>
      </c>
    </row>
    <row r="7828" spans="1:8">
      <c r="F7828" t="s">
        <v>1805</v>
      </c>
      <c r="G7828" t="s">
        <v>1882</v>
      </c>
      <c r="H7828" t="s">
        <v>3190</v>
      </c>
    </row>
    <row r="7829" spans="1:8">
      <c r="F7829" t="s">
        <v>1806</v>
      </c>
      <c r="G7829" t="s">
        <v>1859</v>
      </c>
      <c r="H7829" t="s">
        <v>2917</v>
      </c>
    </row>
    <row r="7830" spans="1:8">
      <c r="H7830" t="s">
        <v>3190</v>
      </c>
    </row>
    <row r="7831" spans="1:8">
      <c r="A7831" t="s">
        <v>501</v>
      </c>
      <c r="B7831">
        <f>HYPERLINK("https://github.com/apache/commons-math/commit/aa0bee30550b071cb4b3006bbb7e39e163e08038", "aa0bee30550b071cb4b3006bbb7e39e163e08038")</f>
        <v>0</v>
      </c>
      <c r="C7831">
        <f>HYPERLINK("https://github.com/apache/commons-math/commit/eac2e8b627a238d1777f3e217cf39530b76d9c0c", "eac2e8b627a238d1777f3e217cf39530b76d9c0c")</f>
        <v>0</v>
      </c>
      <c r="D7831" t="s">
        <v>530</v>
      </c>
      <c r="E7831" t="s">
        <v>998</v>
      </c>
      <c r="F7831" t="s">
        <v>1807</v>
      </c>
      <c r="G7831" t="s">
        <v>1837</v>
      </c>
      <c r="H7831" t="s">
        <v>3190</v>
      </c>
    </row>
    <row r="7832" spans="1:8">
      <c r="F7832" t="s">
        <v>1789</v>
      </c>
      <c r="G7832" t="s">
        <v>1919</v>
      </c>
      <c r="H7832" t="s">
        <v>2917</v>
      </c>
    </row>
    <row r="7833" spans="1:8">
      <c r="F7833" t="s">
        <v>1808</v>
      </c>
      <c r="G7833" t="s">
        <v>1953</v>
      </c>
      <c r="H7833" t="s">
        <v>2917</v>
      </c>
    </row>
    <row r="7834" spans="1:8">
      <c r="F7834" t="s">
        <v>1809</v>
      </c>
      <c r="G7834" t="s">
        <v>1917</v>
      </c>
      <c r="H7834" t="s">
        <v>2917</v>
      </c>
    </row>
    <row r="7835" spans="1:8">
      <c r="F7835" t="s">
        <v>1810</v>
      </c>
      <c r="G7835" t="s">
        <v>2014</v>
      </c>
      <c r="H7835" t="s">
        <v>3190</v>
      </c>
    </row>
    <row r="7836" spans="1:8">
      <c r="F7836" t="s">
        <v>1811</v>
      </c>
      <c r="G7836" t="s">
        <v>2015</v>
      </c>
      <c r="H7836" t="s">
        <v>3190</v>
      </c>
    </row>
    <row r="7837" spans="1:8">
      <c r="A7837" t="s">
        <v>502</v>
      </c>
      <c r="B7837">
        <f>HYPERLINK("https://github.com/apache/commons-math/commit/89f0abb4ea03816b8d27160fcdf35381871bf351", "89f0abb4ea03816b8d27160fcdf35381871bf351")</f>
        <v>0</v>
      </c>
      <c r="C7837">
        <f>HYPERLINK("https://github.com/apache/commons-math/commit/4f0a49b6743cf5083a50fec1870145d7a683c392", "4f0a49b6743cf5083a50fec1870145d7a683c392")</f>
        <v>0</v>
      </c>
      <c r="D7837" t="s">
        <v>530</v>
      </c>
      <c r="E7837" t="s">
        <v>998</v>
      </c>
      <c r="F7837" t="s">
        <v>1812</v>
      </c>
      <c r="G7837" t="s">
        <v>2168</v>
      </c>
      <c r="H7837" t="s">
        <v>3190</v>
      </c>
    </row>
    <row r="7838" spans="1:8">
      <c r="A7838" t="s">
        <v>503</v>
      </c>
      <c r="B7838">
        <f>HYPERLINK("https://github.com/apache/commons-math/commit/9f633f7af452b00fc17078380b22a5262a4bb3e2", "9f633f7af452b00fc17078380b22a5262a4bb3e2")</f>
        <v>0</v>
      </c>
      <c r="C7838">
        <f>HYPERLINK("https://github.com/apache/commons-math/commit/89f0abb4ea03816b8d27160fcdf35381871bf351", "89f0abb4ea03816b8d27160fcdf35381871bf351")</f>
        <v>0</v>
      </c>
      <c r="D7838" t="s">
        <v>530</v>
      </c>
      <c r="E7838" t="s">
        <v>998</v>
      </c>
      <c r="F7838" t="s">
        <v>1813</v>
      </c>
      <c r="G7838" t="s">
        <v>2169</v>
      </c>
      <c r="H7838" t="s">
        <v>3190</v>
      </c>
    </row>
    <row r="7839" spans="1:8">
      <c r="A7839" t="s">
        <v>504</v>
      </c>
      <c r="B7839">
        <f>HYPERLINK("https://github.com/apache/commons-math/commit/eab5cb3af159ab9cbb27fdbd1ee484708dfc699c", "eab5cb3af159ab9cbb27fdbd1ee484708dfc699c")</f>
        <v>0</v>
      </c>
      <c r="C7839">
        <f>HYPERLINK("https://github.com/apache/commons-math/commit/94061dc5669452865779bc1d077b0dc7b051a854", "94061dc5669452865779bc1d077b0dc7b051a854")</f>
        <v>0</v>
      </c>
      <c r="D7839" t="s">
        <v>530</v>
      </c>
      <c r="E7839" t="s">
        <v>998</v>
      </c>
      <c r="F7839" t="s">
        <v>1814</v>
      </c>
      <c r="G7839" t="s">
        <v>1985</v>
      </c>
      <c r="H7839" t="s">
        <v>3190</v>
      </c>
    </row>
    <row r="7840" spans="1:8">
      <c r="A7840" t="s">
        <v>505</v>
      </c>
      <c r="B7840">
        <f>HYPERLINK("https://github.com/apache/commons-math/commit/e7002a02150cf4eee8ca1bb51bc7ce735eefddd0", "e7002a02150cf4eee8ca1bb51bc7ce735eefddd0")</f>
        <v>0</v>
      </c>
      <c r="C7840">
        <f>HYPERLINK("https://github.com/apache/commons-math/commit/eab5cb3af159ab9cbb27fdbd1ee484708dfc699c", "eab5cb3af159ab9cbb27fdbd1ee484708dfc699c")</f>
        <v>0</v>
      </c>
      <c r="D7840" t="s">
        <v>530</v>
      </c>
      <c r="E7840" t="s">
        <v>998</v>
      </c>
      <c r="F7840" t="s">
        <v>1785</v>
      </c>
      <c r="G7840" t="s">
        <v>2103</v>
      </c>
      <c r="H7840" t="s">
        <v>5469</v>
      </c>
    </row>
    <row r="7841" spans="1:8">
      <c r="A7841" t="s">
        <v>506</v>
      </c>
      <c r="B7841">
        <f>HYPERLINK("https://github.com/apache/commons-math/commit/c6d5f4b65fc589a715c82d3c643a85dacbc0d1ac", "c6d5f4b65fc589a715c82d3c643a85dacbc0d1ac")</f>
        <v>0</v>
      </c>
      <c r="C7841">
        <f>HYPERLINK("https://github.com/apache/commons-math/commit/2f48fbb5f9888279a9682de6e04f10c5ad7859ea", "2f48fbb5f9888279a9682de6e04f10c5ad7859ea")</f>
        <v>0</v>
      </c>
      <c r="D7841" t="s">
        <v>530</v>
      </c>
      <c r="E7841" t="s">
        <v>998</v>
      </c>
      <c r="F7841" t="s">
        <v>1815</v>
      </c>
      <c r="G7841" t="s">
        <v>2305</v>
      </c>
      <c r="H7841" t="s">
        <v>3726</v>
      </c>
    </row>
    <row r="7842" spans="1:8">
      <c r="F7842" t="s">
        <v>1816</v>
      </c>
      <c r="G7842" t="s">
        <v>2306</v>
      </c>
      <c r="H7842" t="s">
        <v>3726</v>
      </c>
    </row>
    <row r="7843" spans="1:8">
      <c r="F7843" t="s">
        <v>1817</v>
      </c>
      <c r="G7843" t="s">
        <v>2307</v>
      </c>
      <c r="H7843" t="s">
        <v>3726</v>
      </c>
    </row>
    <row r="7844" spans="1:8">
      <c r="F7844" t="s">
        <v>1818</v>
      </c>
      <c r="G7844" t="s">
        <v>2308</v>
      </c>
      <c r="H7844" t="s">
        <v>3726</v>
      </c>
    </row>
    <row r="7845" spans="1:8">
      <c r="A7845" t="s">
        <v>507</v>
      </c>
      <c r="B7845">
        <f>HYPERLINK("https://github.com/apache/commons-math/commit/50977290cdda79896ccb6304067341486fe104d2", "50977290cdda79896ccb6304067341486fe104d2")</f>
        <v>0</v>
      </c>
      <c r="C7845">
        <f>HYPERLINK("https://github.com/apache/commons-math/commit/24e4acc7de355092c071bd63336d2fdb31c2c7ff", "24e4acc7de355092c071bd63336d2fdb31c2c7ff")</f>
        <v>0</v>
      </c>
      <c r="D7845" t="s">
        <v>530</v>
      </c>
      <c r="E7845" t="s">
        <v>1018</v>
      </c>
      <c r="F7845" t="s">
        <v>1815</v>
      </c>
      <c r="G7845" t="s">
        <v>2305</v>
      </c>
      <c r="H7845" t="s">
        <v>5470</v>
      </c>
    </row>
    <row r="7846" spans="1:8">
      <c r="A7846" t="s">
        <v>508</v>
      </c>
      <c r="B7846">
        <f>HYPERLINK("https://github.com/apache/commons-math/commit/654697c048b50b7e2ac28f012792098560df8db9", "654697c048b50b7e2ac28f012792098560df8db9")</f>
        <v>0</v>
      </c>
      <c r="C7846">
        <f>HYPERLINK("https://github.com/apache/commons-math/commit/50977290cdda79896ccb6304067341486fe104d2", "50977290cdda79896ccb6304067341486fe104d2")</f>
        <v>0</v>
      </c>
      <c r="D7846" t="s">
        <v>531</v>
      </c>
      <c r="E7846" t="s">
        <v>1019</v>
      </c>
      <c r="F7846" t="s">
        <v>1819</v>
      </c>
      <c r="G7846" t="s">
        <v>2141</v>
      </c>
      <c r="H7846" t="s">
        <v>4234</v>
      </c>
    </row>
    <row r="7847" spans="1:8">
      <c r="H7847" t="s">
        <v>4235</v>
      </c>
    </row>
    <row r="7848" spans="1:8">
      <c r="H7848" t="s">
        <v>4236</v>
      </c>
    </row>
    <row r="7849" spans="1:8">
      <c r="H7849" t="s">
        <v>4237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959"/>
  <sheetViews>
    <sheetView workbookViewId="0"/>
  </sheetViews>
  <sheetFormatPr defaultRowHeight="15"/>
  <sheetData>
    <row r="1" spans="1:8">
      <c r="A1" s="1" t="s">
        <v>0</v>
      </c>
      <c r="B1" s="1" t="s">
        <v>1</v>
      </c>
      <c r="C1" s="1" t="s">
        <v>2</v>
      </c>
      <c r="D1" s="1" t="s">
        <v>3</v>
      </c>
      <c r="E1" s="1" t="s">
        <v>4</v>
      </c>
      <c r="F1" s="1" t="s">
        <v>5</v>
      </c>
      <c r="G1" s="1" t="s">
        <v>6</v>
      </c>
      <c r="H1" s="1" t="s">
        <v>7</v>
      </c>
    </row>
    <row r="2" spans="1:8">
      <c r="A2" t="s">
        <v>9</v>
      </c>
      <c r="B2">
        <f>HYPERLINK("https://github.com/apache/commons-math/commit/7651a6b14d5be6151432e7d709efd884d9ec3a6c", "7651a6b14d5be6151432e7d709efd884d9ec3a6c")</f>
        <v>0</v>
      </c>
      <c r="C2">
        <f>HYPERLINK("https://github.com/apache/commons-math/commit/065a88e24188fd324e7f6e5f70aefaf95c9a49b9", "065a88e24188fd324e7f6e5f70aefaf95c9a49b9")</f>
        <v>0</v>
      </c>
      <c r="D2" t="s">
        <v>509</v>
      </c>
      <c r="E2" t="s">
        <v>533</v>
      </c>
      <c r="F2" t="s">
        <v>1021</v>
      </c>
      <c r="G2" t="s">
        <v>1821</v>
      </c>
      <c r="H2" t="s">
        <v>2313</v>
      </c>
    </row>
    <row r="3" spans="1:8">
      <c r="H3" t="s">
        <v>2314</v>
      </c>
    </row>
    <row r="4" spans="1:8">
      <c r="H4" t="s">
        <v>2315</v>
      </c>
    </row>
    <row r="5" spans="1:8">
      <c r="H5" t="s">
        <v>2316</v>
      </c>
    </row>
    <row r="6" spans="1:8">
      <c r="H6" t="s">
        <v>2317</v>
      </c>
    </row>
    <row r="7" spans="1:8">
      <c r="A7" t="s">
        <v>10</v>
      </c>
      <c r="B7">
        <f>HYPERLINK("https://github.com/apache/commons-math/commit/d6f7028269df96a72cccf7b72a41b89aaa820e9f", "d6f7028269df96a72cccf7b72a41b89aaa820e9f")</f>
        <v>0</v>
      </c>
      <c r="C7">
        <f>HYPERLINK("https://github.com/apache/commons-math/commit/71dfdabde1f5e9f0def1d2035822518b43e70587", "71dfdabde1f5e9f0def1d2035822518b43e70587")</f>
        <v>0</v>
      </c>
      <c r="D7" t="s">
        <v>509</v>
      </c>
      <c r="E7" t="s">
        <v>534</v>
      </c>
      <c r="F7" t="s">
        <v>1022</v>
      </c>
      <c r="G7" t="s">
        <v>1822</v>
      </c>
      <c r="H7" t="s">
        <v>2318</v>
      </c>
    </row>
    <row r="8" spans="1:8">
      <c r="H8" t="s">
        <v>2319</v>
      </c>
    </row>
    <row r="9" spans="1:8">
      <c r="H9" t="s">
        <v>2320</v>
      </c>
    </row>
    <row r="10" spans="1:8">
      <c r="H10" t="s">
        <v>2321</v>
      </c>
    </row>
    <row r="11" spans="1:8">
      <c r="H11" t="s">
        <v>2322</v>
      </c>
    </row>
    <row r="12" spans="1:8">
      <c r="F12" t="s">
        <v>1023</v>
      </c>
      <c r="G12" t="s">
        <v>1823</v>
      </c>
      <c r="H12" t="s">
        <v>2319</v>
      </c>
    </row>
    <row r="13" spans="1:8">
      <c r="H13" t="s">
        <v>2315</v>
      </c>
    </row>
    <row r="14" spans="1:8">
      <c r="A14" t="s">
        <v>11</v>
      </c>
      <c r="B14">
        <f>HYPERLINK("https://github.com/apache/commons-math/commit/429a652114f94bf81e97a7737f1b3ea63fb3de91", "429a652114f94bf81e97a7737f1b3ea63fb3de91")</f>
        <v>0</v>
      </c>
      <c r="C14">
        <f>HYPERLINK("https://github.com/apache/commons-math/commit/e9488d7cf6fe7708fefe306a642f045a75eab498", "e9488d7cf6fe7708fefe306a642f045a75eab498")</f>
        <v>0</v>
      </c>
      <c r="D14" t="s">
        <v>509</v>
      </c>
      <c r="E14" t="s">
        <v>535</v>
      </c>
      <c r="F14" t="s">
        <v>1024</v>
      </c>
      <c r="G14" t="s">
        <v>1824</v>
      </c>
      <c r="H14" t="s">
        <v>2312</v>
      </c>
    </row>
    <row r="15" spans="1:8">
      <c r="H15" t="s">
        <v>2324</v>
      </c>
    </row>
    <row r="16" spans="1:8">
      <c r="F16" t="s">
        <v>1025</v>
      </c>
      <c r="G16" t="s">
        <v>1825</v>
      </c>
      <c r="H16" t="s">
        <v>2326</v>
      </c>
    </row>
    <row r="17" spans="6:8">
      <c r="H17" t="s">
        <v>2327</v>
      </c>
    </row>
    <row r="18" spans="6:8">
      <c r="H18" t="s">
        <v>2328</v>
      </c>
    </row>
    <row r="19" spans="6:8">
      <c r="H19" t="s">
        <v>2329</v>
      </c>
    </row>
    <row r="20" spans="6:8">
      <c r="F20" t="s">
        <v>1026</v>
      </c>
      <c r="G20" t="s">
        <v>1826</v>
      </c>
      <c r="H20" t="s">
        <v>2312</v>
      </c>
    </row>
    <row r="21" spans="6:8">
      <c r="H21" t="s">
        <v>2331</v>
      </c>
    </row>
    <row r="22" spans="6:8">
      <c r="H22" t="s">
        <v>2332</v>
      </c>
    </row>
    <row r="23" spans="6:8">
      <c r="H23" t="s">
        <v>2333</v>
      </c>
    </row>
    <row r="24" spans="6:8">
      <c r="F24" t="s">
        <v>1027</v>
      </c>
      <c r="G24" t="s">
        <v>1827</v>
      </c>
      <c r="H24" t="s">
        <v>2312</v>
      </c>
    </row>
    <row r="25" spans="6:8">
      <c r="H25" t="s">
        <v>2331</v>
      </c>
    </row>
    <row r="26" spans="6:8">
      <c r="H26" t="s">
        <v>2332</v>
      </c>
    </row>
    <row r="27" spans="6:8">
      <c r="H27" t="s">
        <v>2333</v>
      </c>
    </row>
    <row r="28" spans="6:8">
      <c r="F28" t="s">
        <v>1028</v>
      </c>
      <c r="G28" t="s">
        <v>1820</v>
      </c>
      <c r="H28" t="s">
        <v>2312</v>
      </c>
    </row>
    <row r="29" spans="6:8">
      <c r="H29" t="s">
        <v>2331</v>
      </c>
    </row>
    <row r="30" spans="6:8">
      <c r="H30" t="s">
        <v>2333</v>
      </c>
    </row>
    <row r="31" spans="6:8">
      <c r="H31" t="s">
        <v>2336</v>
      </c>
    </row>
    <row r="32" spans="6:8">
      <c r="H32" t="s">
        <v>2337</v>
      </c>
    </row>
    <row r="33" spans="1:8">
      <c r="A33" t="s">
        <v>12</v>
      </c>
      <c r="B33">
        <f>HYPERLINK("https://github.com/apache/commons-math/commit/d23bf18b40bc7f731498acd042f6d0c0800a9290", "d23bf18b40bc7f731498acd042f6d0c0800a9290")</f>
        <v>0</v>
      </c>
      <c r="C33">
        <f>HYPERLINK("https://github.com/apache/commons-math/commit/6aa45e2047db100c6230dbf6db62498f1dcaa79a", "6aa45e2047db100c6230dbf6db62498f1dcaa79a")</f>
        <v>0</v>
      </c>
      <c r="D33" t="s">
        <v>509</v>
      </c>
      <c r="E33" t="s">
        <v>536</v>
      </c>
      <c r="F33" t="s">
        <v>1029</v>
      </c>
      <c r="G33" t="s">
        <v>1828</v>
      </c>
      <c r="H33" t="s">
        <v>2340</v>
      </c>
    </row>
    <row r="34" spans="1:8">
      <c r="H34" t="s">
        <v>2341</v>
      </c>
    </row>
    <row r="35" spans="1:8">
      <c r="H35" t="s">
        <v>2342</v>
      </c>
    </row>
    <row r="36" spans="1:8">
      <c r="H36" t="s">
        <v>2343</v>
      </c>
    </row>
    <row r="37" spans="1:8">
      <c r="F37" t="s">
        <v>1030</v>
      </c>
      <c r="G37" t="s">
        <v>1829</v>
      </c>
      <c r="H37" t="s">
        <v>2347</v>
      </c>
    </row>
    <row r="38" spans="1:8">
      <c r="H38" t="s">
        <v>2348</v>
      </c>
    </row>
    <row r="39" spans="1:8">
      <c r="H39" t="s">
        <v>2349</v>
      </c>
    </row>
    <row r="40" spans="1:8">
      <c r="H40" t="s">
        <v>2350</v>
      </c>
    </row>
    <row r="41" spans="1:8">
      <c r="H41" t="s">
        <v>2351</v>
      </c>
    </row>
    <row r="42" spans="1:8">
      <c r="H42" t="s">
        <v>2352</v>
      </c>
    </row>
    <row r="43" spans="1:8">
      <c r="H43" t="s">
        <v>2353</v>
      </c>
    </row>
    <row r="44" spans="1:8">
      <c r="H44" t="s">
        <v>2354</v>
      </c>
    </row>
    <row r="45" spans="1:8">
      <c r="F45" t="s">
        <v>1031</v>
      </c>
      <c r="G45" t="s">
        <v>1830</v>
      </c>
      <c r="H45" t="s">
        <v>2356</v>
      </c>
    </row>
    <row r="46" spans="1:8">
      <c r="A46" t="s">
        <v>13</v>
      </c>
      <c r="B46">
        <f>HYPERLINK("https://github.com/apache/commons-math/commit/546eeaf21921cad98f1785c34006823b7bcda43b", "546eeaf21921cad98f1785c34006823b7bcda43b")</f>
        <v>0</v>
      </c>
      <c r="C46">
        <f>HYPERLINK("https://github.com/apache/commons-math/commit/736e42145ca2547b0385f9e841d4efdbcce1bee9", "736e42145ca2547b0385f9e841d4efdbcce1bee9")</f>
        <v>0</v>
      </c>
      <c r="D46" t="s">
        <v>510</v>
      </c>
      <c r="E46" t="s">
        <v>537</v>
      </c>
      <c r="F46" t="s">
        <v>1032</v>
      </c>
      <c r="G46" t="s">
        <v>1831</v>
      </c>
      <c r="H46" t="s">
        <v>2357</v>
      </c>
    </row>
    <row r="47" spans="1:8">
      <c r="A47" t="s">
        <v>14</v>
      </c>
      <c r="B47">
        <f>HYPERLINK("https://github.com/apache/commons-math/commit/d20ee8ab0e803031d14af734ac934fe2b770990c", "d20ee8ab0e803031d14af734ac934fe2b770990c")</f>
        <v>0</v>
      </c>
      <c r="C47">
        <f>HYPERLINK("https://github.com/apache/commons-math/commit/3a7fab66aeb71032dbec4235e649fd1c5cdd1c57", "3a7fab66aeb71032dbec4235e649fd1c5cdd1c57")</f>
        <v>0</v>
      </c>
      <c r="D47" t="s">
        <v>510</v>
      </c>
      <c r="E47" t="s">
        <v>538</v>
      </c>
      <c r="F47" t="s">
        <v>1033</v>
      </c>
      <c r="G47" t="s">
        <v>1832</v>
      </c>
      <c r="H47" t="s">
        <v>2340</v>
      </c>
    </row>
    <row r="48" spans="1:8">
      <c r="H48" t="s">
        <v>2341</v>
      </c>
    </row>
    <row r="49" spans="1:8">
      <c r="H49" t="s">
        <v>2342</v>
      </c>
    </row>
    <row r="50" spans="1:8">
      <c r="H50" t="s">
        <v>2343</v>
      </c>
    </row>
    <row r="51" spans="1:8">
      <c r="A51" t="s">
        <v>15</v>
      </c>
      <c r="B51">
        <f>HYPERLINK("https://github.com/apache/commons-math/commit/09c8b57924bc90dfcf93aa35eb79a6bd752add1d", "09c8b57924bc90dfcf93aa35eb79a6bd752add1d")</f>
        <v>0</v>
      </c>
      <c r="C51">
        <f>HYPERLINK("https://github.com/apache/commons-math/commit/d20ee8ab0e803031d14af734ac934fe2b770990c", "d20ee8ab0e803031d14af734ac934fe2b770990c")</f>
        <v>0</v>
      </c>
      <c r="D51" t="s">
        <v>510</v>
      </c>
      <c r="E51" t="s">
        <v>539</v>
      </c>
      <c r="F51" t="s">
        <v>1034</v>
      </c>
      <c r="G51" t="s">
        <v>1833</v>
      </c>
      <c r="H51" t="s">
        <v>2340</v>
      </c>
    </row>
    <row r="52" spans="1:8">
      <c r="H52" t="s">
        <v>2341</v>
      </c>
    </row>
    <row r="53" spans="1:8">
      <c r="H53" t="s">
        <v>2342</v>
      </c>
    </row>
    <row r="54" spans="1:8">
      <c r="H54" t="s">
        <v>2343</v>
      </c>
    </row>
    <row r="55" spans="1:8">
      <c r="A55" t="s">
        <v>16</v>
      </c>
      <c r="B55">
        <f>HYPERLINK("https://github.com/apache/commons-math/commit/db0b59b9bc2d0dc4faae24bede1b085a796163a1", "db0b59b9bc2d0dc4faae24bede1b085a796163a1")</f>
        <v>0</v>
      </c>
      <c r="C55">
        <f>HYPERLINK("https://github.com/apache/commons-math/commit/dc115509c871b36a9bda8af3d6655dc5869d7078", "dc115509c871b36a9bda8af3d6655dc5869d7078")</f>
        <v>0</v>
      </c>
      <c r="D55" t="s">
        <v>509</v>
      </c>
      <c r="E55" t="s">
        <v>540</v>
      </c>
      <c r="F55" t="s">
        <v>1035</v>
      </c>
      <c r="G55" t="s">
        <v>1834</v>
      </c>
      <c r="H55" t="s">
        <v>2359</v>
      </c>
    </row>
    <row r="56" spans="1:8">
      <c r="H56" t="s">
        <v>2360</v>
      </c>
    </row>
    <row r="57" spans="1:8">
      <c r="A57" t="s">
        <v>17</v>
      </c>
      <c r="B57">
        <f>HYPERLINK("https://github.com/apache/commons-math/commit/7dc1c05c596e9e42097d0af2d0c6c9e495b5bd93", "7dc1c05c596e9e42097d0af2d0c6c9e495b5bd93")</f>
        <v>0</v>
      </c>
      <c r="C57">
        <f>HYPERLINK("https://github.com/apache/commons-math/commit/5e7fe90154176753fb2d77fddac2bd5035ec7ba6", "5e7fe90154176753fb2d77fddac2bd5035ec7ba6")</f>
        <v>0</v>
      </c>
      <c r="D57" t="s">
        <v>510</v>
      </c>
      <c r="E57" t="s">
        <v>541</v>
      </c>
      <c r="F57" t="s">
        <v>1036</v>
      </c>
      <c r="G57" t="s">
        <v>1835</v>
      </c>
      <c r="H57" t="s">
        <v>2362</v>
      </c>
    </row>
    <row r="58" spans="1:8">
      <c r="H58" t="s">
        <v>2363</v>
      </c>
    </row>
    <row r="59" spans="1:8">
      <c r="A59" t="s">
        <v>20</v>
      </c>
      <c r="B59">
        <f>HYPERLINK("https://github.com/apache/commons-math/commit/62577ea18b61fd9af1cf3c54615d3613e12ed948", "62577ea18b61fd9af1cf3c54615d3613e12ed948")</f>
        <v>0</v>
      </c>
      <c r="C59">
        <f>HYPERLINK("https://github.com/apache/commons-math/commit/fd93fdf0a4a6242fb36f4bd5e968bbc86adf26b6", "fd93fdf0a4a6242fb36f4bd5e968bbc86adf26b6")</f>
        <v>0</v>
      </c>
      <c r="D59" t="s">
        <v>510</v>
      </c>
      <c r="E59" t="s">
        <v>544</v>
      </c>
      <c r="F59" t="s">
        <v>1039</v>
      </c>
      <c r="G59" t="s">
        <v>1838</v>
      </c>
      <c r="H59" t="s">
        <v>2370</v>
      </c>
    </row>
    <row r="60" spans="1:8">
      <c r="A60" t="s">
        <v>22</v>
      </c>
      <c r="B60">
        <f>HYPERLINK("https://github.com/apache/commons-math/commit/e389289e779612c5930d7c292bbbc94027695ae5", "e389289e779612c5930d7c292bbbc94027695ae5")</f>
        <v>0</v>
      </c>
      <c r="C60">
        <f>HYPERLINK("https://github.com/apache/commons-math/commit/991078eceb9479657094c8a4ee062d816f132446", "991078eceb9479657094c8a4ee062d816f132446")</f>
        <v>0</v>
      </c>
      <c r="D60" t="s">
        <v>510</v>
      </c>
      <c r="E60" t="s">
        <v>546</v>
      </c>
      <c r="F60" t="s">
        <v>1043</v>
      </c>
      <c r="G60" t="s">
        <v>1841</v>
      </c>
      <c r="H60" t="s">
        <v>2377</v>
      </c>
    </row>
    <row r="61" spans="1:8">
      <c r="H61" t="s">
        <v>2378</v>
      </c>
    </row>
    <row r="62" spans="1:8">
      <c r="H62" t="s">
        <v>2379</v>
      </c>
    </row>
    <row r="63" spans="1:8">
      <c r="H63" t="s">
        <v>2380</v>
      </c>
    </row>
    <row r="64" spans="1:8">
      <c r="F64" t="s">
        <v>1044</v>
      </c>
      <c r="G64" t="s">
        <v>1842</v>
      </c>
      <c r="H64" t="s">
        <v>2377</v>
      </c>
    </row>
    <row r="65" spans="6:8">
      <c r="H65" t="s">
        <v>2378</v>
      </c>
    </row>
    <row r="66" spans="6:8">
      <c r="H66" t="s">
        <v>2379</v>
      </c>
    </row>
    <row r="67" spans="6:8">
      <c r="H67" t="s">
        <v>2380</v>
      </c>
    </row>
    <row r="68" spans="6:8">
      <c r="F68" t="s">
        <v>1040</v>
      </c>
      <c r="G68" t="s">
        <v>1839</v>
      </c>
      <c r="H68" t="s">
        <v>2359</v>
      </c>
    </row>
    <row r="69" spans="6:8">
      <c r="H69" t="s">
        <v>2360</v>
      </c>
    </row>
    <row r="70" spans="6:8">
      <c r="H70" t="s">
        <v>2383</v>
      </c>
    </row>
    <row r="71" spans="6:8">
      <c r="H71" t="s">
        <v>2384</v>
      </c>
    </row>
    <row r="72" spans="6:8">
      <c r="H72" t="s">
        <v>2385</v>
      </c>
    </row>
    <row r="73" spans="6:8">
      <c r="H73" t="s">
        <v>2386</v>
      </c>
    </row>
    <row r="74" spans="6:8">
      <c r="H74" t="s">
        <v>2387</v>
      </c>
    </row>
    <row r="75" spans="6:8">
      <c r="H75" t="s">
        <v>2388</v>
      </c>
    </row>
    <row r="76" spans="6:8">
      <c r="H76" t="s">
        <v>2389</v>
      </c>
    </row>
    <row r="77" spans="6:8">
      <c r="H77" t="s">
        <v>2390</v>
      </c>
    </row>
    <row r="78" spans="6:8">
      <c r="F78" t="s">
        <v>1046</v>
      </c>
      <c r="G78" t="s">
        <v>1844</v>
      </c>
      <c r="H78" t="s">
        <v>2377</v>
      </c>
    </row>
    <row r="79" spans="6:8">
      <c r="H79" t="s">
        <v>2378</v>
      </c>
    </row>
    <row r="80" spans="6:8">
      <c r="H80" t="s">
        <v>2379</v>
      </c>
    </row>
    <row r="81" spans="6:8">
      <c r="H81" t="s">
        <v>2380</v>
      </c>
    </row>
    <row r="82" spans="6:8">
      <c r="F82" t="s">
        <v>1047</v>
      </c>
      <c r="G82" t="s">
        <v>1845</v>
      </c>
      <c r="H82" t="s">
        <v>2392</v>
      </c>
    </row>
    <row r="83" spans="6:8">
      <c r="H83" t="s">
        <v>2393</v>
      </c>
    </row>
    <row r="84" spans="6:8">
      <c r="H84" t="s">
        <v>2394</v>
      </c>
    </row>
    <row r="85" spans="6:8">
      <c r="H85" t="s">
        <v>2395</v>
      </c>
    </row>
    <row r="86" spans="6:8">
      <c r="H86" t="s">
        <v>2396</v>
      </c>
    </row>
    <row r="87" spans="6:8">
      <c r="F87" t="s">
        <v>1048</v>
      </c>
      <c r="G87" t="s">
        <v>1834</v>
      </c>
      <c r="H87" t="s">
        <v>2359</v>
      </c>
    </row>
    <row r="88" spans="6:8">
      <c r="H88" t="s">
        <v>2360</v>
      </c>
    </row>
    <row r="89" spans="6:8">
      <c r="F89" t="s">
        <v>1049</v>
      </c>
      <c r="G89" t="s">
        <v>1840</v>
      </c>
      <c r="H89" t="s">
        <v>2397</v>
      </c>
    </row>
    <row r="90" spans="6:8">
      <c r="H90" t="s">
        <v>2398</v>
      </c>
    </row>
    <row r="91" spans="6:8">
      <c r="H91" t="s">
        <v>2399</v>
      </c>
    </row>
    <row r="92" spans="6:8">
      <c r="H92" t="s">
        <v>2400</v>
      </c>
    </row>
    <row r="93" spans="6:8">
      <c r="F93" t="s">
        <v>1050</v>
      </c>
      <c r="G93" t="s">
        <v>1846</v>
      </c>
      <c r="H93" t="s">
        <v>2377</v>
      </c>
    </row>
    <row r="94" spans="6:8">
      <c r="H94" t="s">
        <v>2401</v>
      </c>
    </row>
    <row r="95" spans="6:8">
      <c r="H95" t="s">
        <v>2402</v>
      </c>
    </row>
    <row r="96" spans="6:8">
      <c r="H96" t="s">
        <v>2403</v>
      </c>
    </row>
    <row r="97" spans="6:8">
      <c r="H97" t="s">
        <v>2404</v>
      </c>
    </row>
    <row r="98" spans="6:8">
      <c r="H98" t="s">
        <v>2405</v>
      </c>
    </row>
    <row r="99" spans="6:8">
      <c r="H99" t="s">
        <v>2406</v>
      </c>
    </row>
    <row r="100" spans="6:8">
      <c r="H100" t="s">
        <v>2407</v>
      </c>
    </row>
    <row r="101" spans="6:8">
      <c r="H101" t="s">
        <v>2408</v>
      </c>
    </row>
    <row r="102" spans="6:8">
      <c r="H102" t="s">
        <v>2409</v>
      </c>
    </row>
    <row r="103" spans="6:8">
      <c r="H103" t="s">
        <v>2410</v>
      </c>
    </row>
    <row r="104" spans="6:8">
      <c r="H104" t="s">
        <v>2411</v>
      </c>
    </row>
    <row r="105" spans="6:8">
      <c r="H105" t="s">
        <v>2412</v>
      </c>
    </row>
    <row r="106" spans="6:8">
      <c r="H106" t="s">
        <v>2413</v>
      </c>
    </row>
    <row r="107" spans="6:8">
      <c r="H107" t="s">
        <v>2414</v>
      </c>
    </row>
    <row r="108" spans="6:8">
      <c r="F108" t="s">
        <v>1051</v>
      </c>
      <c r="G108" t="s">
        <v>1847</v>
      </c>
      <c r="H108" t="s">
        <v>2416</v>
      </c>
    </row>
    <row r="109" spans="6:8">
      <c r="H109" t="s">
        <v>2417</v>
      </c>
    </row>
    <row r="110" spans="6:8">
      <c r="H110" t="s">
        <v>2418</v>
      </c>
    </row>
    <row r="111" spans="6:8">
      <c r="H111" t="s">
        <v>2419</v>
      </c>
    </row>
    <row r="112" spans="6:8">
      <c r="H112" t="s">
        <v>2420</v>
      </c>
    </row>
    <row r="113" spans="6:8">
      <c r="H113" t="s">
        <v>2421</v>
      </c>
    </row>
    <row r="114" spans="6:8">
      <c r="H114" t="s">
        <v>2422</v>
      </c>
    </row>
    <row r="115" spans="6:8">
      <c r="H115" t="s">
        <v>2423</v>
      </c>
    </row>
    <row r="116" spans="6:8">
      <c r="H116" t="s">
        <v>2424</v>
      </c>
    </row>
    <row r="117" spans="6:8">
      <c r="H117" t="s">
        <v>2425</v>
      </c>
    </row>
    <row r="118" spans="6:8">
      <c r="H118" t="s">
        <v>2426</v>
      </c>
    </row>
    <row r="119" spans="6:8">
      <c r="H119" t="s">
        <v>2427</v>
      </c>
    </row>
    <row r="120" spans="6:8">
      <c r="H120" t="s">
        <v>2428</v>
      </c>
    </row>
    <row r="121" spans="6:8">
      <c r="H121" t="s">
        <v>2429</v>
      </c>
    </row>
    <row r="122" spans="6:8">
      <c r="H122" t="s">
        <v>2430</v>
      </c>
    </row>
    <row r="123" spans="6:8">
      <c r="H123" t="s">
        <v>2431</v>
      </c>
    </row>
    <row r="124" spans="6:8">
      <c r="F124" t="s">
        <v>1029</v>
      </c>
      <c r="G124" t="s">
        <v>1828</v>
      </c>
      <c r="H124" t="s">
        <v>2340</v>
      </c>
    </row>
    <row r="125" spans="6:8">
      <c r="H125" t="s">
        <v>2341</v>
      </c>
    </row>
    <row r="126" spans="6:8">
      <c r="H126" t="s">
        <v>2342</v>
      </c>
    </row>
    <row r="127" spans="6:8">
      <c r="H127" t="s">
        <v>2343</v>
      </c>
    </row>
    <row r="128" spans="6:8">
      <c r="F128" t="s">
        <v>1030</v>
      </c>
      <c r="G128" t="s">
        <v>1829</v>
      </c>
      <c r="H128" t="s">
        <v>2347</v>
      </c>
    </row>
    <row r="129" spans="8:8">
      <c r="H129" t="s">
        <v>2348</v>
      </c>
    </row>
    <row r="130" spans="8:8">
      <c r="H130" t="s">
        <v>2349</v>
      </c>
    </row>
    <row r="131" spans="8:8">
      <c r="H131" t="s">
        <v>2432</v>
      </c>
    </row>
    <row r="132" spans="8:8">
      <c r="H132" t="s">
        <v>2433</v>
      </c>
    </row>
    <row r="133" spans="8:8">
      <c r="H133" t="s">
        <v>2434</v>
      </c>
    </row>
    <row r="134" spans="8:8">
      <c r="H134" t="s">
        <v>2435</v>
      </c>
    </row>
    <row r="135" spans="8:8">
      <c r="H135" t="s">
        <v>2436</v>
      </c>
    </row>
    <row r="136" spans="8:8">
      <c r="H136" t="s">
        <v>2437</v>
      </c>
    </row>
    <row r="137" spans="8:8">
      <c r="H137" t="s">
        <v>2438</v>
      </c>
    </row>
    <row r="138" spans="8:8">
      <c r="H138" t="s">
        <v>2439</v>
      </c>
    </row>
    <row r="139" spans="8:8">
      <c r="H139" t="s">
        <v>2350</v>
      </c>
    </row>
    <row r="140" spans="8:8">
      <c r="H140" t="s">
        <v>2351</v>
      </c>
    </row>
    <row r="141" spans="8:8">
      <c r="H141" t="s">
        <v>2352</v>
      </c>
    </row>
    <row r="142" spans="8:8">
      <c r="H142" t="s">
        <v>2353</v>
      </c>
    </row>
    <row r="143" spans="8:8">
      <c r="H143" t="s">
        <v>2354</v>
      </c>
    </row>
    <row r="144" spans="8:8">
      <c r="H144" t="s">
        <v>2440</v>
      </c>
    </row>
    <row r="145" spans="6:8">
      <c r="H145" t="s">
        <v>2441</v>
      </c>
    </row>
    <row r="146" spans="6:8">
      <c r="H146" t="s">
        <v>2442</v>
      </c>
    </row>
    <row r="147" spans="6:8">
      <c r="H147" t="s">
        <v>2443</v>
      </c>
    </row>
    <row r="148" spans="6:8">
      <c r="H148" t="s">
        <v>2444</v>
      </c>
    </row>
    <row r="149" spans="6:8">
      <c r="H149" t="s">
        <v>2445</v>
      </c>
    </row>
    <row r="150" spans="6:8">
      <c r="H150" t="s">
        <v>2446</v>
      </c>
    </row>
    <row r="151" spans="6:8">
      <c r="H151" t="s">
        <v>2447</v>
      </c>
    </row>
    <row r="152" spans="6:8">
      <c r="H152" t="s">
        <v>2448</v>
      </c>
    </row>
    <row r="153" spans="6:8">
      <c r="H153" t="s">
        <v>2449</v>
      </c>
    </row>
    <row r="154" spans="6:8">
      <c r="H154" t="s">
        <v>2450</v>
      </c>
    </row>
    <row r="155" spans="6:8">
      <c r="H155" t="s">
        <v>2451</v>
      </c>
    </row>
    <row r="156" spans="6:8">
      <c r="H156" t="s">
        <v>2452</v>
      </c>
    </row>
    <row r="157" spans="6:8">
      <c r="H157" t="s">
        <v>2453</v>
      </c>
    </row>
    <row r="158" spans="6:8">
      <c r="H158" t="s">
        <v>2454</v>
      </c>
    </row>
    <row r="159" spans="6:8">
      <c r="H159" t="s">
        <v>2455</v>
      </c>
    </row>
    <row r="160" spans="6:8">
      <c r="F160" t="s">
        <v>1034</v>
      </c>
      <c r="G160" t="s">
        <v>1833</v>
      </c>
      <c r="H160" t="s">
        <v>2416</v>
      </c>
    </row>
    <row r="161" spans="8:8">
      <c r="H161" t="s">
        <v>2457</v>
      </c>
    </row>
    <row r="162" spans="8:8">
      <c r="H162" t="s">
        <v>2458</v>
      </c>
    </row>
    <row r="163" spans="8:8">
      <c r="H163" t="s">
        <v>2459</v>
      </c>
    </row>
    <row r="164" spans="8:8">
      <c r="H164" t="s">
        <v>2460</v>
      </c>
    </row>
    <row r="165" spans="8:8">
      <c r="H165" t="s">
        <v>2421</v>
      </c>
    </row>
    <row r="166" spans="8:8">
      <c r="H166" t="s">
        <v>2461</v>
      </c>
    </row>
    <row r="167" spans="8:8">
      <c r="H167" t="s">
        <v>2462</v>
      </c>
    </row>
    <row r="168" spans="8:8">
      <c r="H168" t="s">
        <v>2463</v>
      </c>
    </row>
    <row r="169" spans="8:8">
      <c r="H169" t="s">
        <v>2464</v>
      </c>
    </row>
    <row r="170" spans="8:8">
      <c r="H170" t="s">
        <v>2465</v>
      </c>
    </row>
    <row r="171" spans="8:8">
      <c r="H171" t="s">
        <v>2466</v>
      </c>
    </row>
    <row r="172" spans="8:8">
      <c r="H172" t="s">
        <v>2467</v>
      </c>
    </row>
    <row r="173" spans="8:8">
      <c r="H173" t="s">
        <v>2468</v>
      </c>
    </row>
    <row r="174" spans="8:8">
      <c r="H174" t="s">
        <v>2469</v>
      </c>
    </row>
    <row r="175" spans="8:8">
      <c r="H175" t="s">
        <v>2470</v>
      </c>
    </row>
    <row r="176" spans="8:8">
      <c r="H176" t="s">
        <v>2471</v>
      </c>
    </row>
    <row r="177" spans="6:8">
      <c r="H177" t="s">
        <v>2472</v>
      </c>
    </row>
    <row r="178" spans="6:8">
      <c r="H178" t="s">
        <v>2473</v>
      </c>
    </row>
    <row r="179" spans="6:8">
      <c r="H179" t="s">
        <v>2474</v>
      </c>
    </row>
    <row r="180" spans="6:8">
      <c r="H180" t="s">
        <v>2475</v>
      </c>
    </row>
    <row r="181" spans="6:8">
      <c r="H181" t="s">
        <v>2476</v>
      </c>
    </row>
    <row r="182" spans="6:8">
      <c r="H182" t="s">
        <v>2477</v>
      </c>
    </row>
    <row r="183" spans="6:8">
      <c r="H183" t="s">
        <v>2478</v>
      </c>
    </row>
    <row r="184" spans="6:8">
      <c r="H184" t="s">
        <v>2479</v>
      </c>
    </row>
    <row r="185" spans="6:8">
      <c r="H185" t="s">
        <v>2480</v>
      </c>
    </row>
    <row r="186" spans="6:8">
      <c r="H186" t="s">
        <v>2481</v>
      </c>
    </row>
    <row r="187" spans="6:8">
      <c r="F187" t="s">
        <v>1052</v>
      </c>
      <c r="G187" t="s">
        <v>1848</v>
      </c>
      <c r="H187" t="s">
        <v>2340</v>
      </c>
    </row>
    <row r="188" spans="6:8">
      <c r="H188" t="s">
        <v>2341</v>
      </c>
    </row>
    <row r="189" spans="6:8">
      <c r="H189" t="s">
        <v>2342</v>
      </c>
    </row>
    <row r="190" spans="6:8">
      <c r="H190" t="s">
        <v>2343</v>
      </c>
    </row>
    <row r="191" spans="6:8">
      <c r="F191" t="s">
        <v>1031</v>
      </c>
      <c r="G191" t="s">
        <v>1830</v>
      </c>
      <c r="H191" t="s">
        <v>2356</v>
      </c>
    </row>
    <row r="192" spans="6:8">
      <c r="H192" t="s">
        <v>2483</v>
      </c>
    </row>
    <row r="193" spans="6:8">
      <c r="F193" t="s">
        <v>1053</v>
      </c>
      <c r="G193" t="s">
        <v>1849</v>
      </c>
      <c r="H193" t="s">
        <v>2416</v>
      </c>
    </row>
    <row r="194" spans="6:8">
      <c r="H194" t="s">
        <v>2417</v>
      </c>
    </row>
    <row r="195" spans="6:8">
      <c r="H195" t="s">
        <v>2418</v>
      </c>
    </row>
    <row r="196" spans="6:8">
      <c r="H196" t="s">
        <v>2419</v>
      </c>
    </row>
    <row r="197" spans="6:8">
      <c r="H197" t="s">
        <v>2420</v>
      </c>
    </row>
    <row r="198" spans="6:8">
      <c r="H198" t="s">
        <v>2421</v>
      </c>
    </row>
    <row r="199" spans="6:8">
      <c r="H199" t="s">
        <v>2422</v>
      </c>
    </row>
    <row r="200" spans="6:8">
      <c r="H200" t="s">
        <v>2423</v>
      </c>
    </row>
    <row r="201" spans="6:8">
      <c r="H201" t="s">
        <v>2424</v>
      </c>
    </row>
    <row r="202" spans="6:8">
      <c r="H202" t="s">
        <v>2425</v>
      </c>
    </row>
    <row r="203" spans="6:8">
      <c r="H203" t="s">
        <v>2485</v>
      </c>
    </row>
    <row r="204" spans="6:8">
      <c r="H204" t="s">
        <v>2426</v>
      </c>
    </row>
    <row r="205" spans="6:8">
      <c r="H205" t="s">
        <v>2427</v>
      </c>
    </row>
    <row r="206" spans="6:8">
      <c r="H206" t="s">
        <v>2428</v>
      </c>
    </row>
    <row r="207" spans="6:8">
      <c r="H207" t="s">
        <v>2429</v>
      </c>
    </row>
    <row r="208" spans="6:8">
      <c r="H208" t="s">
        <v>2486</v>
      </c>
    </row>
    <row r="209" spans="6:8">
      <c r="F209" t="s">
        <v>1033</v>
      </c>
      <c r="G209" t="s">
        <v>1832</v>
      </c>
      <c r="H209" t="s">
        <v>2416</v>
      </c>
    </row>
    <row r="210" spans="6:8">
      <c r="H210" t="s">
        <v>2417</v>
      </c>
    </row>
    <row r="211" spans="6:8">
      <c r="H211" t="s">
        <v>2418</v>
      </c>
    </row>
    <row r="212" spans="6:8">
      <c r="H212" t="s">
        <v>2419</v>
      </c>
    </row>
    <row r="213" spans="6:8">
      <c r="H213" t="s">
        <v>2420</v>
      </c>
    </row>
    <row r="214" spans="6:8">
      <c r="H214" t="s">
        <v>2421</v>
      </c>
    </row>
    <row r="215" spans="6:8">
      <c r="H215" t="s">
        <v>2422</v>
      </c>
    </row>
    <row r="216" spans="6:8">
      <c r="H216" t="s">
        <v>2423</v>
      </c>
    </row>
    <row r="217" spans="6:8">
      <c r="H217" t="s">
        <v>2424</v>
      </c>
    </row>
    <row r="218" spans="6:8">
      <c r="H218" t="s">
        <v>2425</v>
      </c>
    </row>
    <row r="219" spans="6:8">
      <c r="H219" t="s">
        <v>2465</v>
      </c>
    </row>
    <row r="220" spans="6:8">
      <c r="H220" t="s">
        <v>2488</v>
      </c>
    </row>
    <row r="221" spans="6:8">
      <c r="H221" t="s">
        <v>2489</v>
      </c>
    </row>
    <row r="222" spans="6:8">
      <c r="H222" t="s">
        <v>2490</v>
      </c>
    </row>
    <row r="223" spans="6:8">
      <c r="H223" t="s">
        <v>2491</v>
      </c>
    </row>
    <row r="224" spans="6:8">
      <c r="H224" t="s">
        <v>2470</v>
      </c>
    </row>
    <row r="225" spans="6:8">
      <c r="H225" t="s">
        <v>2492</v>
      </c>
    </row>
    <row r="226" spans="6:8">
      <c r="H226" t="s">
        <v>2493</v>
      </c>
    </row>
    <row r="227" spans="6:8">
      <c r="H227" t="s">
        <v>2494</v>
      </c>
    </row>
    <row r="228" spans="6:8">
      <c r="H228" t="s">
        <v>2495</v>
      </c>
    </row>
    <row r="229" spans="6:8">
      <c r="F229" t="s">
        <v>1054</v>
      </c>
      <c r="G229" t="s">
        <v>1850</v>
      </c>
      <c r="H229" t="s">
        <v>2497</v>
      </c>
    </row>
    <row r="230" spans="6:8">
      <c r="H230" t="s">
        <v>2498</v>
      </c>
    </row>
    <row r="231" spans="6:8">
      <c r="H231" t="s">
        <v>2403</v>
      </c>
    </row>
    <row r="232" spans="6:8">
      <c r="H232" t="s">
        <v>2499</v>
      </c>
    </row>
    <row r="233" spans="6:8">
      <c r="H233" t="s">
        <v>2500</v>
      </c>
    </row>
    <row r="234" spans="6:8">
      <c r="H234" t="s">
        <v>2501</v>
      </c>
    </row>
    <row r="235" spans="6:8">
      <c r="H235" t="s">
        <v>2409</v>
      </c>
    </row>
    <row r="236" spans="6:8">
      <c r="H236" t="s">
        <v>2502</v>
      </c>
    </row>
    <row r="237" spans="6:8">
      <c r="H237" t="s">
        <v>2503</v>
      </c>
    </row>
    <row r="238" spans="6:8">
      <c r="H238" t="s">
        <v>2504</v>
      </c>
    </row>
    <row r="239" spans="6:8">
      <c r="H239" t="s">
        <v>2505</v>
      </c>
    </row>
    <row r="240" spans="6:8">
      <c r="H240" t="s">
        <v>2506</v>
      </c>
    </row>
    <row r="241" spans="6:8">
      <c r="H241" t="s">
        <v>2507</v>
      </c>
    </row>
    <row r="242" spans="6:8">
      <c r="H242" t="s">
        <v>2508</v>
      </c>
    </row>
    <row r="243" spans="6:8">
      <c r="H243" t="s">
        <v>2509</v>
      </c>
    </row>
    <row r="244" spans="6:8">
      <c r="H244" t="s">
        <v>2510</v>
      </c>
    </row>
    <row r="245" spans="6:8">
      <c r="H245" t="s">
        <v>2511</v>
      </c>
    </row>
    <row r="246" spans="6:8">
      <c r="H246" t="s">
        <v>2512</v>
      </c>
    </row>
    <row r="247" spans="6:8">
      <c r="F247" t="s">
        <v>1055</v>
      </c>
      <c r="G247" t="s">
        <v>1851</v>
      </c>
      <c r="H247" t="s">
        <v>2516</v>
      </c>
    </row>
    <row r="248" spans="6:8">
      <c r="H248" t="s">
        <v>2517</v>
      </c>
    </row>
    <row r="249" spans="6:8">
      <c r="H249" t="s">
        <v>2518</v>
      </c>
    </row>
    <row r="250" spans="6:8">
      <c r="H250" t="s">
        <v>2519</v>
      </c>
    </row>
    <row r="251" spans="6:8">
      <c r="H251" t="s">
        <v>2520</v>
      </c>
    </row>
    <row r="252" spans="6:8">
      <c r="F252" t="s">
        <v>1056</v>
      </c>
      <c r="G252" t="s">
        <v>1852</v>
      </c>
      <c r="H252" t="s">
        <v>2523</v>
      </c>
    </row>
    <row r="253" spans="6:8">
      <c r="H253" t="s">
        <v>2524</v>
      </c>
    </row>
    <row r="254" spans="6:8">
      <c r="H254" t="s">
        <v>2525</v>
      </c>
    </row>
    <row r="255" spans="6:8">
      <c r="H255" t="s">
        <v>2526</v>
      </c>
    </row>
    <row r="256" spans="6:8">
      <c r="H256" t="s">
        <v>2527</v>
      </c>
    </row>
    <row r="257" spans="6:8">
      <c r="H257" t="s">
        <v>2528</v>
      </c>
    </row>
    <row r="258" spans="6:8">
      <c r="H258" t="s">
        <v>2529</v>
      </c>
    </row>
    <row r="259" spans="6:8">
      <c r="H259" t="s">
        <v>2530</v>
      </c>
    </row>
    <row r="260" spans="6:8">
      <c r="H260" t="s">
        <v>2531</v>
      </c>
    </row>
    <row r="261" spans="6:8">
      <c r="H261" t="s">
        <v>2532</v>
      </c>
    </row>
    <row r="262" spans="6:8">
      <c r="H262" t="s">
        <v>2533</v>
      </c>
    </row>
    <row r="263" spans="6:8">
      <c r="H263" t="s">
        <v>2534</v>
      </c>
    </row>
    <row r="264" spans="6:8">
      <c r="H264" t="s">
        <v>2536</v>
      </c>
    </row>
    <row r="265" spans="6:8">
      <c r="F265" t="s">
        <v>1057</v>
      </c>
      <c r="G265" t="s">
        <v>1853</v>
      </c>
      <c r="H265" t="s">
        <v>2539</v>
      </c>
    </row>
    <row r="266" spans="6:8">
      <c r="H266" t="s">
        <v>2540</v>
      </c>
    </row>
    <row r="267" spans="6:8">
      <c r="H267" t="s">
        <v>2541</v>
      </c>
    </row>
    <row r="268" spans="6:8">
      <c r="H268" t="s">
        <v>2542</v>
      </c>
    </row>
    <row r="269" spans="6:8">
      <c r="H269" t="s">
        <v>2543</v>
      </c>
    </row>
    <row r="270" spans="6:8">
      <c r="H270" t="s">
        <v>2544</v>
      </c>
    </row>
    <row r="271" spans="6:8">
      <c r="H271" t="s">
        <v>2545</v>
      </c>
    </row>
    <row r="272" spans="6:8">
      <c r="F272" t="s">
        <v>1058</v>
      </c>
      <c r="G272" t="s">
        <v>1854</v>
      </c>
      <c r="H272" t="s">
        <v>2549</v>
      </c>
    </row>
    <row r="273" spans="8:8">
      <c r="H273" t="s">
        <v>2550</v>
      </c>
    </row>
    <row r="274" spans="8:8">
      <c r="H274" t="s">
        <v>2551</v>
      </c>
    </row>
    <row r="275" spans="8:8">
      <c r="H275" t="s">
        <v>2552</v>
      </c>
    </row>
    <row r="276" spans="8:8">
      <c r="H276" t="s">
        <v>2553</v>
      </c>
    </row>
    <row r="277" spans="8:8">
      <c r="H277" t="s">
        <v>2554</v>
      </c>
    </row>
    <row r="278" spans="8:8">
      <c r="H278" t="s">
        <v>2555</v>
      </c>
    </row>
    <row r="279" spans="8:8">
      <c r="H279" t="s">
        <v>2556</v>
      </c>
    </row>
    <row r="280" spans="8:8">
      <c r="H280" t="s">
        <v>2557</v>
      </c>
    </row>
    <row r="281" spans="8:8">
      <c r="H281" t="s">
        <v>2558</v>
      </c>
    </row>
    <row r="282" spans="8:8">
      <c r="H282" t="s">
        <v>2559</v>
      </c>
    </row>
    <row r="283" spans="8:8">
      <c r="H283" t="s">
        <v>2560</v>
      </c>
    </row>
    <row r="284" spans="8:8">
      <c r="H284" t="s">
        <v>2561</v>
      </c>
    </row>
    <row r="285" spans="8:8">
      <c r="H285" t="s">
        <v>2562</v>
      </c>
    </row>
    <row r="286" spans="8:8">
      <c r="H286" t="s">
        <v>2563</v>
      </c>
    </row>
    <row r="287" spans="8:8">
      <c r="H287" t="s">
        <v>2564</v>
      </c>
    </row>
    <row r="288" spans="8:8">
      <c r="H288" t="s">
        <v>2565</v>
      </c>
    </row>
    <row r="289" spans="6:8">
      <c r="F289" t="s">
        <v>1059</v>
      </c>
      <c r="G289" t="s">
        <v>1855</v>
      </c>
      <c r="H289" t="s">
        <v>2569</v>
      </c>
    </row>
    <row r="290" spans="6:8">
      <c r="H290" t="s">
        <v>2570</v>
      </c>
    </row>
    <row r="291" spans="6:8">
      <c r="H291" t="s">
        <v>2571</v>
      </c>
    </row>
    <row r="292" spans="6:8">
      <c r="H292" t="s">
        <v>2572</v>
      </c>
    </row>
    <row r="293" spans="6:8">
      <c r="H293" t="s">
        <v>2573</v>
      </c>
    </row>
    <row r="294" spans="6:8">
      <c r="H294" t="s">
        <v>2574</v>
      </c>
    </row>
    <row r="295" spans="6:8">
      <c r="H295" t="s">
        <v>2575</v>
      </c>
    </row>
    <row r="296" spans="6:8">
      <c r="H296" t="s">
        <v>2576</v>
      </c>
    </row>
    <row r="297" spans="6:8">
      <c r="H297" t="s">
        <v>2577</v>
      </c>
    </row>
    <row r="298" spans="6:8">
      <c r="H298" t="s">
        <v>2578</v>
      </c>
    </row>
    <row r="299" spans="6:8">
      <c r="H299" t="s">
        <v>2579</v>
      </c>
    </row>
    <row r="300" spans="6:8">
      <c r="F300" t="s">
        <v>1060</v>
      </c>
      <c r="G300" t="s">
        <v>1824</v>
      </c>
      <c r="H300" t="s">
        <v>2312</v>
      </c>
    </row>
    <row r="301" spans="6:8">
      <c r="H301" t="s">
        <v>2324</v>
      </c>
    </row>
    <row r="302" spans="6:8">
      <c r="H302" t="s">
        <v>2580</v>
      </c>
    </row>
    <row r="303" spans="6:8">
      <c r="F303" t="s">
        <v>1061</v>
      </c>
      <c r="G303" t="s">
        <v>1825</v>
      </c>
      <c r="H303" t="s">
        <v>2326</v>
      </c>
    </row>
    <row r="304" spans="6:8">
      <c r="H304" t="s">
        <v>2327</v>
      </c>
    </row>
    <row r="305" spans="6:8">
      <c r="H305" t="s">
        <v>2328</v>
      </c>
    </row>
    <row r="306" spans="6:8">
      <c r="H306" t="s">
        <v>2329</v>
      </c>
    </row>
    <row r="307" spans="6:8">
      <c r="H307" t="s">
        <v>2581</v>
      </c>
    </row>
    <row r="308" spans="6:8">
      <c r="F308" t="s">
        <v>1032</v>
      </c>
      <c r="G308" t="s">
        <v>1831</v>
      </c>
      <c r="H308" t="s">
        <v>2357</v>
      </c>
    </row>
    <row r="309" spans="6:8">
      <c r="H309" t="s">
        <v>2583</v>
      </c>
    </row>
    <row r="310" spans="6:8">
      <c r="F310" t="s">
        <v>1062</v>
      </c>
      <c r="G310" t="s">
        <v>1837</v>
      </c>
      <c r="H310" t="s">
        <v>2368</v>
      </c>
    </row>
    <row r="311" spans="6:8">
      <c r="H311" t="s">
        <v>2369</v>
      </c>
    </row>
    <row r="312" spans="6:8">
      <c r="H312" t="s">
        <v>2586</v>
      </c>
    </row>
    <row r="313" spans="6:8">
      <c r="H313" t="s">
        <v>2587</v>
      </c>
    </row>
    <row r="314" spans="6:8">
      <c r="F314" t="s">
        <v>1063</v>
      </c>
      <c r="G314" t="s">
        <v>1826</v>
      </c>
      <c r="H314" t="s">
        <v>2312</v>
      </c>
    </row>
    <row r="315" spans="6:8">
      <c r="H315" t="s">
        <v>2331</v>
      </c>
    </row>
    <row r="316" spans="6:8">
      <c r="H316" t="s">
        <v>2332</v>
      </c>
    </row>
    <row r="317" spans="6:8">
      <c r="H317" t="s">
        <v>2333</v>
      </c>
    </row>
    <row r="318" spans="6:8">
      <c r="F318" t="s">
        <v>1064</v>
      </c>
      <c r="G318" t="s">
        <v>1856</v>
      </c>
      <c r="H318" t="s">
        <v>2312</v>
      </c>
    </row>
    <row r="319" spans="6:8">
      <c r="H319" t="s">
        <v>2331</v>
      </c>
    </row>
    <row r="320" spans="6:8">
      <c r="H320" t="s">
        <v>2332</v>
      </c>
    </row>
    <row r="321" spans="6:8">
      <c r="H321" t="s">
        <v>2333</v>
      </c>
    </row>
    <row r="322" spans="6:8">
      <c r="F322" t="s">
        <v>1065</v>
      </c>
      <c r="G322" t="s">
        <v>1857</v>
      </c>
      <c r="H322" t="s">
        <v>2312</v>
      </c>
    </row>
    <row r="323" spans="6:8">
      <c r="H323" t="s">
        <v>2331</v>
      </c>
    </row>
    <row r="324" spans="6:8">
      <c r="H324" t="s">
        <v>2332</v>
      </c>
    </row>
    <row r="325" spans="6:8">
      <c r="H325" t="s">
        <v>2333</v>
      </c>
    </row>
    <row r="326" spans="6:8">
      <c r="H326" t="s">
        <v>2592</v>
      </c>
    </row>
    <row r="327" spans="6:8">
      <c r="F327" t="s">
        <v>1066</v>
      </c>
      <c r="G327" t="s">
        <v>1827</v>
      </c>
      <c r="H327" t="s">
        <v>2312</v>
      </c>
    </row>
    <row r="328" spans="6:8">
      <c r="H328" t="s">
        <v>2331</v>
      </c>
    </row>
    <row r="329" spans="6:8">
      <c r="H329" t="s">
        <v>2332</v>
      </c>
    </row>
    <row r="330" spans="6:8">
      <c r="H330" t="s">
        <v>2333</v>
      </c>
    </row>
    <row r="331" spans="6:8">
      <c r="H331" t="s">
        <v>2593</v>
      </c>
    </row>
    <row r="332" spans="6:8">
      <c r="H332" t="s">
        <v>2595</v>
      </c>
    </row>
    <row r="333" spans="6:8">
      <c r="F333" t="s">
        <v>1067</v>
      </c>
      <c r="G333" t="s">
        <v>1835</v>
      </c>
      <c r="H333" t="s">
        <v>2362</v>
      </c>
    </row>
    <row r="334" spans="6:8">
      <c r="H334" t="s">
        <v>2363</v>
      </c>
    </row>
    <row r="335" spans="6:8">
      <c r="F335" t="s">
        <v>1068</v>
      </c>
      <c r="G335" t="s">
        <v>1820</v>
      </c>
      <c r="H335" t="s">
        <v>2312</v>
      </c>
    </row>
    <row r="336" spans="6:8">
      <c r="H336" t="s">
        <v>2331</v>
      </c>
    </row>
    <row r="337" spans="6:8">
      <c r="H337" t="s">
        <v>2333</v>
      </c>
    </row>
    <row r="338" spans="6:8">
      <c r="H338" t="s">
        <v>2336</v>
      </c>
    </row>
    <row r="339" spans="6:8">
      <c r="H339" t="s">
        <v>2337</v>
      </c>
    </row>
    <row r="340" spans="6:8">
      <c r="H340" t="s">
        <v>2332</v>
      </c>
    </row>
    <row r="341" spans="6:8">
      <c r="F341" t="s">
        <v>1069</v>
      </c>
      <c r="G341" t="s">
        <v>1858</v>
      </c>
      <c r="H341" t="s">
        <v>2597</v>
      </c>
    </row>
    <row r="342" spans="6:8">
      <c r="F342" t="s">
        <v>1070</v>
      </c>
      <c r="G342" t="s">
        <v>1859</v>
      </c>
      <c r="H342" t="s">
        <v>2599</v>
      </c>
    </row>
    <row r="343" spans="6:8">
      <c r="F343" t="s">
        <v>1071</v>
      </c>
      <c r="G343" t="s">
        <v>1860</v>
      </c>
      <c r="H343" t="s">
        <v>2602</v>
      </c>
    </row>
    <row r="344" spans="6:8">
      <c r="F344" t="s">
        <v>1081</v>
      </c>
      <c r="G344" t="s">
        <v>1870</v>
      </c>
      <c r="H344" t="s">
        <v>2615</v>
      </c>
    </row>
    <row r="345" spans="6:8">
      <c r="F345" t="s">
        <v>1086</v>
      </c>
      <c r="G345" t="s">
        <v>1875</v>
      </c>
      <c r="H345" t="s">
        <v>2377</v>
      </c>
    </row>
    <row r="346" spans="6:8">
      <c r="H346" t="s">
        <v>2620</v>
      </c>
    </row>
    <row r="347" spans="6:8">
      <c r="H347" t="s">
        <v>2580</v>
      </c>
    </row>
    <row r="348" spans="6:8">
      <c r="H348" t="s">
        <v>2621</v>
      </c>
    </row>
    <row r="349" spans="6:8">
      <c r="H349" t="s">
        <v>2622</v>
      </c>
    </row>
    <row r="350" spans="6:8">
      <c r="H350" t="s">
        <v>2623</v>
      </c>
    </row>
    <row r="351" spans="6:8">
      <c r="H351" t="s">
        <v>2624</v>
      </c>
    </row>
    <row r="352" spans="6:8">
      <c r="F352" t="s">
        <v>1087</v>
      </c>
      <c r="G352" t="s">
        <v>1876</v>
      </c>
      <c r="H352" t="s">
        <v>2626</v>
      </c>
    </row>
    <row r="353" spans="6:8">
      <c r="F353" t="s">
        <v>1089</v>
      </c>
      <c r="G353" t="s">
        <v>1877</v>
      </c>
      <c r="H353" t="s">
        <v>2628</v>
      </c>
    </row>
    <row r="354" spans="6:8">
      <c r="H354" t="s">
        <v>2629</v>
      </c>
    </row>
    <row r="355" spans="6:8">
      <c r="H355" t="s">
        <v>2630</v>
      </c>
    </row>
    <row r="356" spans="6:8">
      <c r="H356" t="s">
        <v>2631</v>
      </c>
    </row>
    <row r="357" spans="6:8">
      <c r="H357" t="s">
        <v>2632</v>
      </c>
    </row>
    <row r="358" spans="6:8">
      <c r="H358" t="s">
        <v>2633</v>
      </c>
    </row>
    <row r="359" spans="6:8">
      <c r="F359" t="s">
        <v>1090</v>
      </c>
      <c r="G359" t="s">
        <v>1823</v>
      </c>
      <c r="H359" t="s">
        <v>2318</v>
      </c>
    </row>
    <row r="360" spans="6:8">
      <c r="H360" t="s">
        <v>2314</v>
      </c>
    </row>
    <row r="361" spans="6:8">
      <c r="H361" t="s">
        <v>2320</v>
      </c>
    </row>
    <row r="362" spans="6:8">
      <c r="H362" t="s">
        <v>2635</v>
      </c>
    </row>
    <row r="363" spans="6:8">
      <c r="F363" t="s">
        <v>1091</v>
      </c>
      <c r="G363" t="s">
        <v>1821</v>
      </c>
      <c r="H363" t="s">
        <v>2319</v>
      </c>
    </row>
    <row r="364" spans="6:8">
      <c r="H364" t="s">
        <v>2318</v>
      </c>
    </row>
    <row r="365" spans="6:8">
      <c r="H365" t="s">
        <v>2320</v>
      </c>
    </row>
    <row r="366" spans="6:8">
      <c r="H366" t="s">
        <v>2315</v>
      </c>
    </row>
    <row r="367" spans="6:8">
      <c r="H367" t="s">
        <v>2637</v>
      </c>
    </row>
    <row r="368" spans="6:8">
      <c r="H368" t="s">
        <v>2638</v>
      </c>
    </row>
    <row r="369" spans="6:8">
      <c r="H369" t="s">
        <v>2639</v>
      </c>
    </row>
    <row r="370" spans="6:8">
      <c r="H370" t="s">
        <v>2321</v>
      </c>
    </row>
    <row r="371" spans="6:8">
      <c r="H371" t="s">
        <v>2322</v>
      </c>
    </row>
    <row r="372" spans="6:8">
      <c r="H372" t="s">
        <v>2317</v>
      </c>
    </row>
    <row r="373" spans="6:8">
      <c r="H373" t="s">
        <v>2316</v>
      </c>
    </row>
    <row r="374" spans="6:8">
      <c r="F374" t="s">
        <v>1039</v>
      </c>
      <c r="G374" t="s">
        <v>1838</v>
      </c>
      <c r="H374" t="s">
        <v>2320</v>
      </c>
    </row>
    <row r="375" spans="6:8">
      <c r="H375" t="s">
        <v>2641</v>
      </c>
    </row>
    <row r="376" spans="6:8">
      <c r="H376" t="s">
        <v>2642</v>
      </c>
    </row>
    <row r="377" spans="6:8">
      <c r="H377" t="s">
        <v>2643</v>
      </c>
    </row>
    <row r="378" spans="6:8">
      <c r="H378" t="s">
        <v>2644</v>
      </c>
    </row>
    <row r="379" spans="6:8">
      <c r="H379" t="s">
        <v>2329</v>
      </c>
    </row>
    <row r="380" spans="6:8">
      <c r="F380" t="s">
        <v>1092</v>
      </c>
      <c r="G380" t="s">
        <v>1878</v>
      </c>
      <c r="H380" t="s">
        <v>2646</v>
      </c>
    </row>
    <row r="381" spans="6:8">
      <c r="H381" t="s">
        <v>2647</v>
      </c>
    </row>
    <row r="382" spans="6:8">
      <c r="H382" t="s">
        <v>2648</v>
      </c>
    </row>
    <row r="383" spans="6:8">
      <c r="H383" t="s">
        <v>2649</v>
      </c>
    </row>
    <row r="384" spans="6:8">
      <c r="H384" t="s">
        <v>2654</v>
      </c>
    </row>
    <row r="385" spans="1:8">
      <c r="H385" t="s">
        <v>2655</v>
      </c>
    </row>
    <row r="386" spans="1:8">
      <c r="H386" t="s">
        <v>2656</v>
      </c>
    </row>
    <row r="387" spans="1:8">
      <c r="H387" t="s">
        <v>2657</v>
      </c>
    </row>
    <row r="388" spans="1:8">
      <c r="H388" t="s">
        <v>2658</v>
      </c>
    </row>
    <row r="389" spans="1:8">
      <c r="H389" t="s">
        <v>2659</v>
      </c>
    </row>
    <row r="390" spans="1:8">
      <c r="F390" t="s">
        <v>1094</v>
      </c>
      <c r="G390" t="s">
        <v>1880</v>
      </c>
      <c r="H390" t="s">
        <v>2666</v>
      </c>
    </row>
    <row r="391" spans="1:8">
      <c r="H391" t="s">
        <v>2667</v>
      </c>
    </row>
    <row r="392" spans="1:8">
      <c r="H392" t="s">
        <v>2668</v>
      </c>
    </row>
    <row r="393" spans="1:8">
      <c r="H393" t="s">
        <v>2669</v>
      </c>
    </row>
    <row r="394" spans="1:8">
      <c r="H394" t="s">
        <v>2329</v>
      </c>
    </row>
    <row r="395" spans="1:8">
      <c r="H395" t="s">
        <v>2670</v>
      </c>
    </row>
    <row r="396" spans="1:8">
      <c r="H396" t="s">
        <v>2671</v>
      </c>
    </row>
    <row r="397" spans="1:8">
      <c r="A397" t="s">
        <v>23</v>
      </c>
      <c r="B397">
        <f>HYPERLINK("https://github.com/apache/commons-math/commit/d0ac3d2a5f49e58d9bbcd0ba214a8b66cc81990c", "d0ac3d2a5f49e58d9bbcd0ba214a8b66cc81990c")</f>
        <v>0</v>
      </c>
      <c r="C397">
        <f>HYPERLINK("https://github.com/apache/commons-math/commit/e8098d425e627f81dd95dc36cb8734ee6ed9b0c8", "e8098d425e627f81dd95dc36cb8734ee6ed9b0c8")</f>
        <v>0</v>
      </c>
      <c r="D397" t="s">
        <v>511</v>
      </c>
      <c r="E397" t="s">
        <v>547</v>
      </c>
      <c r="F397" t="s">
        <v>1057</v>
      </c>
      <c r="G397" t="s">
        <v>1853</v>
      </c>
      <c r="H397" t="s">
        <v>2541</v>
      </c>
    </row>
    <row r="398" spans="1:8">
      <c r="A398" t="s">
        <v>24</v>
      </c>
      <c r="B398">
        <f>HYPERLINK("https://github.com/apache/commons-math/commit/1b96f28e41ecb466a42e5a86c6bcdd97c510e0bb", "1b96f28e41ecb466a42e5a86c6bcdd97c510e0bb")</f>
        <v>0</v>
      </c>
      <c r="C398">
        <f>HYPERLINK("https://github.com/apache/commons-math/commit/985aad0b1adff2212144d276022d39d082866aa1", "985aad0b1adff2212144d276022d39d082866aa1")</f>
        <v>0</v>
      </c>
      <c r="D398" t="s">
        <v>511</v>
      </c>
      <c r="E398" t="s">
        <v>548</v>
      </c>
      <c r="F398" t="s">
        <v>1095</v>
      </c>
      <c r="G398" t="s">
        <v>1820</v>
      </c>
      <c r="H398" t="s">
        <v>2336</v>
      </c>
    </row>
    <row r="399" spans="1:8">
      <c r="H399" t="s">
        <v>2332</v>
      </c>
    </row>
    <row r="400" spans="1:8">
      <c r="A400" t="s">
        <v>25</v>
      </c>
      <c r="B400">
        <f>HYPERLINK("https://github.com/apache/commons-math/commit/21ef26838dc27b12450eac55d12e0562f3e64721", "21ef26838dc27b12450eac55d12e0562f3e64721")</f>
        <v>0</v>
      </c>
      <c r="C400">
        <f>HYPERLINK("https://github.com/apache/commons-math/commit/f1e2670f72723678eb7cfdf913ef3c1a5b586b0d", "f1e2670f72723678eb7cfdf913ef3c1a5b586b0d")</f>
        <v>0</v>
      </c>
      <c r="D400" t="s">
        <v>511</v>
      </c>
      <c r="E400" t="s">
        <v>549</v>
      </c>
      <c r="F400" t="s">
        <v>1062</v>
      </c>
      <c r="G400" t="s">
        <v>1837</v>
      </c>
      <c r="H400" t="s">
        <v>2587</v>
      </c>
    </row>
    <row r="401" spans="1:8">
      <c r="A401" t="s">
        <v>26</v>
      </c>
      <c r="B401">
        <f>HYPERLINK("https://github.com/apache/commons-math/commit/9267ae3bb27364ebba95cc615c2bf0308e6cb32e", "9267ae3bb27364ebba95cc615c2bf0308e6cb32e")</f>
        <v>0</v>
      </c>
      <c r="C401">
        <f>HYPERLINK("https://github.com/apache/commons-math/commit/11da77c693a5d218be561275d922dfdcb46a6617", "11da77c693a5d218be561275d922dfdcb46a6617")</f>
        <v>0</v>
      </c>
      <c r="D401" t="s">
        <v>511</v>
      </c>
      <c r="E401" t="s">
        <v>550</v>
      </c>
      <c r="F401" t="s">
        <v>1086</v>
      </c>
      <c r="G401" t="s">
        <v>1875</v>
      </c>
      <c r="H401" t="s">
        <v>2623</v>
      </c>
    </row>
    <row r="402" spans="1:8">
      <c r="A402" t="s">
        <v>27</v>
      </c>
      <c r="B402">
        <f>HYPERLINK("https://github.com/apache/commons-math/commit/70106770ea61a5fe845653a0b793f4934cc00144", "70106770ea61a5fe845653a0b793f4934cc00144")</f>
        <v>0</v>
      </c>
      <c r="C402">
        <f>HYPERLINK("https://github.com/apache/commons-math/commit/a3c8daf76c2b6eb2e3ce83cffb58cde8fea93b57", "a3c8daf76c2b6eb2e3ce83cffb58cde8fea93b57")</f>
        <v>0</v>
      </c>
      <c r="D402" t="s">
        <v>512</v>
      </c>
      <c r="E402" t="s">
        <v>551</v>
      </c>
      <c r="F402" t="s">
        <v>1051</v>
      </c>
      <c r="G402" t="s">
        <v>1847</v>
      </c>
      <c r="H402" t="s">
        <v>2416</v>
      </c>
    </row>
    <row r="403" spans="1:8">
      <c r="H403" t="s">
        <v>2421</v>
      </c>
    </row>
    <row r="404" spans="1:8">
      <c r="H404" t="s">
        <v>2426</v>
      </c>
    </row>
    <row r="405" spans="1:8">
      <c r="H405" t="s">
        <v>2431</v>
      </c>
    </row>
    <row r="406" spans="1:8">
      <c r="F406" t="s">
        <v>1034</v>
      </c>
      <c r="G406" t="s">
        <v>1833</v>
      </c>
      <c r="H406" t="s">
        <v>2416</v>
      </c>
    </row>
    <row r="407" spans="1:8">
      <c r="H407" t="s">
        <v>2457</v>
      </c>
    </row>
    <row r="408" spans="1:8">
      <c r="H408" t="s">
        <v>2458</v>
      </c>
    </row>
    <row r="409" spans="1:8">
      <c r="H409" t="s">
        <v>2459</v>
      </c>
    </row>
    <row r="410" spans="1:8">
      <c r="H410" t="s">
        <v>2460</v>
      </c>
    </row>
    <row r="411" spans="1:8">
      <c r="H411" t="s">
        <v>2421</v>
      </c>
    </row>
    <row r="412" spans="1:8">
      <c r="H412" t="s">
        <v>2461</v>
      </c>
    </row>
    <row r="413" spans="1:8">
      <c r="H413" t="s">
        <v>2462</v>
      </c>
    </row>
    <row r="414" spans="1:8">
      <c r="H414" t="s">
        <v>2463</v>
      </c>
    </row>
    <row r="415" spans="1:8">
      <c r="H415" t="s">
        <v>2464</v>
      </c>
    </row>
    <row r="416" spans="1:8">
      <c r="H416" t="s">
        <v>2465</v>
      </c>
    </row>
    <row r="417" spans="8:8">
      <c r="H417" t="s">
        <v>2466</v>
      </c>
    </row>
    <row r="418" spans="8:8">
      <c r="H418" t="s">
        <v>2467</v>
      </c>
    </row>
    <row r="419" spans="8:8">
      <c r="H419" t="s">
        <v>2468</v>
      </c>
    </row>
    <row r="420" spans="8:8">
      <c r="H420" t="s">
        <v>2469</v>
      </c>
    </row>
    <row r="421" spans="8:8">
      <c r="H421" t="s">
        <v>2470</v>
      </c>
    </row>
    <row r="422" spans="8:8">
      <c r="H422" t="s">
        <v>2471</v>
      </c>
    </row>
    <row r="423" spans="8:8">
      <c r="H423" t="s">
        <v>2472</v>
      </c>
    </row>
    <row r="424" spans="8:8">
      <c r="H424" t="s">
        <v>2473</v>
      </c>
    </row>
    <row r="425" spans="8:8">
      <c r="H425" t="s">
        <v>2474</v>
      </c>
    </row>
    <row r="426" spans="8:8">
      <c r="H426" t="s">
        <v>2475</v>
      </c>
    </row>
    <row r="427" spans="8:8">
      <c r="H427" t="s">
        <v>2476</v>
      </c>
    </row>
    <row r="428" spans="8:8">
      <c r="H428" t="s">
        <v>2477</v>
      </c>
    </row>
    <row r="429" spans="8:8">
      <c r="H429" t="s">
        <v>2478</v>
      </c>
    </row>
    <row r="430" spans="8:8">
      <c r="H430" t="s">
        <v>2479</v>
      </c>
    </row>
    <row r="431" spans="8:8">
      <c r="H431" t="s">
        <v>2480</v>
      </c>
    </row>
    <row r="432" spans="8:8">
      <c r="H432" t="s">
        <v>2481</v>
      </c>
    </row>
    <row r="433" spans="6:8">
      <c r="F433" t="s">
        <v>1053</v>
      </c>
      <c r="G433" t="s">
        <v>1849</v>
      </c>
      <c r="H433" t="s">
        <v>2416</v>
      </c>
    </row>
    <row r="434" spans="6:8">
      <c r="H434" t="s">
        <v>2421</v>
      </c>
    </row>
    <row r="435" spans="6:8">
      <c r="H435" t="s">
        <v>2485</v>
      </c>
    </row>
    <row r="436" spans="6:8">
      <c r="H436" t="s">
        <v>2426</v>
      </c>
    </row>
    <row r="437" spans="6:8">
      <c r="F437" t="s">
        <v>1096</v>
      </c>
      <c r="G437" t="s">
        <v>1881</v>
      </c>
      <c r="H437" t="s">
        <v>2672</v>
      </c>
    </row>
    <row r="438" spans="6:8">
      <c r="H438" t="s">
        <v>2673</v>
      </c>
    </row>
    <row r="439" spans="6:8">
      <c r="H439" t="s">
        <v>2674</v>
      </c>
    </row>
    <row r="440" spans="6:8">
      <c r="H440" t="s">
        <v>2675</v>
      </c>
    </row>
    <row r="441" spans="6:8">
      <c r="H441" t="s">
        <v>2676</v>
      </c>
    </row>
    <row r="442" spans="6:8">
      <c r="H442" t="s">
        <v>2677</v>
      </c>
    </row>
    <row r="443" spans="6:8">
      <c r="H443" t="s">
        <v>2678</v>
      </c>
    </row>
    <row r="444" spans="6:8">
      <c r="H444" t="s">
        <v>2679</v>
      </c>
    </row>
    <row r="445" spans="6:8">
      <c r="H445" t="s">
        <v>2680</v>
      </c>
    </row>
    <row r="446" spans="6:8">
      <c r="H446" t="s">
        <v>2416</v>
      </c>
    </row>
    <row r="447" spans="6:8">
      <c r="H447" t="s">
        <v>2421</v>
      </c>
    </row>
    <row r="448" spans="6:8">
      <c r="H448" t="s">
        <v>2681</v>
      </c>
    </row>
    <row r="449" spans="1:8">
      <c r="F449" t="s">
        <v>1033</v>
      </c>
      <c r="G449" t="s">
        <v>1832</v>
      </c>
      <c r="H449" t="s">
        <v>2416</v>
      </c>
    </row>
    <row r="450" spans="1:8">
      <c r="H450" t="s">
        <v>2421</v>
      </c>
    </row>
    <row r="451" spans="1:8">
      <c r="H451" t="s">
        <v>2465</v>
      </c>
    </row>
    <row r="452" spans="1:8">
      <c r="H452" t="s">
        <v>2470</v>
      </c>
    </row>
    <row r="453" spans="1:8">
      <c r="A453" t="s">
        <v>28</v>
      </c>
      <c r="B453">
        <f>HYPERLINK("https://github.com/apache/commons-math/commit/f41527455cc9220383e7eb8eeca0caa369e1f104", "f41527455cc9220383e7eb8eeca0caa369e1f104")</f>
        <v>0</v>
      </c>
      <c r="C453">
        <f>HYPERLINK("https://github.com/apache/commons-math/commit/f6b9a428ca46da6aac7b5affeaa2cde451d0457e", "f6b9a428ca46da6aac7b5affeaa2cde451d0457e")</f>
        <v>0</v>
      </c>
      <c r="D453" t="s">
        <v>511</v>
      </c>
      <c r="E453" t="s">
        <v>552</v>
      </c>
      <c r="F453" t="s">
        <v>1097</v>
      </c>
      <c r="G453" t="s">
        <v>1882</v>
      </c>
      <c r="H453" t="s">
        <v>2682</v>
      </c>
    </row>
    <row r="454" spans="1:8">
      <c r="A454" t="s">
        <v>29</v>
      </c>
      <c r="B454">
        <f>HYPERLINK("https://github.com/apache/commons-math/commit/6f44b3961194851984aeb211dd16616bb97cfef5", "6f44b3961194851984aeb211dd16616bb97cfef5")</f>
        <v>0</v>
      </c>
      <c r="C454">
        <f>HYPERLINK("https://github.com/apache/commons-math/commit/5f543b9e930b56844f5a5627f9ed24242509d154", "5f543b9e930b56844f5a5627f9ed24242509d154")</f>
        <v>0</v>
      </c>
      <c r="D454" t="s">
        <v>511</v>
      </c>
      <c r="E454" t="s">
        <v>553</v>
      </c>
      <c r="F454" t="s">
        <v>1047</v>
      </c>
      <c r="G454" t="s">
        <v>1845</v>
      </c>
      <c r="H454" t="s">
        <v>2392</v>
      </c>
    </row>
    <row r="455" spans="1:8">
      <c r="H455" t="s">
        <v>2393</v>
      </c>
    </row>
    <row r="456" spans="1:8">
      <c r="H456" t="s">
        <v>2394</v>
      </c>
    </row>
    <row r="457" spans="1:8">
      <c r="H457" t="s">
        <v>2395</v>
      </c>
    </row>
    <row r="458" spans="1:8">
      <c r="H458" t="s">
        <v>2396</v>
      </c>
    </row>
    <row r="459" spans="1:8">
      <c r="A459" t="s">
        <v>32</v>
      </c>
      <c r="B459">
        <f>HYPERLINK("https://github.com/apache/commons-math/commit/3e97a3afbbb65d858babfe3bf905fc62665f98fe", "3e97a3afbbb65d858babfe3bf905fc62665f98fe")</f>
        <v>0</v>
      </c>
      <c r="C459">
        <f>HYPERLINK("https://github.com/apache/commons-math/commit/81da2fafa1b08a181fb32eee3643f3832b033595", "81da2fafa1b08a181fb32eee3643f3832b033595")</f>
        <v>0</v>
      </c>
      <c r="D459" t="s">
        <v>511</v>
      </c>
      <c r="E459" t="s">
        <v>556</v>
      </c>
      <c r="F459" t="s">
        <v>1099</v>
      </c>
      <c r="G459" t="s">
        <v>1835</v>
      </c>
      <c r="H459" t="s">
        <v>2362</v>
      </c>
    </row>
    <row r="460" spans="1:8">
      <c r="H460" t="s">
        <v>2363</v>
      </c>
    </row>
    <row r="461" spans="1:8">
      <c r="A461" t="s">
        <v>33</v>
      </c>
      <c r="B461">
        <f>HYPERLINK("https://github.com/apache/commons-math/commit/631377f86befb652e2927757de52944d3d2d6a61", "631377f86befb652e2927757de52944d3d2d6a61")</f>
        <v>0</v>
      </c>
      <c r="C461">
        <f>HYPERLINK("https://github.com/apache/commons-math/commit/d522e47b8e07862d3a01944ad26314fc7eae5d8a", "d522e47b8e07862d3a01944ad26314fc7eae5d8a")</f>
        <v>0</v>
      </c>
      <c r="D461" t="s">
        <v>512</v>
      </c>
      <c r="E461" t="s">
        <v>557</v>
      </c>
      <c r="F461" t="s">
        <v>1100</v>
      </c>
      <c r="G461" t="s">
        <v>1883</v>
      </c>
      <c r="H461" t="s">
        <v>2683</v>
      </c>
    </row>
    <row r="462" spans="1:8">
      <c r="A462" t="s">
        <v>34</v>
      </c>
      <c r="B462">
        <f>HYPERLINK("https://github.com/apache/commons-math/commit/80b101bea540755a6c37a1dc47c2ba0ff74aeb51", "80b101bea540755a6c37a1dc47c2ba0ff74aeb51")</f>
        <v>0</v>
      </c>
      <c r="C462">
        <f>HYPERLINK("https://github.com/apache/commons-math/commit/84839d3f059fd06da2cee514580a83bb7afdb0ce", "84839d3f059fd06da2cee514580a83bb7afdb0ce")</f>
        <v>0</v>
      </c>
      <c r="D462" t="s">
        <v>511</v>
      </c>
      <c r="E462" t="s">
        <v>558</v>
      </c>
      <c r="F462" t="s">
        <v>1096</v>
      </c>
      <c r="G462" t="s">
        <v>1881</v>
      </c>
      <c r="H462" t="s">
        <v>2686</v>
      </c>
    </row>
    <row r="463" spans="1:8">
      <c r="H463" t="s">
        <v>2687</v>
      </c>
    </row>
    <row r="464" spans="1:8">
      <c r="H464" t="s">
        <v>2688</v>
      </c>
    </row>
    <row r="465" spans="8:8">
      <c r="H465" t="s">
        <v>2689</v>
      </c>
    </row>
    <row r="466" spans="8:8">
      <c r="H466" t="s">
        <v>2690</v>
      </c>
    </row>
    <row r="467" spans="8:8">
      <c r="H467" t="s">
        <v>2691</v>
      </c>
    </row>
    <row r="468" spans="8:8">
      <c r="H468" t="s">
        <v>2692</v>
      </c>
    </row>
    <row r="469" spans="8:8">
      <c r="H469" t="s">
        <v>2693</v>
      </c>
    </row>
    <row r="470" spans="8:8">
      <c r="H470" t="s">
        <v>2694</v>
      </c>
    </row>
    <row r="471" spans="8:8">
      <c r="H471" t="s">
        <v>2695</v>
      </c>
    </row>
    <row r="472" spans="8:8">
      <c r="H472" t="s">
        <v>2417</v>
      </c>
    </row>
    <row r="473" spans="8:8">
      <c r="H473" t="s">
        <v>2418</v>
      </c>
    </row>
    <row r="474" spans="8:8">
      <c r="H474" t="s">
        <v>2419</v>
      </c>
    </row>
    <row r="475" spans="8:8">
      <c r="H475" t="s">
        <v>2420</v>
      </c>
    </row>
    <row r="476" spans="8:8">
      <c r="H476" t="s">
        <v>2425</v>
      </c>
    </row>
    <row r="477" spans="8:8">
      <c r="H477" t="s">
        <v>2424</v>
      </c>
    </row>
    <row r="478" spans="8:8">
      <c r="H478" t="s">
        <v>2423</v>
      </c>
    </row>
    <row r="479" spans="8:8">
      <c r="H479" t="s">
        <v>2422</v>
      </c>
    </row>
    <row r="480" spans="8:8">
      <c r="H480" t="s">
        <v>2696</v>
      </c>
    </row>
    <row r="481" spans="1:8">
      <c r="H481" t="s">
        <v>2697</v>
      </c>
    </row>
    <row r="482" spans="1:8">
      <c r="H482" t="s">
        <v>2698</v>
      </c>
    </row>
    <row r="483" spans="1:8">
      <c r="H483" t="s">
        <v>2699</v>
      </c>
    </row>
    <row r="484" spans="1:8">
      <c r="H484" t="s">
        <v>2700</v>
      </c>
    </row>
    <row r="485" spans="1:8">
      <c r="H485" t="s">
        <v>2701</v>
      </c>
    </row>
    <row r="486" spans="1:8">
      <c r="H486" t="s">
        <v>2702</v>
      </c>
    </row>
    <row r="487" spans="1:8">
      <c r="H487" t="s">
        <v>2703</v>
      </c>
    </row>
    <row r="488" spans="1:8">
      <c r="A488" t="s">
        <v>35</v>
      </c>
      <c r="B488">
        <f>HYPERLINK("https://github.com/apache/commons-math/commit/73812e41db0aa040b53c6ff3f35804c037aa2a9b", "73812e41db0aa040b53c6ff3f35804c037aa2a9b")</f>
        <v>0</v>
      </c>
      <c r="C488">
        <f>HYPERLINK("https://github.com/apache/commons-math/commit/cd6d71b967019626734e81103a897729e70cd64b", "cd6d71b967019626734e81103a897729e70cd64b")</f>
        <v>0</v>
      </c>
      <c r="D488" t="s">
        <v>511</v>
      </c>
      <c r="E488" t="s">
        <v>559</v>
      </c>
      <c r="F488" t="s">
        <v>1051</v>
      </c>
      <c r="G488" t="s">
        <v>1847</v>
      </c>
      <c r="H488" t="s">
        <v>2695</v>
      </c>
    </row>
    <row r="489" spans="1:8">
      <c r="H489" t="s">
        <v>2417</v>
      </c>
    </row>
    <row r="490" spans="1:8">
      <c r="H490" t="s">
        <v>2418</v>
      </c>
    </row>
    <row r="491" spans="1:8">
      <c r="H491" t="s">
        <v>2419</v>
      </c>
    </row>
    <row r="492" spans="1:8">
      <c r="H492" t="s">
        <v>2420</v>
      </c>
    </row>
    <row r="493" spans="1:8">
      <c r="H493" t="s">
        <v>2696</v>
      </c>
    </row>
    <row r="494" spans="1:8">
      <c r="H494" t="s">
        <v>2422</v>
      </c>
    </row>
    <row r="495" spans="1:8">
      <c r="H495" t="s">
        <v>2423</v>
      </c>
    </row>
    <row r="496" spans="1:8">
      <c r="H496" t="s">
        <v>2424</v>
      </c>
    </row>
    <row r="497" spans="6:8">
      <c r="H497" t="s">
        <v>2425</v>
      </c>
    </row>
    <row r="498" spans="6:8">
      <c r="H498" t="s">
        <v>2704</v>
      </c>
    </row>
    <row r="499" spans="6:8">
      <c r="H499" t="s">
        <v>2427</v>
      </c>
    </row>
    <row r="500" spans="6:8">
      <c r="H500" t="s">
        <v>2428</v>
      </c>
    </row>
    <row r="501" spans="6:8">
      <c r="H501" t="s">
        <v>2429</v>
      </c>
    </row>
    <row r="502" spans="6:8">
      <c r="H502" t="s">
        <v>2430</v>
      </c>
    </row>
    <row r="503" spans="6:8">
      <c r="H503" t="s">
        <v>2705</v>
      </c>
    </row>
    <row r="504" spans="6:8">
      <c r="F504" t="s">
        <v>1053</v>
      </c>
      <c r="G504" t="s">
        <v>1849</v>
      </c>
      <c r="H504" t="s">
        <v>2695</v>
      </c>
    </row>
    <row r="505" spans="6:8">
      <c r="H505" t="s">
        <v>2417</v>
      </c>
    </row>
    <row r="506" spans="6:8">
      <c r="H506" t="s">
        <v>2418</v>
      </c>
    </row>
    <row r="507" spans="6:8">
      <c r="H507" t="s">
        <v>2419</v>
      </c>
    </row>
    <row r="508" spans="6:8">
      <c r="H508" t="s">
        <v>2420</v>
      </c>
    </row>
    <row r="509" spans="6:8">
      <c r="H509" t="s">
        <v>2696</v>
      </c>
    </row>
    <row r="510" spans="6:8">
      <c r="H510" t="s">
        <v>2422</v>
      </c>
    </row>
    <row r="511" spans="6:8">
      <c r="H511" t="s">
        <v>2423</v>
      </c>
    </row>
    <row r="512" spans="6:8">
      <c r="H512" t="s">
        <v>2424</v>
      </c>
    </row>
    <row r="513" spans="1:8">
      <c r="H513" t="s">
        <v>2425</v>
      </c>
    </row>
    <row r="514" spans="1:8">
      <c r="H514" t="s">
        <v>2706</v>
      </c>
    </row>
    <row r="515" spans="1:8">
      <c r="H515" t="s">
        <v>2704</v>
      </c>
    </row>
    <row r="516" spans="1:8">
      <c r="H516" t="s">
        <v>2427</v>
      </c>
    </row>
    <row r="517" spans="1:8">
      <c r="H517" t="s">
        <v>2428</v>
      </c>
    </row>
    <row r="518" spans="1:8">
      <c r="H518" t="s">
        <v>2429</v>
      </c>
    </row>
    <row r="519" spans="1:8">
      <c r="H519" t="s">
        <v>2486</v>
      </c>
    </row>
    <row r="520" spans="1:8">
      <c r="A520" t="s">
        <v>36</v>
      </c>
      <c r="B520">
        <f>HYPERLINK("https://github.com/apache/commons-math/commit/e0452e4d79ade8380dafea2dd1b4cfd3b3fde9f0", "e0452e4d79ade8380dafea2dd1b4cfd3b3fde9f0")</f>
        <v>0</v>
      </c>
      <c r="C520">
        <f>HYPERLINK("https://github.com/apache/commons-math/commit/9459e748c874f7fd43c90ea6f90bce35d47ca778", "9459e748c874f7fd43c90ea6f90bce35d47ca778")</f>
        <v>0</v>
      </c>
      <c r="D520" t="s">
        <v>509</v>
      </c>
      <c r="E520" t="s">
        <v>560</v>
      </c>
      <c r="F520" t="s">
        <v>1100</v>
      </c>
      <c r="G520" t="s">
        <v>1883</v>
      </c>
      <c r="H520" t="s">
        <v>2707</v>
      </c>
    </row>
    <row r="521" spans="1:8">
      <c r="A521" t="s">
        <v>37</v>
      </c>
      <c r="B521">
        <f>HYPERLINK("https://github.com/apache/commons-math/commit/b31439f3ec9bb216465ae77de5f7cb8433dd3140", "b31439f3ec9bb216465ae77de5f7cb8433dd3140")</f>
        <v>0</v>
      </c>
      <c r="C521">
        <f>HYPERLINK("https://github.com/apache/commons-math/commit/8e995890ea35399b6da6bc86532f0694accd511b", "8e995890ea35399b6da6bc86532f0694accd511b")</f>
        <v>0</v>
      </c>
      <c r="D521" t="s">
        <v>511</v>
      </c>
      <c r="E521" t="s">
        <v>561</v>
      </c>
      <c r="F521" t="s">
        <v>1029</v>
      </c>
      <c r="G521" t="s">
        <v>1828</v>
      </c>
      <c r="H521" t="s">
        <v>2340</v>
      </c>
    </row>
    <row r="522" spans="1:8">
      <c r="H522" t="s">
        <v>2341</v>
      </c>
    </row>
    <row r="523" spans="1:8">
      <c r="H523" t="s">
        <v>2342</v>
      </c>
    </row>
    <row r="524" spans="1:8">
      <c r="H524" t="s">
        <v>2343</v>
      </c>
    </row>
    <row r="525" spans="1:8">
      <c r="A525" t="s">
        <v>38</v>
      </c>
      <c r="B525">
        <f>HYPERLINK("https://github.com/apache/commons-math/commit/1d5a4e2d3d0fbd894b4e344a3d6ea601c14ab80e", "1d5a4e2d3d0fbd894b4e344a3d6ea601c14ab80e")</f>
        <v>0</v>
      </c>
      <c r="C525">
        <f>HYPERLINK("https://github.com/apache/commons-math/commit/dc8569711fd1771539290d84bb69c33e5f2901fd", "dc8569711fd1771539290d84bb69c33e5f2901fd")</f>
        <v>0</v>
      </c>
      <c r="D525" t="s">
        <v>511</v>
      </c>
      <c r="E525" t="s">
        <v>562</v>
      </c>
      <c r="F525" t="s">
        <v>1052</v>
      </c>
      <c r="G525" t="s">
        <v>1848</v>
      </c>
      <c r="H525" t="s">
        <v>2340</v>
      </c>
    </row>
    <row r="526" spans="1:8">
      <c r="H526" t="s">
        <v>2341</v>
      </c>
    </row>
    <row r="527" spans="1:8">
      <c r="H527" t="s">
        <v>2342</v>
      </c>
    </row>
    <row r="528" spans="1:8">
      <c r="H528" t="s">
        <v>2343</v>
      </c>
    </row>
    <row r="529" spans="1:8">
      <c r="A529" t="s">
        <v>39</v>
      </c>
      <c r="B529">
        <f>HYPERLINK("https://github.com/apache/commons-math/commit/229c782087d2eaef17d23682fcd8b36a73bb756b", "229c782087d2eaef17d23682fcd8b36a73bb756b")</f>
        <v>0</v>
      </c>
      <c r="C529">
        <f>HYPERLINK("https://github.com/apache/commons-math/commit/df23d31d6fe1c8da7c02efd03a474f8cb050b21f", "df23d31d6fe1c8da7c02efd03a474f8cb050b21f")</f>
        <v>0</v>
      </c>
      <c r="D529" t="s">
        <v>511</v>
      </c>
      <c r="E529" t="s">
        <v>563</v>
      </c>
      <c r="F529" t="s">
        <v>1096</v>
      </c>
      <c r="G529" t="s">
        <v>1881</v>
      </c>
      <c r="H529" t="s">
        <v>2686</v>
      </c>
    </row>
    <row r="530" spans="1:8">
      <c r="H530" t="s">
        <v>2687</v>
      </c>
    </row>
    <row r="531" spans="1:8">
      <c r="H531" t="s">
        <v>2688</v>
      </c>
    </row>
    <row r="532" spans="1:8">
      <c r="H532" t="s">
        <v>2689</v>
      </c>
    </row>
    <row r="533" spans="1:8">
      <c r="H533" t="s">
        <v>2690</v>
      </c>
    </row>
    <row r="534" spans="1:8">
      <c r="H534" t="s">
        <v>2691</v>
      </c>
    </row>
    <row r="535" spans="1:8">
      <c r="H535" t="s">
        <v>2692</v>
      </c>
    </row>
    <row r="536" spans="1:8">
      <c r="H536" t="s">
        <v>2693</v>
      </c>
    </row>
    <row r="537" spans="1:8">
      <c r="H537" t="s">
        <v>2695</v>
      </c>
    </row>
    <row r="538" spans="1:8">
      <c r="H538" t="s">
        <v>2417</v>
      </c>
    </row>
    <row r="539" spans="1:8">
      <c r="H539" t="s">
        <v>2418</v>
      </c>
    </row>
    <row r="540" spans="1:8">
      <c r="H540" t="s">
        <v>2419</v>
      </c>
    </row>
    <row r="541" spans="1:8">
      <c r="H541" t="s">
        <v>2420</v>
      </c>
    </row>
    <row r="542" spans="1:8">
      <c r="H542" t="s">
        <v>2425</v>
      </c>
    </row>
    <row r="543" spans="1:8">
      <c r="H543" t="s">
        <v>2424</v>
      </c>
    </row>
    <row r="544" spans="1:8">
      <c r="H544" t="s">
        <v>2423</v>
      </c>
    </row>
    <row r="545" spans="1:8">
      <c r="H545" t="s">
        <v>2422</v>
      </c>
    </row>
    <row r="546" spans="1:8">
      <c r="H546" t="s">
        <v>2696</v>
      </c>
    </row>
    <row r="547" spans="1:8">
      <c r="A547" t="s">
        <v>40</v>
      </c>
      <c r="B547">
        <f>HYPERLINK("https://github.com/apache/commons-math/commit/5b9f353eeabc824146443b3c413be1f670985b4d", "5b9f353eeabc824146443b3c413be1f670985b4d")</f>
        <v>0</v>
      </c>
      <c r="C547">
        <f>HYPERLINK("https://github.com/apache/commons-math/commit/229c782087d2eaef17d23682fcd8b36a73bb756b", "229c782087d2eaef17d23682fcd8b36a73bb756b")</f>
        <v>0</v>
      </c>
      <c r="D547" t="s">
        <v>511</v>
      </c>
      <c r="E547" t="s">
        <v>564</v>
      </c>
      <c r="F547" t="s">
        <v>1033</v>
      </c>
      <c r="G547" t="s">
        <v>1832</v>
      </c>
      <c r="H547" t="s">
        <v>2695</v>
      </c>
    </row>
    <row r="548" spans="1:8">
      <c r="H548" t="s">
        <v>2417</v>
      </c>
    </row>
    <row r="549" spans="1:8">
      <c r="H549" t="s">
        <v>2418</v>
      </c>
    </row>
    <row r="550" spans="1:8">
      <c r="H550" t="s">
        <v>2419</v>
      </c>
    </row>
    <row r="551" spans="1:8">
      <c r="H551" t="s">
        <v>2420</v>
      </c>
    </row>
    <row r="552" spans="1:8">
      <c r="H552" t="s">
        <v>2696</v>
      </c>
    </row>
    <row r="553" spans="1:8">
      <c r="H553" t="s">
        <v>2422</v>
      </c>
    </row>
    <row r="554" spans="1:8">
      <c r="H554" t="s">
        <v>2423</v>
      </c>
    </row>
    <row r="555" spans="1:8">
      <c r="H555" t="s">
        <v>2424</v>
      </c>
    </row>
    <row r="556" spans="1:8">
      <c r="H556" t="s">
        <v>2425</v>
      </c>
    </row>
    <row r="557" spans="1:8">
      <c r="H557" t="s">
        <v>2708</v>
      </c>
    </row>
    <row r="558" spans="1:8">
      <c r="H558" t="s">
        <v>2488</v>
      </c>
    </row>
    <row r="559" spans="1:8">
      <c r="H559" t="s">
        <v>2489</v>
      </c>
    </row>
    <row r="560" spans="1:8">
      <c r="H560" t="s">
        <v>2490</v>
      </c>
    </row>
    <row r="561" spans="1:8">
      <c r="H561" t="s">
        <v>2491</v>
      </c>
    </row>
    <row r="562" spans="1:8">
      <c r="H562" t="s">
        <v>2709</v>
      </c>
    </row>
    <row r="563" spans="1:8">
      <c r="H563" t="s">
        <v>2492</v>
      </c>
    </row>
    <row r="564" spans="1:8">
      <c r="H564" t="s">
        <v>2493</v>
      </c>
    </row>
    <row r="565" spans="1:8">
      <c r="H565" t="s">
        <v>2494</v>
      </c>
    </row>
    <row r="566" spans="1:8">
      <c r="H566" t="s">
        <v>2495</v>
      </c>
    </row>
    <row r="567" spans="1:8">
      <c r="A567" t="s">
        <v>41</v>
      </c>
      <c r="B567">
        <f>HYPERLINK("https://github.com/apache/commons-math/commit/a40de0d92f8af0ce318904f75d85da4e1af34bfe", "a40de0d92f8af0ce318904f75d85da4e1af34bfe")</f>
        <v>0</v>
      </c>
      <c r="C567">
        <f>HYPERLINK("https://github.com/apache/commons-math/commit/7538855855007bc0e2077fcc1b2bfe51bff1dec7", "7538855855007bc0e2077fcc1b2bfe51bff1dec7")</f>
        <v>0</v>
      </c>
      <c r="D567" t="s">
        <v>510</v>
      </c>
      <c r="E567" t="s">
        <v>565</v>
      </c>
      <c r="F567" t="s">
        <v>1101</v>
      </c>
      <c r="G567" t="s">
        <v>1875</v>
      </c>
      <c r="H567" t="s">
        <v>2377</v>
      </c>
    </row>
    <row r="568" spans="1:8">
      <c r="H568" t="s">
        <v>2620</v>
      </c>
    </row>
    <row r="569" spans="1:8">
      <c r="H569" t="s">
        <v>2580</v>
      </c>
    </row>
    <row r="570" spans="1:8">
      <c r="H570" t="s">
        <v>2621</v>
      </c>
    </row>
    <row r="571" spans="1:8">
      <c r="H571" t="s">
        <v>2622</v>
      </c>
    </row>
    <row r="572" spans="1:8">
      <c r="H572" t="s">
        <v>2624</v>
      </c>
    </row>
    <row r="573" spans="1:8">
      <c r="A573" t="s">
        <v>42</v>
      </c>
      <c r="B573">
        <f>HYPERLINK("https://github.com/apache/commons-math/commit/73d8935012ba2726fba44b4458f469584c2c889b", "73d8935012ba2726fba44b4458f469584c2c889b")</f>
        <v>0</v>
      </c>
      <c r="C573">
        <f>HYPERLINK("https://github.com/apache/commons-math/commit/7f04479e5c653b7e7e7a2dd3ead56d370f914213", "7f04479e5c653b7e7e7a2dd3ead56d370f914213")</f>
        <v>0</v>
      </c>
      <c r="D573" t="s">
        <v>511</v>
      </c>
      <c r="E573" t="s">
        <v>566</v>
      </c>
      <c r="F573" t="s">
        <v>1102</v>
      </c>
      <c r="G573" t="s">
        <v>1884</v>
      </c>
      <c r="H573" t="s">
        <v>2363</v>
      </c>
    </row>
    <row r="574" spans="1:8">
      <c r="A574" t="s">
        <v>43</v>
      </c>
      <c r="B574">
        <f>HYPERLINK("https://github.com/apache/commons-math/commit/e571567af922731d3c01fe62c266c71994ee931b", "e571567af922731d3c01fe62c266c71994ee931b")</f>
        <v>0</v>
      </c>
      <c r="C574">
        <f>HYPERLINK("https://github.com/apache/commons-math/commit/c9f353cee21a636b8d32ab35319105b061cefcaf", "c9f353cee21a636b8d32ab35319105b061cefcaf")</f>
        <v>0</v>
      </c>
      <c r="D574" t="s">
        <v>511</v>
      </c>
      <c r="E574" t="s">
        <v>567</v>
      </c>
      <c r="F574" t="s">
        <v>1034</v>
      </c>
      <c r="G574" t="s">
        <v>1833</v>
      </c>
      <c r="H574" t="s">
        <v>2695</v>
      </c>
    </row>
    <row r="575" spans="1:8">
      <c r="H575" t="s">
        <v>2417</v>
      </c>
    </row>
    <row r="576" spans="1:8">
      <c r="H576" t="s">
        <v>2418</v>
      </c>
    </row>
    <row r="577" spans="8:8">
      <c r="H577" t="s">
        <v>2419</v>
      </c>
    </row>
    <row r="578" spans="8:8">
      <c r="H578" t="s">
        <v>2420</v>
      </c>
    </row>
    <row r="579" spans="8:8">
      <c r="H579" t="s">
        <v>2696</v>
      </c>
    </row>
    <row r="580" spans="8:8">
      <c r="H580" t="s">
        <v>2422</v>
      </c>
    </row>
    <row r="581" spans="8:8">
      <c r="H581" t="s">
        <v>2423</v>
      </c>
    </row>
    <row r="582" spans="8:8">
      <c r="H582" t="s">
        <v>2424</v>
      </c>
    </row>
    <row r="583" spans="8:8">
      <c r="H583" t="s">
        <v>2425</v>
      </c>
    </row>
    <row r="584" spans="8:8">
      <c r="H584" t="s">
        <v>2708</v>
      </c>
    </row>
    <row r="585" spans="8:8">
      <c r="H585" t="s">
        <v>2488</v>
      </c>
    </row>
    <row r="586" spans="8:8">
      <c r="H586" t="s">
        <v>2489</v>
      </c>
    </row>
    <row r="587" spans="8:8">
      <c r="H587" t="s">
        <v>2490</v>
      </c>
    </row>
    <row r="588" spans="8:8">
      <c r="H588" t="s">
        <v>2491</v>
      </c>
    </row>
    <row r="589" spans="8:8">
      <c r="H589" t="s">
        <v>2709</v>
      </c>
    </row>
    <row r="590" spans="8:8">
      <c r="H590" t="s">
        <v>2492</v>
      </c>
    </row>
    <row r="591" spans="8:8">
      <c r="H591" t="s">
        <v>2493</v>
      </c>
    </row>
    <row r="592" spans="8:8">
      <c r="H592" t="s">
        <v>2494</v>
      </c>
    </row>
    <row r="593" spans="1:8">
      <c r="H593" t="s">
        <v>2495</v>
      </c>
    </row>
    <row r="594" spans="1:8">
      <c r="H594" t="s">
        <v>2710</v>
      </c>
    </row>
    <row r="595" spans="1:8">
      <c r="H595" t="s">
        <v>2711</v>
      </c>
    </row>
    <row r="596" spans="1:8">
      <c r="H596" t="s">
        <v>2712</v>
      </c>
    </row>
    <row r="597" spans="1:8">
      <c r="H597" t="s">
        <v>2713</v>
      </c>
    </row>
    <row r="598" spans="1:8">
      <c r="H598" t="s">
        <v>2714</v>
      </c>
    </row>
    <row r="599" spans="1:8">
      <c r="H599" t="s">
        <v>2715</v>
      </c>
    </row>
    <row r="600" spans="1:8">
      <c r="A600" t="s">
        <v>44</v>
      </c>
      <c r="B600">
        <f>HYPERLINK("https://github.com/apache/commons-math/commit/45224a8ead4295f0941720322a744b5f5318506a", "45224a8ead4295f0941720322a744b5f5318506a")</f>
        <v>0</v>
      </c>
      <c r="C600">
        <f>HYPERLINK("https://github.com/apache/commons-math/commit/15aac108f19c9a81edaaea3a08b370f4df0012fc", "15aac108f19c9a81edaaea3a08b370f4df0012fc")</f>
        <v>0</v>
      </c>
      <c r="D600" t="s">
        <v>511</v>
      </c>
      <c r="E600" t="s">
        <v>568</v>
      </c>
      <c r="F600" t="s">
        <v>1091</v>
      </c>
      <c r="G600" t="s">
        <v>1821</v>
      </c>
      <c r="H600" t="s">
        <v>2319</v>
      </c>
    </row>
    <row r="601" spans="1:8">
      <c r="H601" t="s">
        <v>2318</v>
      </c>
    </row>
    <row r="602" spans="1:8">
      <c r="H602" t="s">
        <v>2320</v>
      </c>
    </row>
    <row r="603" spans="1:8">
      <c r="H603" t="s">
        <v>2315</v>
      </c>
    </row>
    <row r="604" spans="1:8">
      <c r="H604" t="s">
        <v>2637</v>
      </c>
    </row>
    <row r="605" spans="1:8">
      <c r="H605" t="s">
        <v>2638</v>
      </c>
    </row>
    <row r="606" spans="1:8">
      <c r="H606" t="s">
        <v>2639</v>
      </c>
    </row>
    <row r="607" spans="1:8">
      <c r="H607" t="s">
        <v>2321</v>
      </c>
    </row>
    <row r="608" spans="1:8">
      <c r="H608" t="s">
        <v>2322</v>
      </c>
    </row>
    <row r="609" spans="1:8">
      <c r="H609" t="s">
        <v>2317</v>
      </c>
    </row>
    <row r="610" spans="1:8">
      <c r="H610" t="s">
        <v>2316</v>
      </c>
    </row>
    <row r="611" spans="1:8">
      <c r="F611" t="s">
        <v>1039</v>
      </c>
      <c r="G611" t="s">
        <v>1838</v>
      </c>
      <c r="H611" t="s">
        <v>2320</v>
      </c>
    </row>
    <row r="612" spans="1:8">
      <c r="H612" t="s">
        <v>2641</v>
      </c>
    </row>
    <row r="613" spans="1:8">
      <c r="H613" t="s">
        <v>2642</v>
      </c>
    </row>
    <row r="614" spans="1:8">
      <c r="H614" t="s">
        <v>2643</v>
      </c>
    </row>
    <row r="615" spans="1:8">
      <c r="H615" t="s">
        <v>2644</v>
      </c>
    </row>
    <row r="616" spans="1:8">
      <c r="H616" t="s">
        <v>2329</v>
      </c>
    </row>
    <row r="617" spans="1:8">
      <c r="A617" t="s">
        <v>46</v>
      </c>
      <c r="B617">
        <f>HYPERLINK("https://github.com/apache/commons-math/commit/65b57b6018eda2b0f5a6eb7e7833bd96eb20e4b6", "65b57b6018eda2b0f5a6eb7e7833bd96eb20e4b6")</f>
        <v>0</v>
      </c>
      <c r="C617">
        <f>HYPERLINK("https://github.com/apache/commons-math/commit/27cbce332c2f3b17b8146295e53e87f773ddbd18", "27cbce332c2f3b17b8146295e53e87f773ddbd18")</f>
        <v>0</v>
      </c>
      <c r="D617" t="s">
        <v>511</v>
      </c>
      <c r="E617" t="s">
        <v>570</v>
      </c>
      <c r="F617" t="s">
        <v>1100</v>
      </c>
      <c r="G617" t="s">
        <v>1883</v>
      </c>
      <c r="H617" t="s">
        <v>2719</v>
      </c>
    </row>
    <row r="618" spans="1:8">
      <c r="H618" t="s">
        <v>2720</v>
      </c>
    </row>
    <row r="619" spans="1:8">
      <c r="A619" t="s">
        <v>47</v>
      </c>
      <c r="B619">
        <f>HYPERLINK("https://github.com/apache/commons-math/commit/75dc4f119ab82b07ab1d73a2321fba7d1ce4630d", "75dc4f119ab82b07ab1d73a2321fba7d1ce4630d")</f>
        <v>0</v>
      </c>
      <c r="C619">
        <f>HYPERLINK("https://github.com/apache/commons-math/commit/fbae62101e5d0a04cfec3a6161652ee7ab05aa03", "fbae62101e5d0a04cfec3a6161652ee7ab05aa03")</f>
        <v>0</v>
      </c>
      <c r="D619" t="s">
        <v>511</v>
      </c>
      <c r="E619" t="s">
        <v>571</v>
      </c>
      <c r="F619" t="s">
        <v>1065</v>
      </c>
      <c r="G619" t="s">
        <v>1857</v>
      </c>
      <c r="H619" t="s">
        <v>2332</v>
      </c>
    </row>
    <row r="620" spans="1:8">
      <c r="H620" t="s">
        <v>2333</v>
      </c>
    </row>
    <row r="621" spans="1:8">
      <c r="A621" t="s">
        <v>51</v>
      </c>
      <c r="B621">
        <f>HYPERLINK("https://github.com/apache/commons-math/commit/c528c90ae914cd30734fb0c7c5254fcd4174a00d", "c528c90ae914cd30734fb0c7c5254fcd4174a00d")</f>
        <v>0</v>
      </c>
      <c r="C621">
        <f>HYPERLINK("https://github.com/apache/commons-math/commit/7ae35df8c0671774622e0fe7efacbe81086fa83e", "7ae35df8c0671774622e0fe7efacbe81086fa83e")</f>
        <v>0</v>
      </c>
      <c r="D621" t="s">
        <v>512</v>
      </c>
      <c r="E621" t="s">
        <v>575</v>
      </c>
      <c r="F621" t="s">
        <v>1107</v>
      </c>
      <c r="G621" t="s">
        <v>1891</v>
      </c>
      <c r="H621" t="s">
        <v>2757</v>
      </c>
    </row>
    <row r="622" spans="1:8">
      <c r="H622" t="s">
        <v>2758</v>
      </c>
    </row>
    <row r="623" spans="1:8">
      <c r="H623" t="s">
        <v>2759</v>
      </c>
    </row>
    <row r="624" spans="1:8">
      <c r="H624" t="s">
        <v>2760</v>
      </c>
    </row>
    <row r="625" spans="8:8">
      <c r="H625" t="s">
        <v>2761</v>
      </c>
    </row>
    <row r="626" spans="8:8">
      <c r="H626" t="s">
        <v>2762</v>
      </c>
    </row>
    <row r="627" spans="8:8">
      <c r="H627" t="s">
        <v>2763</v>
      </c>
    </row>
    <row r="628" spans="8:8">
      <c r="H628" t="s">
        <v>2764</v>
      </c>
    </row>
    <row r="629" spans="8:8">
      <c r="H629" t="s">
        <v>2765</v>
      </c>
    </row>
    <row r="630" spans="8:8">
      <c r="H630" t="s">
        <v>2766</v>
      </c>
    </row>
    <row r="631" spans="8:8">
      <c r="H631" t="s">
        <v>2767</v>
      </c>
    </row>
    <row r="632" spans="8:8">
      <c r="H632" t="s">
        <v>2768</v>
      </c>
    </row>
    <row r="633" spans="8:8">
      <c r="H633" t="s">
        <v>2769</v>
      </c>
    </row>
    <row r="634" spans="8:8">
      <c r="H634" t="s">
        <v>2770</v>
      </c>
    </row>
    <row r="635" spans="8:8">
      <c r="H635" t="s">
        <v>2771</v>
      </c>
    </row>
    <row r="636" spans="8:8">
      <c r="H636" t="s">
        <v>2772</v>
      </c>
    </row>
    <row r="637" spans="8:8">
      <c r="H637" t="s">
        <v>2773</v>
      </c>
    </row>
    <row r="638" spans="8:8">
      <c r="H638" t="s">
        <v>2774</v>
      </c>
    </row>
    <row r="639" spans="8:8">
      <c r="H639" t="s">
        <v>2775</v>
      </c>
    </row>
    <row r="640" spans="8:8">
      <c r="H640" t="s">
        <v>2776</v>
      </c>
    </row>
    <row r="641" spans="1:8">
      <c r="H641" t="s">
        <v>2777</v>
      </c>
    </row>
    <row r="642" spans="1:8">
      <c r="H642" t="s">
        <v>2778</v>
      </c>
    </row>
    <row r="643" spans="1:8">
      <c r="H643" t="s">
        <v>2779</v>
      </c>
    </row>
    <row r="644" spans="1:8">
      <c r="H644" t="s">
        <v>2780</v>
      </c>
    </row>
    <row r="645" spans="1:8">
      <c r="H645" t="s">
        <v>2781</v>
      </c>
    </row>
    <row r="646" spans="1:8">
      <c r="H646" t="s">
        <v>2782</v>
      </c>
    </row>
    <row r="647" spans="1:8">
      <c r="H647" t="s">
        <v>2783</v>
      </c>
    </row>
    <row r="648" spans="1:8">
      <c r="H648" t="s">
        <v>2784</v>
      </c>
    </row>
    <row r="649" spans="1:8">
      <c r="H649" t="s">
        <v>2785</v>
      </c>
    </row>
    <row r="650" spans="1:8">
      <c r="H650" t="s">
        <v>2786</v>
      </c>
    </row>
    <row r="651" spans="1:8">
      <c r="H651" t="s">
        <v>2787</v>
      </c>
    </row>
    <row r="652" spans="1:8">
      <c r="H652" t="s">
        <v>2788</v>
      </c>
    </row>
    <row r="653" spans="1:8">
      <c r="H653" t="s">
        <v>2789</v>
      </c>
    </row>
    <row r="654" spans="1:8">
      <c r="H654" t="s">
        <v>2790</v>
      </c>
    </row>
    <row r="655" spans="1:8">
      <c r="A655" t="s">
        <v>52</v>
      </c>
      <c r="B655">
        <f>HYPERLINK("https://github.com/apache/commons-math/commit/488ed27c25ef5c2900001021cab50636ebc65c28", "488ed27c25ef5c2900001021cab50636ebc65c28")</f>
        <v>0</v>
      </c>
      <c r="C655">
        <f>HYPERLINK("https://github.com/apache/commons-math/commit/0d564ce2f102e5bf453b2b242bc0137a89068987", "0d564ce2f102e5bf453b2b242bc0137a89068987")</f>
        <v>0</v>
      </c>
      <c r="D655" t="s">
        <v>511</v>
      </c>
      <c r="E655" t="s">
        <v>576</v>
      </c>
      <c r="F655" t="s">
        <v>1054</v>
      </c>
      <c r="G655" t="s">
        <v>1850</v>
      </c>
      <c r="H655" t="s">
        <v>2512</v>
      </c>
    </row>
    <row r="656" spans="1:8">
      <c r="A656" t="s">
        <v>53</v>
      </c>
      <c r="B656">
        <f>HYPERLINK("https://github.com/apache/commons-math/commit/20a6b4de56fa812cae5753d3e2595b3882d2df17", "20a6b4de56fa812cae5753d3e2595b3882d2df17")</f>
        <v>0</v>
      </c>
      <c r="C656">
        <f>HYPERLINK("https://github.com/apache/commons-math/commit/4bd409554cff04b6957170437b2c060b7d48b9e9", "4bd409554cff04b6957170437b2c060b7d48b9e9")</f>
        <v>0</v>
      </c>
      <c r="D656" t="s">
        <v>511</v>
      </c>
      <c r="E656" t="s">
        <v>577</v>
      </c>
      <c r="F656" t="s">
        <v>1108</v>
      </c>
      <c r="G656" t="s">
        <v>1892</v>
      </c>
      <c r="H656" t="s">
        <v>2512</v>
      </c>
    </row>
    <row r="657" spans="1:8">
      <c r="A657" t="s">
        <v>55</v>
      </c>
      <c r="B657">
        <f>HYPERLINK("https://github.com/apache/commons-math/commit/6e57f9a1bada3577e81997a209304db0911e12c4", "6e57f9a1bada3577e81997a209304db0911e12c4")</f>
        <v>0</v>
      </c>
      <c r="C657">
        <f>HYPERLINK("https://github.com/apache/commons-math/commit/ab2028cdfca40fcb8b2d69663ecac0bb98d1f30b", "ab2028cdfca40fcb8b2d69663ecac0bb98d1f30b")</f>
        <v>0</v>
      </c>
      <c r="D657" t="s">
        <v>511</v>
      </c>
      <c r="E657" t="s">
        <v>579</v>
      </c>
      <c r="F657" t="s">
        <v>1110</v>
      </c>
      <c r="G657" t="s">
        <v>1894</v>
      </c>
      <c r="H657" t="s">
        <v>2379</v>
      </c>
    </row>
    <row r="658" spans="1:8">
      <c r="H658" t="s">
        <v>2380</v>
      </c>
    </row>
    <row r="659" spans="1:8">
      <c r="F659" t="s">
        <v>1111</v>
      </c>
      <c r="G659" t="s">
        <v>1895</v>
      </c>
      <c r="H659" t="s">
        <v>2379</v>
      </c>
    </row>
    <row r="660" spans="1:8">
      <c r="H660" t="s">
        <v>2380</v>
      </c>
    </row>
    <row r="661" spans="1:8">
      <c r="A661" t="s">
        <v>58</v>
      </c>
      <c r="B661">
        <f>HYPERLINK("https://github.com/apache/commons-math/commit/1d1e19921ccc1ec10ba3a20212efc1f5c1d0f155", "1d1e19921ccc1ec10ba3a20212efc1f5c1d0f155")</f>
        <v>0</v>
      </c>
      <c r="C661">
        <f>HYPERLINK("https://github.com/apache/commons-math/commit/05195b77ca8d86fbb4fdd9216f436d8b7f3a57de", "05195b77ca8d86fbb4fdd9216f436d8b7f3a57de")</f>
        <v>0</v>
      </c>
      <c r="D661" t="s">
        <v>511</v>
      </c>
      <c r="E661" t="s">
        <v>582</v>
      </c>
      <c r="F661" t="s">
        <v>1112</v>
      </c>
      <c r="G661" t="s">
        <v>1896</v>
      </c>
      <c r="H661" t="s">
        <v>2816</v>
      </c>
    </row>
    <row r="662" spans="1:8">
      <c r="A662" t="s">
        <v>59</v>
      </c>
      <c r="B662">
        <f>HYPERLINK("https://github.com/apache/commons-math/commit/cc73bfb42fa86c01e37a1b7021b1ab41e0f0cb63", "cc73bfb42fa86c01e37a1b7021b1ab41e0f0cb63")</f>
        <v>0</v>
      </c>
      <c r="C662">
        <f>HYPERLINK("https://github.com/apache/commons-math/commit/8242bc26448f3d92ecc0e16fbc8b57dda9295e41", "8242bc26448f3d92ecc0e16fbc8b57dda9295e41")</f>
        <v>0</v>
      </c>
      <c r="D662" t="s">
        <v>511</v>
      </c>
      <c r="E662" t="s">
        <v>583</v>
      </c>
      <c r="F662" t="s">
        <v>1114</v>
      </c>
      <c r="G662" t="s">
        <v>1898</v>
      </c>
      <c r="H662" t="s">
        <v>2820</v>
      </c>
    </row>
    <row r="663" spans="1:8">
      <c r="H663" t="s">
        <v>2821</v>
      </c>
    </row>
    <row r="664" spans="1:8">
      <c r="H664" t="s">
        <v>2822</v>
      </c>
    </row>
    <row r="665" spans="1:8">
      <c r="H665" t="s">
        <v>2823</v>
      </c>
    </row>
    <row r="666" spans="1:8">
      <c r="H666" t="s">
        <v>2824</v>
      </c>
    </row>
    <row r="667" spans="1:8">
      <c r="H667" t="s">
        <v>2825</v>
      </c>
    </row>
    <row r="668" spans="1:8">
      <c r="H668" t="s">
        <v>2826</v>
      </c>
    </row>
    <row r="669" spans="1:8">
      <c r="H669" t="s">
        <v>2827</v>
      </c>
    </row>
    <row r="670" spans="1:8">
      <c r="H670" t="s">
        <v>2828</v>
      </c>
    </row>
    <row r="671" spans="1:8">
      <c r="H671" t="s">
        <v>2829</v>
      </c>
    </row>
    <row r="672" spans="1:8">
      <c r="H672" t="s">
        <v>2830</v>
      </c>
    </row>
    <row r="673" spans="1:8">
      <c r="H673" t="s">
        <v>2831</v>
      </c>
    </row>
    <row r="674" spans="1:8">
      <c r="H674" t="s">
        <v>2832</v>
      </c>
    </row>
    <row r="675" spans="1:8">
      <c r="H675" t="s">
        <v>2833</v>
      </c>
    </row>
    <row r="676" spans="1:8">
      <c r="H676" t="s">
        <v>2834</v>
      </c>
    </row>
    <row r="677" spans="1:8">
      <c r="H677" t="s">
        <v>2835</v>
      </c>
    </row>
    <row r="678" spans="1:8">
      <c r="H678" t="s">
        <v>2836</v>
      </c>
    </row>
    <row r="679" spans="1:8">
      <c r="H679" t="s">
        <v>2837</v>
      </c>
    </row>
    <row r="680" spans="1:8">
      <c r="F680" t="s">
        <v>1116</v>
      </c>
      <c r="G680" t="s">
        <v>1900</v>
      </c>
      <c r="H680" t="s">
        <v>2875</v>
      </c>
    </row>
    <row r="681" spans="1:8">
      <c r="F681" t="s">
        <v>1117</v>
      </c>
      <c r="G681" t="s">
        <v>1901</v>
      </c>
      <c r="H681" t="s">
        <v>2876</v>
      </c>
    </row>
    <row r="682" spans="1:8">
      <c r="H682" t="s">
        <v>2877</v>
      </c>
    </row>
    <row r="683" spans="1:8">
      <c r="A683" t="s">
        <v>60</v>
      </c>
      <c r="B683">
        <f>HYPERLINK("https://github.com/apache/commons-math/commit/32ea2a389ab8f2f8c5620498be82f1ae174e1b38", "32ea2a389ab8f2f8c5620498be82f1ae174e1b38")</f>
        <v>0</v>
      </c>
      <c r="C683">
        <f>HYPERLINK("https://github.com/apache/commons-math/commit/f55f1566f0368842718c69de5c951d1642d2cb13", "f55f1566f0368842718c69de5c951d1642d2cb13")</f>
        <v>0</v>
      </c>
      <c r="D683" t="s">
        <v>513</v>
      </c>
      <c r="E683" t="s">
        <v>584</v>
      </c>
      <c r="F683" t="s">
        <v>1118</v>
      </c>
      <c r="G683" t="s">
        <v>1902</v>
      </c>
      <c r="H683" t="s">
        <v>2378</v>
      </c>
    </row>
    <row r="684" spans="1:8">
      <c r="H684" t="s">
        <v>2379</v>
      </c>
    </row>
    <row r="685" spans="1:8">
      <c r="F685" t="s">
        <v>1043</v>
      </c>
      <c r="G685" t="s">
        <v>1841</v>
      </c>
      <c r="H685" t="s">
        <v>2378</v>
      </c>
    </row>
    <row r="686" spans="1:8">
      <c r="H686" t="s">
        <v>2379</v>
      </c>
    </row>
    <row r="687" spans="1:8">
      <c r="F687" t="s">
        <v>1044</v>
      </c>
      <c r="G687" t="s">
        <v>1842</v>
      </c>
      <c r="H687" t="s">
        <v>2378</v>
      </c>
    </row>
    <row r="688" spans="1:8">
      <c r="H688" t="s">
        <v>2379</v>
      </c>
    </row>
    <row r="689" spans="1:8">
      <c r="A689" t="s">
        <v>61</v>
      </c>
      <c r="B689">
        <f>HYPERLINK("https://github.com/apache/commons-math/commit/15d96cbafda499c3a41203c695bfe314d1db9b74", "15d96cbafda499c3a41203c695bfe314d1db9b74")</f>
        <v>0</v>
      </c>
      <c r="C689">
        <f>HYPERLINK("https://github.com/apache/commons-math/commit/2a4219105eb7abc98bc393ebae4422cbcad11b1e", "2a4219105eb7abc98bc393ebae4422cbcad11b1e")</f>
        <v>0</v>
      </c>
      <c r="D689" t="s">
        <v>513</v>
      </c>
      <c r="E689" t="s">
        <v>585</v>
      </c>
      <c r="F689" t="s">
        <v>1119</v>
      </c>
      <c r="G689" t="s">
        <v>1903</v>
      </c>
      <c r="H689" t="s">
        <v>2879</v>
      </c>
    </row>
    <row r="690" spans="1:8">
      <c r="H690" t="s">
        <v>2880</v>
      </c>
    </row>
    <row r="691" spans="1:8">
      <c r="H691" t="s">
        <v>2881</v>
      </c>
    </row>
    <row r="692" spans="1:8">
      <c r="F692" t="s">
        <v>1122</v>
      </c>
      <c r="G692" t="s">
        <v>1906</v>
      </c>
      <c r="H692" t="s">
        <v>2887</v>
      </c>
    </row>
    <row r="693" spans="1:8">
      <c r="H693" t="s">
        <v>2888</v>
      </c>
    </row>
    <row r="694" spans="1:8">
      <c r="H694" t="s">
        <v>2889</v>
      </c>
    </row>
    <row r="695" spans="1:8">
      <c r="H695" t="s">
        <v>2890</v>
      </c>
    </row>
    <row r="696" spans="1:8">
      <c r="A696" t="s">
        <v>62</v>
      </c>
      <c r="B696">
        <f>HYPERLINK("https://github.com/apache/commons-math/commit/7f8c5e256211085edcb5180310e7b6ec6a63b588", "7f8c5e256211085edcb5180310e7b6ec6a63b588")</f>
        <v>0</v>
      </c>
      <c r="C696">
        <f>HYPERLINK("https://github.com/apache/commons-math/commit/b4bbd4672eb805abd027ba13fb00d6231a9322ff", "b4bbd4672eb805abd027ba13fb00d6231a9322ff")</f>
        <v>0</v>
      </c>
      <c r="D696" t="s">
        <v>513</v>
      </c>
      <c r="E696" t="s">
        <v>586</v>
      </c>
      <c r="F696" t="s">
        <v>1111</v>
      </c>
      <c r="G696" t="s">
        <v>1895</v>
      </c>
      <c r="H696" t="s">
        <v>2377</v>
      </c>
    </row>
    <row r="697" spans="1:8">
      <c r="A697" t="s">
        <v>63</v>
      </c>
      <c r="B697">
        <f>HYPERLINK("https://github.com/apache/commons-math/commit/f3b02ccea3be696a8fc0d3f6d0cabcc7b718eb97", "f3b02ccea3be696a8fc0d3f6d0cabcc7b718eb97")</f>
        <v>0</v>
      </c>
      <c r="C697">
        <f>HYPERLINK("https://github.com/apache/commons-math/commit/7f8c5e256211085edcb5180310e7b6ec6a63b588", "7f8c5e256211085edcb5180310e7b6ec6a63b588")</f>
        <v>0</v>
      </c>
      <c r="D697" t="s">
        <v>513</v>
      </c>
      <c r="E697" t="s">
        <v>587</v>
      </c>
      <c r="F697" t="s">
        <v>1123</v>
      </c>
      <c r="G697" t="s">
        <v>1907</v>
      </c>
      <c r="H697" t="s">
        <v>2892</v>
      </c>
    </row>
    <row r="698" spans="1:8">
      <c r="H698" t="s">
        <v>2893</v>
      </c>
    </row>
    <row r="699" spans="1:8">
      <c r="H699" t="s">
        <v>2894</v>
      </c>
    </row>
    <row r="700" spans="1:8">
      <c r="H700" t="s">
        <v>2875</v>
      </c>
    </row>
    <row r="701" spans="1:8">
      <c r="A701" t="s">
        <v>64</v>
      </c>
      <c r="B701">
        <f>HYPERLINK("https://github.com/apache/commons-math/commit/e2ffb905724787ed87bbc64ce56673391a00279e", "e2ffb905724787ed87bbc64ce56673391a00279e")</f>
        <v>0</v>
      </c>
      <c r="C701">
        <f>HYPERLINK("https://github.com/apache/commons-math/commit/4b1994a2ff9ee572271d0ed4fe54943330e23c1f", "4b1994a2ff9ee572271d0ed4fe54943330e23c1f")</f>
        <v>0</v>
      </c>
      <c r="D701" t="s">
        <v>513</v>
      </c>
      <c r="E701" t="s">
        <v>588</v>
      </c>
      <c r="F701" t="s">
        <v>1124</v>
      </c>
      <c r="G701" t="s">
        <v>1908</v>
      </c>
      <c r="H701" t="s">
        <v>2900</v>
      </c>
    </row>
    <row r="702" spans="1:8">
      <c r="F702" t="s">
        <v>1125</v>
      </c>
      <c r="G702" t="s">
        <v>1909</v>
      </c>
      <c r="H702" t="s">
        <v>2900</v>
      </c>
    </row>
    <row r="703" spans="1:8">
      <c r="F703" t="s">
        <v>1126</v>
      </c>
      <c r="G703" t="s">
        <v>1910</v>
      </c>
      <c r="H703" t="s">
        <v>2900</v>
      </c>
    </row>
    <row r="704" spans="1:8">
      <c r="F704" t="s">
        <v>1127</v>
      </c>
      <c r="G704" t="s">
        <v>1911</v>
      </c>
      <c r="H704" t="s">
        <v>2900</v>
      </c>
    </row>
    <row r="705" spans="1:8">
      <c r="F705" t="s">
        <v>1128</v>
      </c>
      <c r="G705" t="s">
        <v>1912</v>
      </c>
      <c r="H705" t="s">
        <v>2900</v>
      </c>
    </row>
    <row r="706" spans="1:8">
      <c r="A706" t="s">
        <v>65</v>
      </c>
      <c r="B706">
        <f>HYPERLINK("https://github.com/apache/commons-math/commit/a012ec83ecd0d13fd7ba250da322a6183adb45aa", "a012ec83ecd0d13fd7ba250da322a6183adb45aa")</f>
        <v>0</v>
      </c>
      <c r="C706">
        <f>HYPERLINK("https://github.com/apache/commons-math/commit/b345aa99c18edbdb2d338f325389b771913a64d6", "b345aa99c18edbdb2d338f325389b771913a64d6")</f>
        <v>0</v>
      </c>
      <c r="D706" t="s">
        <v>512</v>
      </c>
      <c r="E706" t="s">
        <v>589</v>
      </c>
      <c r="F706" t="s">
        <v>1030</v>
      </c>
      <c r="G706" t="s">
        <v>1829</v>
      </c>
      <c r="H706" t="s">
        <v>2347</v>
      </c>
    </row>
    <row r="707" spans="1:8">
      <c r="H707" t="s">
        <v>2348</v>
      </c>
    </row>
    <row r="708" spans="1:8">
      <c r="H708" t="s">
        <v>2349</v>
      </c>
    </row>
    <row r="709" spans="1:8">
      <c r="H709" t="s">
        <v>2432</v>
      </c>
    </row>
    <row r="710" spans="1:8">
      <c r="H710" t="s">
        <v>2433</v>
      </c>
    </row>
    <row r="711" spans="1:8">
      <c r="H711" t="s">
        <v>2434</v>
      </c>
    </row>
    <row r="712" spans="1:8">
      <c r="H712" t="s">
        <v>2435</v>
      </c>
    </row>
    <row r="713" spans="1:8">
      <c r="H713" t="s">
        <v>2436</v>
      </c>
    </row>
    <row r="714" spans="1:8">
      <c r="H714" t="s">
        <v>2437</v>
      </c>
    </row>
    <row r="715" spans="1:8">
      <c r="H715" t="s">
        <v>2438</v>
      </c>
    </row>
    <row r="716" spans="1:8">
      <c r="H716" t="s">
        <v>2439</v>
      </c>
    </row>
    <row r="717" spans="1:8">
      <c r="H717" t="s">
        <v>2350</v>
      </c>
    </row>
    <row r="718" spans="1:8">
      <c r="H718" t="s">
        <v>2351</v>
      </c>
    </row>
    <row r="719" spans="1:8">
      <c r="H719" t="s">
        <v>2352</v>
      </c>
    </row>
    <row r="720" spans="1:8">
      <c r="H720" t="s">
        <v>2353</v>
      </c>
    </row>
    <row r="721" spans="8:8">
      <c r="H721" t="s">
        <v>2354</v>
      </c>
    </row>
    <row r="722" spans="8:8">
      <c r="H722" t="s">
        <v>2440</v>
      </c>
    </row>
    <row r="723" spans="8:8">
      <c r="H723" t="s">
        <v>2441</v>
      </c>
    </row>
    <row r="724" spans="8:8">
      <c r="H724" t="s">
        <v>2442</v>
      </c>
    </row>
    <row r="725" spans="8:8">
      <c r="H725" t="s">
        <v>2443</v>
      </c>
    </row>
    <row r="726" spans="8:8">
      <c r="H726" t="s">
        <v>2444</v>
      </c>
    </row>
    <row r="727" spans="8:8">
      <c r="H727" t="s">
        <v>2445</v>
      </c>
    </row>
    <row r="728" spans="8:8">
      <c r="H728" t="s">
        <v>2446</v>
      </c>
    </row>
    <row r="729" spans="8:8">
      <c r="H729" t="s">
        <v>2447</v>
      </c>
    </row>
    <row r="730" spans="8:8">
      <c r="H730" t="s">
        <v>2448</v>
      </c>
    </row>
    <row r="731" spans="8:8">
      <c r="H731" t="s">
        <v>2449</v>
      </c>
    </row>
    <row r="732" spans="8:8">
      <c r="H732" t="s">
        <v>2450</v>
      </c>
    </row>
    <row r="733" spans="8:8">
      <c r="H733" t="s">
        <v>2451</v>
      </c>
    </row>
    <row r="734" spans="8:8">
      <c r="H734" t="s">
        <v>2452</v>
      </c>
    </row>
    <row r="735" spans="8:8">
      <c r="H735" t="s">
        <v>2453</v>
      </c>
    </row>
    <row r="736" spans="8:8">
      <c r="H736" t="s">
        <v>2454</v>
      </c>
    </row>
    <row r="737" spans="1:8">
      <c r="H737" t="s">
        <v>2455</v>
      </c>
    </row>
    <row r="738" spans="1:8">
      <c r="H738" t="s">
        <v>2901</v>
      </c>
    </row>
    <row r="739" spans="1:8">
      <c r="H739" t="s">
        <v>2902</v>
      </c>
    </row>
    <row r="740" spans="1:8">
      <c r="H740" t="s">
        <v>2903</v>
      </c>
    </row>
    <row r="741" spans="1:8">
      <c r="H741" t="s">
        <v>2904</v>
      </c>
    </row>
    <row r="742" spans="1:8">
      <c r="H742" t="s">
        <v>2905</v>
      </c>
    </row>
    <row r="743" spans="1:8">
      <c r="H743" t="s">
        <v>2906</v>
      </c>
    </row>
    <row r="744" spans="1:8">
      <c r="H744" t="s">
        <v>2907</v>
      </c>
    </row>
    <row r="745" spans="1:8">
      <c r="A745" t="s">
        <v>67</v>
      </c>
      <c r="B745">
        <f>HYPERLINK("https://github.com/apache/commons-math/commit/ea14dd91da80af2c40adea9ac2a35969732c3d09", "ea14dd91da80af2c40adea9ac2a35969732c3d09")</f>
        <v>0</v>
      </c>
      <c r="C745">
        <f>HYPERLINK("https://github.com/apache/commons-math/commit/52b98250c2a78a71b1e7698fe44fd3d53a2219c3", "52b98250c2a78a71b1e7698fe44fd3d53a2219c3")</f>
        <v>0</v>
      </c>
      <c r="D745" t="s">
        <v>513</v>
      </c>
      <c r="E745" t="s">
        <v>591</v>
      </c>
      <c r="F745" t="s">
        <v>1097</v>
      </c>
      <c r="G745" t="s">
        <v>1882</v>
      </c>
      <c r="H745" t="s">
        <v>2909</v>
      </c>
    </row>
    <row r="746" spans="1:8">
      <c r="A746" t="s">
        <v>68</v>
      </c>
      <c r="B746">
        <f>HYPERLINK("https://github.com/apache/commons-math/commit/399b104b96d9d2cd6c386b12aa7eed978d803a44", "399b104b96d9d2cd6c386b12aa7eed978d803a44")</f>
        <v>0</v>
      </c>
      <c r="C746">
        <f>HYPERLINK("https://github.com/apache/commons-math/commit/282cd1de7d51db4b1cea2684ee4b17d9e27e7853", "282cd1de7d51db4b1cea2684ee4b17d9e27e7853")</f>
        <v>0</v>
      </c>
      <c r="D746" t="s">
        <v>513</v>
      </c>
      <c r="E746" t="s">
        <v>592</v>
      </c>
      <c r="F746" t="s">
        <v>1087</v>
      </c>
      <c r="G746" t="s">
        <v>1876</v>
      </c>
      <c r="H746" t="s">
        <v>2626</v>
      </c>
    </row>
    <row r="747" spans="1:8">
      <c r="A747" t="s">
        <v>69</v>
      </c>
      <c r="B747">
        <f>HYPERLINK("https://github.com/apache/commons-math/commit/62c72ca66d16eeda12c79dc56460b772e541dbf3", "62c72ca66d16eeda12c79dc56460b772e541dbf3")</f>
        <v>0</v>
      </c>
      <c r="C747">
        <f>HYPERLINK("https://github.com/apache/commons-math/commit/0b61d3963c802ff6c1648cdf626a5e8b86c76ecb", "0b61d3963c802ff6c1648cdf626a5e8b86c76ecb")</f>
        <v>0</v>
      </c>
      <c r="D747" t="s">
        <v>513</v>
      </c>
      <c r="E747" t="s">
        <v>593</v>
      </c>
      <c r="F747" t="s">
        <v>1129</v>
      </c>
      <c r="G747" t="s">
        <v>1908</v>
      </c>
      <c r="H747" t="s">
        <v>2910</v>
      </c>
    </row>
    <row r="748" spans="1:8">
      <c r="H748" t="s">
        <v>2911</v>
      </c>
    </row>
    <row r="749" spans="1:8">
      <c r="F749" t="s">
        <v>1130</v>
      </c>
      <c r="G749" t="s">
        <v>1913</v>
      </c>
      <c r="H749" t="s">
        <v>2910</v>
      </c>
    </row>
    <row r="750" spans="1:8">
      <c r="A750" t="s">
        <v>70</v>
      </c>
      <c r="B750">
        <f>HYPERLINK("https://github.com/apache/commons-math/commit/6afeedf16113b2836a1d88d97e677f1db8ed41b7", "6afeedf16113b2836a1d88d97e677f1db8ed41b7")</f>
        <v>0</v>
      </c>
      <c r="C750">
        <f>HYPERLINK("https://github.com/apache/commons-math/commit/2e8332522efa2d6886a8d7d5ea213cedcfb03d9e", "2e8332522efa2d6886a8d7d5ea213cedcfb03d9e")</f>
        <v>0</v>
      </c>
      <c r="D750" t="s">
        <v>512</v>
      </c>
      <c r="E750" t="s">
        <v>594</v>
      </c>
      <c r="F750" t="s">
        <v>1131</v>
      </c>
      <c r="G750" t="s">
        <v>1885</v>
      </c>
      <c r="H750" t="s">
        <v>2312</v>
      </c>
    </row>
    <row r="751" spans="1:8">
      <c r="H751" t="s">
        <v>2331</v>
      </c>
    </row>
    <row r="752" spans="1:8">
      <c r="H752" t="s">
        <v>2332</v>
      </c>
    </row>
    <row r="753" spans="1:8">
      <c r="H753" t="s">
        <v>2333</v>
      </c>
    </row>
    <row r="754" spans="1:8">
      <c r="H754" t="s">
        <v>2593</v>
      </c>
    </row>
    <row r="755" spans="1:8">
      <c r="H755" t="s">
        <v>2595</v>
      </c>
    </row>
    <row r="756" spans="1:8">
      <c r="A756" t="s">
        <v>75</v>
      </c>
      <c r="B756">
        <f>HYPERLINK("https://github.com/apache/commons-math/commit/79897391b4cdf62236f8ccd8513cbd60b4a96e73", "79897391b4cdf62236f8ccd8513cbd60b4a96e73")</f>
        <v>0</v>
      </c>
      <c r="C756">
        <f>HYPERLINK("https://github.com/apache/commons-math/commit/a2e16279dadaaf568902cff566dc5f997fa73cc2", "a2e16279dadaaf568902cff566dc5f997fa73cc2")</f>
        <v>0</v>
      </c>
      <c r="D756" t="s">
        <v>513</v>
      </c>
      <c r="E756" t="s">
        <v>599</v>
      </c>
      <c r="F756" t="s">
        <v>1134</v>
      </c>
      <c r="G756" t="s">
        <v>1916</v>
      </c>
      <c r="H756" t="s">
        <v>2377</v>
      </c>
    </row>
    <row r="757" spans="1:8">
      <c r="A757" t="s">
        <v>76</v>
      </c>
      <c r="B757">
        <f>HYPERLINK("https://github.com/apache/commons-math/commit/458abe99c2c1cc8879ba48c900698c365213cdb2", "458abe99c2c1cc8879ba48c900698c365213cdb2")</f>
        <v>0</v>
      </c>
      <c r="C757">
        <f>HYPERLINK("https://github.com/apache/commons-math/commit/8583cdfe79bd32b8183233d51da3df680c2caf04", "8583cdfe79bd32b8183233d51da3df680c2caf04")</f>
        <v>0</v>
      </c>
      <c r="D757" t="s">
        <v>511</v>
      </c>
      <c r="E757" t="s">
        <v>600</v>
      </c>
      <c r="F757" t="s">
        <v>1032</v>
      </c>
      <c r="G757" t="s">
        <v>1831</v>
      </c>
      <c r="H757" t="s">
        <v>2357</v>
      </c>
    </row>
    <row r="758" spans="1:8">
      <c r="H758" t="s">
        <v>2583</v>
      </c>
    </row>
    <row r="759" spans="1:8">
      <c r="A759" t="s">
        <v>77</v>
      </c>
      <c r="B759">
        <f>HYPERLINK("https://github.com/apache/commons-math/commit/dc2a102e3c9126f5d4f616a41572e2c62281bf24", "dc2a102e3c9126f5d4f616a41572e2c62281bf24")</f>
        <v>0</v>
      </c>
      <c r="C759">
        <f>HYPERLINK("https://github.com/apache/commons-math/commit/91f0d2a12c1c07ef4e958d18bd03f8a49ead4076", "91f0d2a12c1c07ef4e958d18bd03f8a49ead4076")</f>
        <v>0</v>
      </c>
      <c r="D759" t="s">
        <v>513</v>
      </c>
      <c r="E759" t="s">
        <v>601</v>
      </c>
      <c r="F759" t="s">
        <v>1135</v>
      </c>
      <c r="G759" t="s">
        <v>1886</v>
      </c>
      <c r="H759" t="s">
        <v>2312</v>
      </c>
    </row>
    <row r="760" spans="1:8">
      <c r="H760" t="s">
        <v>2331</v>
      </c>
    </row>
    <row r="761" spans="1:8">
      <c r="H761" t="s">
        <v>2333</v>
      </c>
    </row>
    <row r="762" spans="1:8">
      <c r="H762" t="s">
        <v>2337</v>
      </c>
    </row>
    <row r="763" spans="1:8">
      <c r="H763" t="s">
        <v>2717</v>
      </c>
    </row>
    <row r="764" spans="1:8">
      <c r="H764" t="s">
        <v>2917</v>
      </c>
    </row>
    <row r="765" spans="1:8">
      <c r="H765" t="s">
        <v>2920</v>
      </c>
    </row>
    <row r="766" spans="1:8">
      <c r="A766" t="s">
        <v>81</v>
      </c>
      <c r="B766">
        <f>HYPERLINK("https://github.com/apache/commons-math/commit/7953b0007a47fe25a463d5e27b50e3c50981f2e2", "7953b0007a47fe25a463d5e27b50e3c50981f2e2")</f>
        <v>0</v>
      </c>
      <c r="C766">
        <f>HYPERLINK("https://github.com/apache/commons-math/commit/513804d9d426730bf71623b8189654b65340ce67", "513804d9d426730bf71623b8189654b65340ce67")</f>
        <v>0</v>
      </c>
      <c r="D766" t="s">
        <v>513</v>
      </c>
      <c r="E766" t="s">
        <v>605</v>
      </c>
      <c r="F766" t="s">
        <v>1138</v>
      </c>
      <c r="G766" t="s">
        <v>1919</v>
      </c>
      <c r="H766" t="s">
        <v>2717</v>
      </c>
    </row>
    <row r="767" spans="1:8">
      <c r="A767" t="s">
        <v>82</v>
      </c>
      <c r="B767">
        <f>HYPERLINK("https://github.com/apache/commons-math/commit/cffe7c6cc6757f634d90b6fd009ce02737fdd3ce", "cffe7c6cc6757f634d90b6fd009ce02737fdd3ce")</f>
        <v>0</v>
      </c>
      <c r="C767">
        <f>HYPERLINK("https://github.com/apache/commons-math/commit/5ae0852fe0ca0f0b9590ee7f86994ff00ed1124a", "5ae0852fe0ca0f0b9590ee7f86994ff00ed1124a")</f>
        <v>0</v>
      </c>
      <c r="D767" t="s">
        <v>513</v>
      </c>
      <c r="E767" t="s">
        <v>606</v>
      </c>
      <c r="F767" t="s">
        <v>1141</v>
      </c>
      <c r="G767" t="s">
        <v>1915</v>
      </c>
      <c r="H767" t="s">
        <v>2914</v>
      </c>
    </row>
    <row r="768" spans="1:8">
      <c r="H768" t="s">
        <v>2593</v>
      </c>
    </row>
    <row r="769" spans="6:8">
      <c r="H769" t="s">
        <v>2331</v>
      </c>
    </row>
    <row r="770" spans="6:8">
      <c r="H770" t="s">
        <v>2915</v>
      </c>
    </row>
    <row r="771" spans="6:8">
      <c r="H771" t="s">
        <v>2916</v>
      </c>
    </row>
    <row r="772" spans="6:8">
      <c r="H772" t="s">
        <v>2595</v>
      </c>
    </row>
    <row r="773" spans="6:8">
      <c r="H773" t="s">
        <v>2333</v>
      </c>
    </row>
    <row r="774" spans="6:8">
      <c r="H774" t="s">
        <v>2917</v>
      </c>
    </row>
    <row r="775" spans="6:8">
      <c r="H775" t="s">
        <v>2332</v>
      </c>
    </row>
    <row r="776" spans="6:8">
      <c r="H776" t="s">
        <v>2312</v>
      </c>
    </row>
    <row r="777" spans="6:8">
      <c r="H777" t="s">
        <v>2586</v>
      </c>
    </row>
    <row r="778" spans="6:8">
      <c r="H778" t="s">
        <v>2918</v>
      </c>
    </row>
    <row r="779" spans="6:8">
      <c r="H779" t="s">
        <v>2919</v>
      </c>
    </row>
    <row r="780" spans="6:8">
      <c r="F780" t="s">
        <v>1137</v>
      </c>
      <c r="G780" t="s">
        <v>1918</v>
      </c>
      <c r="H780" t="s">
        <v>2312</v>
      </c>
    </row>
    <row r="781" spans="6:8">
      <c r="H781" t="s">
        <v>2331</v>
      </c>
    </row>
    <row r="782" spans="6:8">
      <c r="H782" t="s">
        <v>2333</v>
      </c>
    </row>
    <row r="783" spans="6:8">
      <c r="H783" t="s">
        <v>2337</v>
      </c>
    </row>
    <row r="784" spans="6:8">
      <c r="H784" t="s">
        <v>2717</v>
      </c>
    </row>
    <row r="785" spans="1:8">
      <c r="H785" t="s">
        <v>2917</v>
      </c>
    </row>
    <row r="786" spans="1:8">
      <c r="H786" t="s">
        <v>2920</v>
      </c>
    </row>
    <row r="787" spans="1:8">
      <c r="A787" t="s">
        <v>83</v>
      </c>
      <c r="B787">
        <f>HYPERLINK("https://github.com/apache/commons-math/commit/6c76ad2d0754c11539b4b178017db672c8e135a4", "6c76ad2d0754c11539b4b178017db672c8e135a4")</f>
        <v>0</v>
      </c>
      <c r="C787">
        <f>HYPERLINK("https://github.com/apache/commons-math/commit/5c6f299aec234cd83113b1fe8f3b1f625adac245", "5c6f299aec234cd83113b1fe8f3b1f625adac245")</f>
        <v>0</v>
      </c>
      <c r="D787" t="s">
        <v>513</v>
      </c>
      <c r="E787" t="s">
        <v>607</v>
      </c>
      <c r="F787" t="s">
        <v>1142</v>
      </c>
      <c r="G787" t="s">
        <v>1887</v>
      </c>
      <c r="H787" t="s">
        <v>2721</v>
      </c>
    </row>
    <row r="788" spans="1:8">
      <c r="H788" t="s">
        <v>2935</v>
      </c>
    </row>
    <row r="789" spans="1:8">
      <c r="H789" t="s">
        <v>2722</v>
      </c>
    </row>
    <row r="790" spans="1:8">
      <c r="H790" t="s">
        <v>2936</v>
      </c>
    </row>
    <row r="791" spans="1:8">
      <c r="H791" t="s">
        <v>2723</v>
      </c>
    </row>
    <row r="792" spans="1:8">
      <c r="H792" t="s">
        <v>2724</v>
      </c>
    </row>
    <row r="793" spans="1:8">
      <c r="H793" t="s">
        <v>2937</v>
      </c>
    </row>
    <row r="794" spans="1:8">
      <c r="H794" t="s">
        <v>2938</v>
      </c>
    </row>
    <row r="795" spans="1:8">
      <c r="H795" t="s">
        <v>2725</v>
      </c>
    </row>
    <row r="796" spans="1:8">
      <c r="H796" t="s">
        <v>2939</v>
      </c>
    </row>
    <row r="797" spans="1:8">
      <c r="H797" t="s">
        <v>2726</v>
      </c>
    </row>
    <row r="798" spans="1:8">
      <c r="H798" t="s">
        <v>2940</v>
      </c>
    </row>
    <row r="799" spans="1:8">
      <c r="H799" t="s">
        <v>2727</v>
      </c>
    </row>
    <row r="800" spans="1:8">
      <c r="H800" t="s">
        <v>2730</v>
      </c>
    </row>
    <row r="801" spans="8:8">
      <c r="H801" t="s">
        <v>2941</v>
      </c>
    </row>
    <row r="802" spans="8:8">
      <c r="H802" t="s">
        <v>2942</v>
      </c>
    </row>
    <row r="803" spans="8:8">
      <c r="H803" t="s">
        <v>2728</v>
      </c>
    </row>
    <row r="804" spans="8:8">
      <c r="H804" t="s">
        <v>2729</v>
      </c>
    </row>
    <row r="805" spans="8:8">
      <c r="H805" t="s">
        <v>2943</v>
      </c>
    </row>
    <row r="806" spans="8:8">
      <c r="H806" t="s">
        <v>2944</v>
      </c>
    </row>
    <row r="807" spans="8:8">
      <c r="H807" t="s">
        <v>2731</v>
      </c>
    </row>
    <row r="808" spans="8:8">
      <c r="H808" t="s">
        <v>2732</v>
      </c>
    </row>
    <row r="809" spans="8:8">
      <c r="H809" t="s">
        <v>2945</v>
      </c>
    </row>
    <row r="810" spans="8:8">
      <c r="H810" t="s">
        <v>2946</v>
      </c>
    </row>
    <row r="811" spans="8:8">
      <c r="H811" t="s">
        <v>2733</v>
      </c>
    </row>
    <row r="812" spans="8:8">
      <c r="H812" t="s">
        <v>2734</v>
      </c>
    </row>
    <row r="813" spans="8:8">
      <c r="H813" t="s">
        <v>2947</v>
      </c>
    </row>
    <row r="814" spans="8:8">
      <c r="H814" t="s">
        <v>2948</v>
      </c>
    </row>
    <row r="815" spans="8:8">
      <c r="H815" t="s">
        <v>2949</v>
      </c>
    </row>
    <row r="816" spans="8:8">
      <c r="H816" t="s">
        <v>2735</v>
      </c>
    </row>
    <row r="817" spans="8:8">
      <c r="H817" t="s">
        <v>2736</v>
      </c>
    </row>
    <row r="818" spans="8:8">
      <c r="H818" t="s">
        <v>2737</v>
      </c>
    </row>
    <row r="819" spans="8:8">
      <c r="H819" t="s">
        <v>2950</v>
      </c>
    </row>
    <row r="820" spans="8:8">
      <c r="H820" t="s">
        <v>2951</v>
      </c>
    </row>
    <row r="821" spans="8:8">
      <c r="H821" t="s">
        <v>2952</v>
      </c>
    </row>
    <row r="822" spans="8:8">
      <c r="H822" t="s">
        <v>2738</v>
      </c>
    </row>
    <row r="823" spans="8:8">
      <c r="H823" t="s">
        <v>2953</v>
      </c>
    </row>
    <row r="824" spans="8:8">
      <c r="H824" t="s">
        <v>2741</v>
      </c>
    </row>
    <row r="825" spans="8:8">
      <c r="H825" t="s">
        <v>2954</v>
      </c>
    </row>
    <row r="826" spans="8:8">
      <c r="H826" t="s">
        <v>2739</v>
      </c>
    </row>
    <row r="827" spans="8:8">
      <c r="H827" t="s">
        <v>2740</v>
      </c>
    </row>
    <row r="828" spans="8:8">
      <c r="H828" t="s">
        <v>2955</v>
      </c>
    </row>
    <row r="829" spans="8:8">
      <c r="H829" t="s">
        <v>2956</v>
      </c>
    </row>
    <row r="830" spans="8:8">
      <c r="H830" t="s">
        <v>2742</v>
      </c>
    </row>
    <row r="831" spans="8:8">
      <c r="H831" t="s">
        <v>2743</v>
      </c>
    </row>
    <row r="832" spans="8:8">
      <c r="H832" t="s">
        <v>2744</v>
      </c>
    </row>
    <row r="833" spans="8:8">
      <c r="H833" t="s">
        <v>2745</v>
      </c>
    </row>
    <row r="834" spans="8:8">
      <c r="H834" t="s">
        <v>2746</v>
      </c>
    </row>
    <row r="835" spans="8:8">
      <c r="H835" t="s">
        <v>2957</v>
      </c>
    </row>
    <row r="836" spans="8:8">
      <c r="H836" t="s">
        <v>2749</v>
      </c>
    </row>
    <row r="837" spans="8:8">
      <c r="H837" t="s">
        <v>2958</v>
      </c>
    </row>
    <row r="838" spans="8:8">
      <c r="H838" t="s">
        <v>2959</v>
      </c>
    </row>
    <row r="839" spans="8:8">
      <c r="H839" t="s">
        <v>2747</v>
      </c>
    </row>
    <row r="840" spans="8:8">
      <c r="H840" t="s">
        <v>2748</v>
      </c>
    </row>
    <row r="841" spans="8:8">
      <c r="H841" t="s">
        <v>2960</v>
      </c>
    </row>
    <row r="842" spans="8:8">
      <c r="H842" t="s">
        <v>2750</v>
      </c>
    </row>
    <row r="843" spans="8:8">
      <c r="H843" t="s">
        <v>2753</v>
      </c>
    </row>
    <row r="844" spans="8:8">
      <c r="H844" t="s">
        <v>2961</v>
      </c>
    </row>
    <row r="845" spans="8:8">
      <c r="H845" t="s">
        <v>2962</v>
      </c>
    </row>
    <row r="846" spans="8:8">
      <c r="H846" t="s">
        <v>2963</v>
      </c>
    </row>
    <row r="847" spans="8:8">
      <c r="H847" t="s">
        <v>2751</v>
      </c>
    </row>
    <row r="848" spans="8:8">
      <c r="H848" t="s">
        <v>2752</v>
      </c>
    </row>
    <row r="849" spans="1:8">
      <c r="H849" t="s">
        <v>2964</v>
      </c>
    </row>
    <row r="850" spans="1:8">
      <c r="H850" t="s">
        <v>2965</v>
      </c>
    </row>
    <row r="851" spans="1:8">
      <c r="H851" t="s">
        <v>2966</v>
      </c>
    </row>
    <row r="852" spans="1:8">
      <c r="A852" t="s">
        <v>85</v>
      </c>
      <c r="B852">
        <f>HYPERLINK("https://github.com/apache/commons-math/commit/0010754c0b2eb5a5dc490acdf4f4948330363e23", "0010754c0b2eb5a5dc490acdf4f4948330363e23")</f>
        <v>0</v>
      </c>
      <c r="C852">
        <f>HYPERLINK("https://github.com/apache/commons-math/commit/60042cfcd27e86d8a81e6b76204a0ae22647ad8a", "60042cfcd27e86d8a81e6b76204a0ae22647ad8a")</f>
        <v>0</v>
      </c>
      <c r="D852" t="s">
        <v>513</v>
      </c>
      <c r="E852" t="s">
        <v>609</v>
      </c>
      <c r="F852" t="s">
        <v>1143</v>
      </c>
      <c r="G852" t="s">
        <v>1922</v>
      </c>
      <c r="H852" t="s">
        <v>2969</v>
      </c>
    </row>
    <row r="853" spans="1:8">
      <c r="F853" t="s">
        <v>1144</v>
      </c>
      <c r="G853" t="s">
        <v>1923</v>
      </c>
      <c r="H853" t="s">
        <v>2969</v>
      </c>
    </row>
    <row r="854" spans="1:8">
      <c r="F854" t="s">
        <v>1145</v>
      </c>
      <c r="G854" t="s">
        <v>1924</v>
      </c>
      <c r="H854" t="s">
        <v>2969</v>
      </c>
    </row>
    <row r="855" spans="1:8">
      <c r="F855" t="s">
        <v>1130</v>
      </c>
      <c r="G855" t="s">
        <v>1913</v>
      </c>
      <c r="H855" t="s">
        <v>2969</v>
      </c>
    </row>
    <row r="856" spans="1:8">
      <c r="H856" t="s">
        <v>2970</v>
      </c>
    </row>
    <row r="857" spans="1:8">
      <c r="H857" t="s">
        <v>2971</v>
      </c>
    </row>
    <row r="858" spans="1:8">
      <c r="A858" t="s">
        <v>87</v>
      </c>
      <c r="B858">
        <f>HYPERLINK("https://github.com/apache/commons-math/commit/22d13e12320f2d878880eba50a5bcdc48aa63cc3", "22d13e12320f2d878880eba50a5bcdc48aa63cc3")</f>
        <v>0</v>
      </c>
      <c r="C858">
        <f>HYPERLINK("https://github.com/apache/commons-math/commit/b51a782d1bc3088d71eb2dfeabc1885b259c74d3", "b51a782d1bc3088d71eb2dfeabc1885b259c74d3")</f>
        <v>0</v>
      </c>
      <c r="D858" t="s">
        <v>511</v>
      </c>
      <c r="E858" t="s">
        <v>611</v>
      </c>
      <c r="F858" t="s">
        <v>1149</v>
      </c>
      <c r="G858" t="s">
        <v>1928</v>
      </c>
      <c r="H858" t="s">
        <v>2975</v>
      </c>
    </row>
    <row r="859" spans="1:8">
      <c r="H859" t="s">
        <v>2976</v>
      </c>
    </row>
    <row r="860" spans="1:8">
      <c r="H860" t="s">
        <v>2977</v>
      </c>
    </row>
    <row r="861" spans="1:8">
      <c r="A861" t="s">
        <v>88</v>
      </c>
      <c r="B861">
        <f>HYPERLINK("https://github.com/apache/commons-math/commit/670ebf6f931bb80bcad63a07ab950afed5a262c5", "670ebf6f931bb80bcad63a07ab950afed5a262c5")</f>
        <v>0</v>
      </c>
      <c r="C861">
        <f>HYPERLINK("https://github.com/apache/commons-math/commit/d3f7151590189213b544c9736c0611332dc022c1", "d3f7151590189213b544c9736c0611332dc022c1")</f>
        <v>0</v>
      </c>
      <c r="D861" t="s">
        <v>513</v>
      </c>
      <c r="E861" t="s">
        <v>612</v>
      </c>
      <c r="F861" t="s">
        <v>1054</v>
      </c>
      <c r="G861" t="s">
        <v>1850</v>
      </c>
      <c r="H861" t="s">
        <v>2502</v>
      </c>
    </row>
    <row r="862" spans="1:8">
      <c r="H862" t="s">
        <v>2503</v>
      </c>
    </row>
    <row r="863" spans="1:8">
      <c r="H863" t="s">
        <v>2504</v>
      </c>
    </row>
    <row r="864" spans="1:8">
      <c r="H864" t="s">
        <v>2505</v>
      </c>
    </row>
    <row r="865" spans="1:8">
      <c r="H865" t="s">
        <v>2979</v>
      </c>
    </row>
    <row r="866" spans="1:8">
      <c r="A866" t="s">
        <v>89</v>
      </c>
      <c r="B866">
        <f>HYPERLINK("https://github.com/apache/commons-math/commit/9e8e88d91649762dbcc94c803e637d8f7c57cf3c", "9e8e88d91649762dbcc94c803e637d8f7c57cf3c")</f>
        <v>0</v>
      </c>
      <c r="C866">
        <f>HYPERLINK("https://github.com/apache/commons-math/commit/13ea282ab8fa16207f871ed08b9c329112fa7cbd", "13ea282ab8fa16207f871ed08b9c329112fa7cbd")</f>
        <v>0</v>
      </c>
      <c r="D866" t="s">
        <v>513</v>
      </c>
      <c r="E866" t="s">
        <v>613</v>
      </c>
      <c r="F866" t="s">
        <v>1110</v>
      </c>
      <c r="G866" t="s">
        <v>1894</v>
      </c>
      <c r="H866" t="s">
        <v>2377</v>
      </c>
    </row>
    <row r="867" spans="1:8">
      <c r="A867" t="s">
        <v>92</v>
      </c>
      <c r="B867">
        <f>HYPERLINK("https://github.com/apache/commons-math/commit/2c36a666c7a9efdfab8490c12f76a98c28ebfb06", "2c36a666c7a9efdfab8490c12f76a98c28ebfb06")</f>
        <v>0</v>
      </c>
      <c r="C867">
        <f>HYPERLINK("https://github.com/apache/commons-math/commit/fc3b778033c3f8df1ca657e25a740958bcf287c7", "fc3b778033c3f8df1ca657e25a740958bcf287c7")</f>
        <v>0</v>
      </c>
      <c r="D867" t="s">
        <v>513</v>
      </c>
      <c r="E867" t="s">
        <v>616</v>
      </c>
      <c r="F867" t="s">
        <v>1150</v>
      </c>
      <c r="G867" t="s">
        <v>1930</v>
      </c>
      <c r="H867" t="s">
        <v>2985</v>
      </c>
    </row>
    <row r="868" spans="1:8">
      <c r="F868" t="s">
        <v>1151</v>
      </c>
      <c r="G868" t="s">
        <v>1931</v>
      </c>
      <c r="H868" t="s">
        <v>2986</v>
      </c>
    </row>
    <row r="869" spans="1:8">
      <c r="F869" t="s">
        <v>1152</v>
      </c>
      <c r="G869" t="s">
        <v>1932</v>
      </c>
      <c r="H869" t="s">
        <v>2986</v>
      </c>
    </row>
    <row r="870" spans="1:8">
      <c r="A870" t="s">
        <v>93</v>
      </c>
      <c r="B870">
        <f>HYPERLINK("https://github.com/apache/commons-math/commit/483f55064e9953267fa1fdc8819aac9a3c239a30", "483f55064e9953267fa1fdc8819aac9a3c239a30")</f>
        <v>0</v>
      </c>
      <c r="C870">
        <f>HYPERLINK("https://github.com/apache/commons-math/commit/cc080433e43be46b9bd92e21977a6f98553c16e9", "cc080433e43be46b9bd92e21977a6f98553c16e9")</f>
        <v>0</v>
      </c>
      <c r="D870" t="s">
        <v>513</v>
      </c>
      <c r="E870" t="s">
        <v>617</v>
      </c>
      <c r="F870" t="s">
        <v>1150</v>
      </c>
      <c r="G870" t="s">
        <v>1930</v>
      </c>
      <c r="H870" t="s">
        <v>2987</v>
      </c>
    </row>
    <row r="871" spans="1:8">
      <c r="H871" t="s">
        <v>2988</v>
      </c>
    </row>
    <row r="872" spans="1:8">
      <c r="H872" t="s">
        <v>2989</v>
      </c>
    </row>
    <row r="873" spans="1:8">
      <c r="H873" t="s">
        <v>2504</v>
      </c>
    </row>
    <row r="874" spans="1:8">
      <c r="F874" t="s">
        <v>1151</v>
      </c>
      <c r="G874" t="s">
        <v>1931</v>
      </c>
      <c r="H874" t="s">
        <v>2990</v>
      </c>
    </row>
    <row r="875" spans="1:8">
      <c r="H875" t="s">
        <v>2989</v>
      </c>
    </row>
    <row r="876" spans="1:8">
      <c r="H876" t="s">
        <v>2991</v>
      </c>
    </row>
    <row r="877" spans="1:8">
      <c r="H877" t="s">
        <v>2504</v>
      </c>
    </row>
    <row r="878" spans="1:8">
      <c r="H878" t="s">
        <v>2505</v>
      </c>
    </row>
    <row r="879" spans="1:8">
      <c r="F879" t="s">
        <v>1152</v>
      </c>
      <c r="G879" t="s">
        <v>1932</v>
      </c>
      <c r="H879" t="s">
        <v>2879</v>
      </c>
    </row>
    <row r="880" spans="1:8">
      <c r="H880" t="s">
        <v>2989</v>
      </c>
    </row>
    <row r="881" spans="1:8">
      <c r="H881" t="s">
        <v>2993</v>
      </c>
    </row>
    <row r="882" spans="1:8">
      <c r="H882" t="s">
        <v>2504</v>
      </c>
    </row>
    <row r="883" spans="1:8">
      <c r="F883" t="s">
        <v>1153</v>
      </c>
      <c r="G883" t="s">
        <v>1933</v>
      </c>
      <c r="H883" t="s">
        <v>2989</v>
      </c>
    </row>
    <row r="884" spans="1:8">
      <c r="H884" t="s">
        <v>2991</v>
      </c>
    </row>
    <row r="885" spans="1:8">
      <c r="H885" t="s">
        <v>2504</v>
      </c>
    </row>
    <row r="886" spans="1:8">
      <c r="A886" t="s">
        <v>94</v>
      </c>
      <c r="B886">
        <f>HYPERLINK("https://github.com/apache/commons-math/commit/71a29150bb9794bdcece023f961831d904055719", "71a29150bb9794bdcece023f961831d904055719")</f>
        <v>0</v>
      </c>
      <c r="C886">
        <f>HYPERLINK("https://github.com/apache/commons-math/commit/50fea383986e6f7815d87d9b5ed6dc4e0fdaa3e9", "50fea383986e6f7815d87d9b5ed6dc4e0fdaa3e9")</f>
        <v>0</v>
      </c>
      <c r="D886" t="s">
        <v>513</v>
      </c>
      <c r="E886" t="s">
        <v>618</v>
      </c>
      <c r="F886" t="s">
        <v>1154</v>
      </c>
      <c r="G886" t="s">
        <v>1934</v>
      </c>
      <c r="H886" t="s">
        <v>2994</v>
      </c>
    </row>
    <row r="887" spans="1:8">
      <c r="H887" t="s">
        <v>2995</v>
      </c>
    </row>
    <row r="888" spans="1:8">
      <c r="H888" t="s">
        <v>2996</v>
      </c>
    </row>
    <row r="889" spans="1:8">
      <c r="H889" t="s">
        <v>2997</v>
      </c>
    </row>
    <row r="890" spans="1:8">
      <c r="A890" t="s">
        <v>97</v>
      </c>
      <c r="B890">
        <f>HYPERLINK("https://github.com/apache/commons-math/commit/38d8f7434f0b2927c3b98759fc83226fb87cbe2b", "38d8f7434f0b2927c3b98759fc83226fb87cbe2b")</f>
        <v>0</v>
      </c>
      <c r="C890">
        <f>HYPERLINK("https://github.com/apache/commons-math/commit/0a57f0e60d47dea09d073625f03a9aa197d9c3c0", "0a57f0e60d47dea09d073625f03a9aa197d9c3c0")</f>
        <v>0</v>
      </c>
      <c r="D890" t="s">
        <v>513</v>
      </c>
      <c r="E890" t="s">
        <v>621</v>
      </c>
      <c r="F890" t="s">
        <v>1156</v>
      </c>
      <c r="G890" t="s">
        <v>1936</v>
      </c>
      <c r="H890" t="s">
        <v>3000</v>
      </c>
    </row>
    <row r="891" spans="1:8">
      <c r="F891" t="s">
        <v>1054</v>
      </c>
      <c r="G891" t="s">
        <v>1850</v>
      </c>
      <c r="H891" t="s">
        <v>3000</v>
      </c>
    </row>
    <row r="892" spans="1:8">
      <c r="A892" t="s">
        <v>98</v>
      </c>
      <c r="B892">
        <f>HYPERLINK("https://github.com/apache/commons-math/commit/4564adbf19ebc6da19befcc7dbef310a00b4de13", "4564adbf19ebc6da19befcc7dbef310a00b4de13")</f>
        <v>0</v>
      </c>
      <c r="C892">
        <f>HYPERLINK("https://github.com/apache/commons-math/commit/34bc1eed729473bd65a5af090ee043a6dab52fc3", "34bc1eed729473bd65a5af090ee043a6dab52fc3")</f>
        <v>0</v>
      </c>
      <c r="D892" t="s">
        <v>511</v>
      </c>
      <c r="E892" t="s">
        <v>622</v>
      </c>
      <c r="F892" t="s">
        <v>1050</v>
      </c>
      <c r="G892" t="s">
        <v>1846</v>
      </c>
      <c r="H892" t="s">
        <v>3003</v>
      </c>
    </row>
    <row r="893" spans="1:8">
      <c r="A893" t="s">
        <v>99</v>
      </c>
      <c r="B893">
        <f>HYPERLINK("https://github.com/apache/commons-math/commit/e8cfb4889e0bc0f9062d45068448a5e468f8203c", "e8cfb4889e0bc0f9062d45068448a5e468f8203c")</f>
        <v>0</v>
      </c>
      <c r="C893">
        <f>HYPERLINK("https://github.com/apache/commons-math/commit/260b3a14105859ff5f0e83899ef45ed0944a39cd", "260b3a14105859ff5f0e83899ef45ed0944a39cd")</f>
        <v>0</v>
      </c>
      <c r="D893" t="s">
        <v>513</v>
      </c>
      <c r="E893" t="s">
        <v>623</v>
      </c>
      <c r="F893" t="s">
        <v>1157</v>
      </c>
      <c r="G893" t="s">
        <v>1937</v>
      </c>
      <c r="H893" t="s">
        <v>3005</v>
      </c>
    </row>
    <row r="894" spans="1:8">
      <c r="A894" t="s">
        <v>100</v>
      </c>
      <c r="B894">
        <f>HYPERLINK("https://github.com/apache/commons-math/commit/8ce2128585be00b451355dd616fc995ddb0be741", "8ce2128585be00b451355dd616fc995ddb0be741")</f>
        <v>0</v>
      </c>
      <c r="C894">
        <f>HYPERLINK("https://github.com/apache/commons-math/commit/6a965532e6fa5cb6c12ec3192ee0b8f0ec7a46f0", "6a965532e6fa5cb6c12ec3192ee0b8f0ec7a46f0")</f>
        <v>0</v>
      </c>
      <c r="D894" t="s">
        <v>513</v>
      </c>
      <c r="E894" t="s">
        <v>624</v>
      </c>
      <c r="F894" t="s">
        <v>1113</v>
      </c>
      <c r="G894" t="s">
        <v>1897</v>
      </c>
      <c r="H894" t="s">
        <v>2817</v>
      </c>
    </row>
    <row r="895" spans="1:8">
      <c r="H895" t="s">
        <v>3010</v>
      </c>
    </row>
    <row r="896" spans="1:8">
      <c r="H896" t="s">
        <v>2818</v>
      </c>
    </row>
    <row r="897" spans="1:8">
      <c r="H897" t="s">
        <v>2819</v>
      </c>
    </row>
    <row r="898" spans="1:8">
      <c r="F898" t="s">
        <v>1158</v>
      </c>
      <c r="G898" t="s">
        <v>1938</v>
      </c>
      <c r="H898" t="s">
        <v>2817</v>
      </c>
    </row>
    <row r="899" spans="1:8">
      <c r="H899" t="s">
        <v>3010</v>
      </c>
    </row>
    <row r="900" spans="1:8">
      <c r="H900" t="s">
        <v>2819</v>
      </c>
    </row>
    <row r="901" spans="1:8">
      <c r="F901" t="s">
        <v>1159</v>
      </c>
      <c r="G901" t="s">
        <v>1939</v>
      </c>
      <c r="H901" t="s">
        <v>2817</v>
      </c>
    </row>
    <row r="902" spans="1:8">
      <c r="H902" t="s">
        <v>3010</v>
      </c>
    </row>
    <row r="903" spans="1:8">
      <c r="H903" t="s">
        <v>2819</v>
      </c>
    </row>
    <row r="904" spans="1:8">
      <c r="F904" t="s">
        <v>1160</v>
      </c>
      <c r="G904" t="s">
        <v>1940</v>
      </c>
      <c r="H904" t="s">
        <v>2817</v>
      </c>
    </row>
    <row r="905" spans="1:8">
      <c r="H905" t="s">
        <v>3010</v>
      </c>
    </row>
    <row r="906" spans="1:8">
      <c r="H906" t="s">
        <v>2819</v>
      </c>
    </row>
    <row r="907" spans="1:8">
      <c r="H907" t="s">
        <v>3016</v>
      </c>
    </row>
    <row r="908" spans="1:8">
      <c r="A908" t="s">
        <v>105</v>
      </c>
      <c r="B908">
        <f>HYPERLINK("https://github.com/apache/commons-math/commit/3a0df1ba4839d20d4ace6c0060c8e989b8c8f985", "3a0df1ba4839d20d4ace6c0060c8e989b8c8f985")</f>
        <v>0</v>
      </c>
      <c r="C908">
        <f>HYPERLINK("https://github.com/apache/commons-math/commit/27c1eb726abb6c48787f9d2cb6bcfb4abe4addee", "27c1eb726abb6c48787f9d2cb6bcfb4abe4addee")</f>
        <v>0</v>
      </c>
      <c r="D908" t="s">
        <v>513</v>
      </c>
      <c r="E908" t="s">
        <v>629</v>
      </c>
      <c r="F908" t="s">
        <v>1167</v>
      </c>
      <c r="G908" t="s">
        <v>1907</v>
      </c>
      <c r="H908" t="s">
        <v>3026</v>
      </c>
    </row>
    <row r="909" spans="1:8">
      <c r="H909" t="s">
        <v>3027</v>
      </c>
    </row>
    <row r="910" spans="1:8">
      <c r="H910" t="s">
        <v>3028</v>
      </c>
    </row>
    <row r="911" spans="1:8">
      <c r="H911" t="s">
        <v>3029</v>
      </c>
    </row>
    <row r="912" spans="1:8">
      <c r="H912" t="s">
        <v>3030</v>
      </c>
    </row>
    <row r="913" spans="1:8">
      <c r="H913" t="s">
        <v>3031</v>
      </c>
    </row>
    <row r="914" spans="1:8">
      <c r="H914" t="s">
        <v>3032</v>
      </c>
    </row>
    <row r="915" spans="1:8">
      <c r="H915" t="s">
        <v>3033</v>
      </c>
    </row>
    <row r="916" spans="1:8">
      <c r="H916" t="s">
        <v>3034</v>
      </c>
    </row>
    <row r="917" spans="1:8">
      <c r="H917" t="s">
        <v>3035</v>
      </c>
    </row>
    <row r="918" spans="1:8">
      <c r="H918" t="s">
        <v>3036</v>
      </c>
    </row>
    <row r="919" spans="1:8">
      <c r="H919" t="s">
        <v>3037</v>
      </c>
    </row>
    <row r="920" spans="1:8">
      <c r="H920" t="s">
        <v>3038</v>
      </c>
    </row>
    <row r="921" spans="1:8">
      <c r="H921" t="s">
        <v>3039</v>
      </c>
    </row>
    <row r="922" spans="1:8">
      <c r="H922" t="s">
        <v>3040</v>
      </c>
    </row>
    <row r="923" spans="1:8">
      <c r="A923" t="s">
        <v>106</v>
      </c>
      <c r="B923">
        <f>HYPERLINK("https://github.com/apache/commons-math/commit/c37f06ed3ad2de8d49a80ac46aae3ab7748598a4", "c37f06ed3ad2de8d49a80ac46aae3ab7748598a4")</f>
        <v>0</v>
      </c>
      <c r="C923">
        <f>HYPERLINK("https://github.com/apache/commons-math/commit/3a0df1ba4839d20d4ace6c0060c8e989b8c8f985", "3a0df1ba4839d20d4ace6c0060c8e989b8c8f985")</f>
        <v>0</v>
      </c>
      <c r="D923" t="s">
        <v>513</v>
      </c>
      <c r="E923" t="s">
        <v>630</v>
      </c>
      <c r="F923" t="s">
        <v>1168</v>
      </c>
      <c r="G923" t="s">
        <v>1945</v>
      </c>
      <c r="H923" t="s">
        <v>3055</v>
      </c>
    </row>
    <row r="924" spans="1:8">
      <c r="H924" t="s">
        <v>3056</v>
      </c>
    </row>
    <row r="925" spans="1:8">
      <c r="H925" t="s">
        <v>3057</v>
      </c>
    </row>
    <row r="926" spans="1:8">
      <c r="F926" t="s">
        <v>1169</v>
      </c>
      <c r="G926" t="s">
        <v>1898</v>
      </c>
      <c r="H926" t="s">
        <v>3026</v>
      </c>
    </row>
    <row r="927" spans="1:8">
      <c r="H927" t="s">
        <v>3027</v>
      </c>
    </row>
    <row r="928" spans="1:8">
      <c r="H928" t="s">
        <v>3028</v>
      </c>
    </row>
    <row r="929" spans="1:8">
      <c r="H929" t="s">
        <v>3029</v>
      </c>
    </row>
    <row r="930" spans="1:8">
      <c r="H930" t="s">
        <v>3030</v>
      </c>
    </row>
    <row r="931" spans="1:8">
      <c r="H931" t="s">
        <v>3031</v>
      </c>
    </row>
    <row r="932" spans="1:8">
      <c r="H932" t="s">
        <v>3032</v>
      </c>
    </row>
    <row r="933" spans="1:8">
      <c r="H933" t="s">
        <v>3033</v>
      </c>
    </row>
    <row r="934" spans="1:8">
      <c r="H934" t="s">
        <v>3034</v>
      </c>
    </row>
    <row r="935" spans="1:8">
      <c r="H935" t="s">
        <v>3035</v>
      </c>
    </row>
    <row r="936" spans="1:8">
      <c r="H936" t="s">
        <v>3036</v>
      </c>
    </row>
    <row r="937" spans="1:8">
      <c r="H937" t="s">
        <v>3059</v>
      </c>
    </row>
    <row r="938" spans="1:8">
      <c r="H938" t="s">
        <v>3039</v>
      </c>
    </row>
    <row r="939" spans="1:8">
      <c r="H939" t="s">
        <v>3040</v>
      </c>
    </row>
    <row r="940" spans="1:8">
      <c r="H940" t="s">
        <v>3061</v>
      </c>
    </row>
    <row r="941" spans="1:8">
      <c r="F941" t="s">
        <v>1171</v>
      </c>
      <c r="G941" t="s">
        <v>1947</v>
      </c>
      <c r="H941" t="s">
        <v>3055</v>
      </c>
    </row>
    <row r="942" spans="1:8">
      <c r="H942" t="s">
        <v>3070</v>
      </c>
    </row>
    <row r="943" spans="1:8">
      <c r="H943" t="s">
        <v>3071</v>
      </c>
    </row>
    <row r="944" spans="1:8">
      <c r="A944" t="s">
        <v>107</v>
      </c>
      <c r="B944">
        <f>HYPERLINK("https://github.com/apache/commons-math/commit/c03fbc71a6ef4968853f879197a36ab8aff8d00c", "c03fbc71a6ef4968853f879197a36ab8aff8d00c")</f>
        <v>0</v>
      </c>
      <c r="C944">
        <f>HYPERLINK("https://github.com/apache/commons-math/commit/891bb84cd0acfd15a466f41e6b0f8cc7a2a25d07", "891bb84cd0acfd15a466f41e6b0f8cc7a2a25d07")</f>
        <v>0</v>
      </c>
      <c r="D944" t="s">
        <v>513</v>
      </c>
      <c r="E944" t="s">
        <v>631</v>
      </c>
      <c r="F944" t="s">
        <v>1165</v>
      </c>
      <c r="G944" t="s">
        <v>1943</v>
      </c>
      <c r="H944" t="s">
        <v>3074</v>
      </c>
    </row>
    <row r="945" spans="1:8">
      <c r="F945" t="s">
        <v>1166</v>
      </c>
      <c r="G945" t="s">
        <v>1944</v>
      </c>
      <c r="H945" t="s">
        <v>3074</v>
      </c>
    </row>
    <row r="946" spans="1:8">
      <c r="A946" t="s">
        <v>109</v>
      </c>
      <c r="B946">
        <f>HYPERLINK("https://github.com/apache/commons-math/commit/e449af6e513b90e33c179c0a74f08ae0fee88d2f", "e449af6e513b90e33c179c0a74f08ae0fee88d2f")</f>
        <v>0</v>
      </c>
      <c r="C946">
        <f>HYPERLINK("https://github.com/apache/commons-math/commit/d11d984705af3ec5aadd068ce059a4aaae31dbd8", "d11d984705af3ec5aadd068ce059a4aaae31dbd8")</f>
        <v>0</v>
      </c>
      <c r="D946" t="s">
        <v>513</v>
      </c>
      <c r="E946" t="s">
        <v>633</v>
      </c>
      <c r="F946" t="s">
        <v>1174</v>
      </c>
      <c r="G946" t="s">
        <v>1950</v>
      </c>
      <c r="H946" t="s">
        <v>3076</v>
      </c>
    </row>
    <row r="947" spans="1:8">
      <c r="A947" t="s">
        <v>111</v>
      </c>
      <c r="B947">
        <f>HYPERLINK("https://github.com/apache/commons-math/commit/d34584bb62d312df58b8e654a8cb91c0a380699d", "d34584bb62d312df58b8e654a8cb91c0a380699d")</f>
        <v>0</v>
      </c>
      <c r="C947">
        <f>HYPERLINK("https://github.com/apache/commons-math/commit/f692b4d38471a07458eb3bcfc5e3cc8212da7b46", "f692b4d38471a07458eb3bcfc5e3cc8212da7b46")</f>
        <v>0</v>
      </c>
      <c r="D947" t="s">
        <v>513</v>
      </c>
      <c r="E947" t="s">
        <v>635</v>
      </c>
      <c r="F947" t="s">
        <v>1184</v>
      </c>
      <c r="G947" t="s">
        <v>1957</v>
      </c>
      <c r="H947" t="s">
        <v>3077</v>
      </c>
    </row>
    <row r="948" spans="1:8">
      <c r="H948" t="s">
        <v>2503</v>
      </c>
    </row>
    <row r="949" spans="1:8">
      <c r="A949" t="s">
        <v>113</v>
      </c>
      <c r="B949">
        <f>HYPERLINK("https://github.com/apache/commons-math/commit/b8ad7ef60696828e842e252845ace6b1799976ba", "b8ad7ef60696828e842e252845ace6b1799976ba")</f>
        <v>0</v>
      </c>
      <c r="C949">
        <f>HYPERLINK("https://github.com/apache/commons-math/commit/7ad5c8196b1221e2d820b4fdf52124543f7d1f5c", "7ad5c8196b1221e2d820b4fdf52124543f7d1f5c")</f>
        <v>0</v>
      </c>
      <c r="D949" t="s">
        <v>511</v>
      </c>
      <c r="E949" t="s">
        <v>637</v>
      </c>
      <c r="F949" t="s">
        <v>1185</v>
      </c>
      <c r="G949" t="s">
        <v>1958</v>
      </c>
      <c r="H949" t="s">
        <v>3080</v>
      </c>
    </row>
    <row r="950" spans="1:8">
      <c r="A950" t="s">
        <v>114</v>
      </c>
      <c r="B950">
        <f>HYPERLINK("https://github.com/apache/commons-math/commit/2039cf782574aff13b32c3d31cce5e53cbac04e0", "2039cf782574aff13b32c3d31cce5e53cbac04e0")</f>
        <v>0</v>
      </c>
      <c r="C950">
        <f>HYPERLINK("https://github.com/apache/commons-math/commit/7fc6ee7ff4b8222bed69f3f36d02736bdc2a2804", "7fc6ee7ff4b8222bed69f3f36d02736bdc2a2804")</f>
        <v>0</v>
      </c>
      <c r="D950" t="s">
        <v>513</v>
      </c>
      <c r="E950" t="s">
        <v>638</v>
      </c>
      <c r="F950" t="s">
        <v>1184</v>
      </c>
      <c r="G950" t="s">
        <v>1957</v>
      </c>
      <c r="H950" t="s">
        <v>3082</v>
      </c>
    </row>
    <row r="951" spans="1:8">
      <c r="H951" t="s">
        <v>3083</v>
      </c>
    </row>
    <row r="952" spans="1:8">
      <c r="H952" t="s">
        <v>3084</v>
      </c>
    </row>
    <row r="953" spans="1:8">
      <c r="H953" t="s">
        <v>3085</v>
      </c>
    </row>
    <row r="954" spans="1:8">
      <c r="H954" t="s">
        <v>3086</v>
      </c>
    </row>
    <row r="955" spans="1:8">
      <c r="H955" t="s">
        <v>3087</v>
      </c>
    </row>
    <row r="956" spans="1:8">
      <c r="H956" t="s">
        <v>3088</v>
      </c>
    </row>
    <row r="957" spans="1:8">
      <c r="H957" t="s">
        <v>3089</v>
      </c>
    </row>
    <row r="958" spans="1:8">
      <c r="H958" t="s">
        <v>3090</v>
      </c>
    </row>
    <row r="959" spans="1:8">
      <c r="H959" t="s">
        <v>3091</v>
      </c>
    </row>
    <row r="960" spans="1:8">
      <c r="H960" t="s">
        <v>3092</v>
      </c>
    </row>
    <row r="961" spans="1:8">
      <c r="A961" t="s">
        <v>116</v>
      </c>
      <c r="B961">
        <f>HYPERLINK("https://github.com/apache/commons-math/commit/273892eeca02f0e10f775625ba4964227e874d98", "273892eeca02f0e10f775625ba4964227e874d98")</f>
        <v>0</v>
      </c>
      <c r="C961">
        <f>HYPERLINK("https://github.com/apache/commons-math/commit/5c8715be36de620b6477050cceb7ed2bf3163058", "5c8715be36de620b6477050cceb7ed2bf3163058")</f>
        <v>0</v>
      </c>
      <c r="D961" t="s">
        <v>513</v>
      </c>
      <c r="E961" t="s">
        <v>640</v>
      </c>
      <c r="F961" t="s">
        <v>1186</v>
      </c>
      <c r="G961" t="s">
        <v>1959</v>
      </c>
      <c r="H961" t="s">
        <v>3094</v>
      </c>
    </row>
    <row r="962" spans="1:8">
      <c r="H962" t="s">
        <v>2917</v>
      </c>
    </row>
    <row r="963" spans="1:8">
      <c r="F963" t="s">
        <v>1187</v>
      </c>
      <c r="G963" t="s">
        <v>1960</v>
      </c>
      <c r="H963" t="s">
        <v>3094</v>
      </c>
    </row>
    <row r="964" spans="1:8">
      <c r="H964" t="s">
        <v>2917</v>
      </c>
    </row>
    <row r="965" spans="1:8">
      <c r="H965" t="s">
        <v>3096</v>
      </c>
    </row>
    <row r="966" spans="1:8">
      <c r="F966" t="s">
        <v>1188</v>
      </c>
      <c r="G966" t="s">
        <v>1961</v>
      </c>
      <c r="H966" t="s">
        <v>3094</v>
      </c>
    </row>
    <row r="967" spans="1:8">
      <c r="H967" t="s">
        <v>2917</v>
      </c>
    </row>
    <row r="968" spans="1:8">
      <c r="H968" t="s">
        <v>3096</v>
      </c>
    </row>
    <row r="969" spans="1:8">
      <c r="F969" t="s">
        <v>1189</v>
      </c>
      <c r="G969" t="s">
        <v>1962</v>
      </c>
      <c r="H969" t="s">
        <v>3099</v>
      </c>
    </row>
    <row r="970" spans="1:8">
      <c r="H970" t="s">
        <v>3100</v>
      </c>
    </row>
    <row r="971" spans="1:8">
      <c r="H971" t="s">
        <v>3101</v>
      </c>
    </row>
    <row r="972" spans="1:8">
      <c r="H972" t="s">
        <v>3094</v>
      </c>
    </row>
    <row r="973" spans="1:8">
      <c r="H973" t="s">
        <v>2917</v>
      </c>
    </row>
    <row r="974" spans="1:8">
      <c r="F974" t="s">
        <v>1190</v>
      </c>
      <c r="G974" t="s">
        <v>1963</v>
      </c>
      <c r="H974" t="s">
        <v>2917</v>
      </c>
    </row>
    <row r="975" spans="1:8">
      <c r="F975" t="s">
        <v>1191</v>
      </c>
      <c r="G975" t="s">
        <v>1964</v>
      </c>
      <c r="H975" t="s">
        <v>3094</v>
      </c>
    </row>
    <row r="976" spans="1:8">
      <c r="H976" t="s">
        <v>2917</v>
      </c>
    </row>
    <row r="977" spans="1:8">
      <c r="H977" t="s">
        <v>3096</v>
      </c>
    </row>
    <row r="978" spans="1:8">
      <c r="F978" t="s">
        <v>1192</v>
      </c>
      <c r="G978" t="s">
        <v>1965</v>
      </c>
      <c r="H978" t="s">
        <v>3094</v>
      </c>
    </row>
    <row r="979" spans="1:8">
      <c r="H979" t="s">
        <v>2917</v>
      </c>
    </row>
    <row r="980" spans="1:8">
      <c r="H980" t="s">
        <v>3096</v>
      </c>
    </row>
    <row r="981" spans="1:8">
      <c r="F981" t="s">
        <v>1193</v>
      </c>
      <c r="G981" t="s">
        <v>1966</v>
      </c>
      <c r="H981" t="s">
        <v>2917</v>
      </c>
    </row>
    <row r="982" spans="1:8">
      <c r="F982" t="s">
        <v>1194</v>
      </c>
      <c r="G982" t="s">
        <v>1967</v>
      </c>
      <c r="H982" t="s">
        <v>3094</v>
      </c>
    </row>
    <row r="983" spans="1:8">
      <c r="H983" t="s">
        <v>2917</v>
      </c>
    </row>
    <row r="984" spans="1:8">
      <c r="A984" t="s">
        <v>117</v>
      </c>
      <c r="B984">
        <f>HYPERLINK("https://github.com/apache/commons-math/commit/e33f09ce4fe77a1ce2aa90461f9b9d87d89404ce", "e33f09ce4fe77a1ce2aa90461f9b9d87d89404ce")</f>
        <v>0</v>
      </c>
      <c r="C984">
        <f>HYPERLINK("https://github.com/apache/commons-math/commit/2c1d911e2acef6bc216adfccbe91e034c2e47a17", "2c1d911e2acef6bc216adfccbe91e034c2e47a17")</f>
        <v>0</v>
      </c>
      <c r="D984" t="s">
        <v>513</v>
      </c>
      <c r="E984" t="s">
        <v>641</v>
      </c>
      <c r="F984" t="s">
        <v>1195</v>
      </c>
      <c r="G984" t="s">
        <v>1968</v>
      </c>
      <c r="H984" t="s">
        <v>3108</v>
      </c>
    </row>
    <row r="985" spans="1:8">
      <c r="H985" t="s">
        <v>2910</v>
      </c>
    </row>
    <row r="986" spans="1:8">
      <c r="H986" t="s">
        <v>3109</v>
      </c>
    </row>
    <row r="987" spans="1:8">
      <c r="H987" t="s">
        <v>3110</v>
      </c>
    </row>
    <row r="988" spans="1:8">
      <c r="H988" t="s">
        <v>3111</v>
      </c>
    </row>
    <row r="989" spans="1:8">
      <c r="H989" t="s">
        <v>3112</v>
      </c>
    </row>
    <row r="990" spans="1:8">
      <c r="F990" t="s">
        <v>1196</v>
      </c>
      <c r="G990" t="s">
        <v>1969</v>
      </c>
      <c r="H990" t="s">
        <v>3114</v>
      </c>
    </row>
    <row r="991" spans="1:8">
      <c r="H991" t="s">
        <v>3115</v>
      </c>
    </row>
    <row r="992" spans="1:8">
      <c r="H992" t="s">
        <v>2910</v>
      </c>
    </row>
    <row r="993" spans="1:8">
      <c r="H993" t="s">
        <v>3109</v>
      </c>
    </row>
    <row r="994" spans="1:8">
      <c r="H994" t="s">
        <v>3110</v>
      </c>
    </row>
    <row r="995" spans="1:8">
      <c r="H995" t="s">
        <v>3111</v>
      </c>
    </row>
    <row r="996" spans="1:8">
      <c r="H996" t="s">
        <v>3112</v>
      </c>
    </row>
    <row r="997" spans="1:8">
      <c r="A997" t="s">
        <v>118</v>
      </c>
      <c r="B997">
        <f>HYPERLINK("https://github.com/apache/commons-math/commit/8de68c4404b566ff8809ff9a5d896d277d56e5cc", "8de68c4404b566ff8809ff9a5d896d277d56e5cc")</f>
        <v>0</v>
      </c>
      <c r="C997">
        <f>HYPERLINK("https://github.com/apache/commons-math/commit/8b63564297d3a19f26d0325edb6bf0cde4a629b4", "8b63564297d3a19f26d0325edb6bf0cde4a629b4")</f>
        <v>0</v>
      </c>
      <c r="D997" t="s">
        <v>513</v>
      </c>
      <c r="E997" t="s">
        <v>642</v>
      </c>
      <c r="F997" t="s">
        <v>1184</v>
      </c>
      <c r="G997" t="s">
        <v>1957</v>
      </c>
      <c r="H997" t="s">
        <v>3117</v>
      </c>
    </row>
    <row r="998" spans="1:8">
      <c r="H998" t="s">
        <v>3118</v>
      </c>
    </row>
    <row r="999" spans="1:8">
      <c r="H999" t="s">
        <v>3119</v>
      </c>
    </row>
    <row r="1000" spans="1:8">
      <c r="H1000" t="s">
        <v>3120</v>
      </c>
    </row>
    <row r="1001" spans="1:8">
      <c r="H1001" t="s">
        <v>3121</v>
      </c>
    </row>
    <row r="1002" spans="1:8">
      <c r="H1002" t="s">
        <v>3122</v>
      </c>
    </row>
    <row r="1003" spans="1:8">
      <c r="H1003" t="s">
        <v>3123</v>
      </c>
    </row>
    <row r="1004" spans="1:8">
      <c r="H1004" t="s">
        <v>3124</v>
      </c>
    </row>
    <row r="1005" spans="1:8">
      <c r="H1005" t="s">
        <v>3125</v>
      </c>
    </row>
    <row r="1006" spans="1:8">
      <c r="H1006" t="s">
        <v>3126</v>
      </c>
    </row>
    <row r="1007" spans="1:8">
      <c r="H1007" t="s">
        <v>3127</v>
      </c>
    </row>
    <row r="1008" spans="1:8">
      <c r="H1008" t="s">
        <v>3128</v>
      </c>
    </row>
    <row r="1009" spans="1:8">
      <c r="H1009" t="s">
        <v>3129</v>
      </c>
    </row>
    <row r="1010" spans="1:8">
      <c r="H1010" t="s">
        <v>3130</v>
      </c>
    </row>
    <row r="1011" spans="1:8">
      <c r="H1011" t="s">
        <v>3131</v>
      </c>
    </row>
    <row r="1012" spans="1:8">
      <c r="H1012" t="s">
        <v>3132</v>
      </c>
    </row>
    <row r="1013" spans="1:8">
      <c r="A1013" t="s">
        <v>119</v>
      </c>
      <c r="B1013">
        <f>HYPERLINK("https://github.com/apache/commons-math/commit/4db6140e9ada212e4e10c0f650cea9264624d2ce", "4db6140e9ada212e4e10c0f650cea9264624d2ce")</f>
        <v>0</v>
      </c>
      <c r="C1013">
        <f>HYPERLINK("https://github.com/apache/commons-math/commit/1cdc029378f3b7d8031152990215911460c02644", "1cdc029378f3b7d8031152990215911460c02644")</f>
        <v>0</v>
      </c>
      <c r="D1013" t="s">
        <v>513</v>
      </c>
      <c r="E1013" t="s">
        <v>643</v>
      </c>
      <c r="F1013" t="s">
        <v>1198</v>
      </c>
      <c r="G1013" t="s">
        <v>1970</v>
      </c>
      <c r="H1013" t="s">
        <v>3135</v>
      </c>
    </row>
    <row r="1014" spans="1:8">
      <c r="A1014" t="s">
        <v>121</v>
      </c>
      <c r="B1014">
        <f>HYPERLINK("https://github.com/apache/commons-math/commit/2138d3bfbab31de768da28cba774f0efb701071a", "2138d3bfbab31de768da28cba774f0efb701071a")</f>
        <v>0</v>
      </c>
      <c r="C1014">
        <f>HYPERLINK("https://github.com/apache/commons-math/commit/6dec8fa07d48acd31d8ddca879b774256f8860db", "6dec8fa07d48acd31d8ddca879b774256f8860db")</f>
        <v>0</v>
      </c>
      <c r="D1014" t="s">
        <v>513</v>
      </c>
      <c r="E1014" t="s">
        <v>645</v>
      </c>
      <c r="F1014" t="s">
        <v>1200</v>
      </c>
      <c r="G1014" t="s">
        <v>1972</v>
      </c>
      <c r="H1014" t="s">
        <v>3138</v>
      </c>
    </row>
    <row r="1015" spans="1:8">
      <c r="A1015" t="s">
        <v>122</v>
      </c>
      <c r="B1015">
        <f>HYPERLINK("https://github.com/apache/commons-math/commit/aaf87073b58d8795704fb108e574242d7b3a7ec8", "aaf87073b58d8795704fb108e574242d7b3a7ec8")</f>
        <v>0</v>
      </c>
      <c r="C1015">
        <f>HYPERLINK("https://github.com/apache/commons-math/commit/677c5e1ab97aa705e524284c1669c26cbae0d625", "677c5e1ab97aa705e524284c1669c26cbae0d625")</f>
        <v>0</v>
      </c>
      <c r="D1015" t="s">
        <v>513</v>
      </c>
      <c r="E1015" t="s">
        <v>646</v>
      </c>
      <c r="F1015" t="s">
        <v>1198</v>
      </c>
      <c r="G1015" t="s">
        <v>1970</v>
      </c>
      <c r="H1015" t="s">
        <v>3141</v>
      </c>
    </row>
    <row r="1016" spans="1:8">
      <c r="H1016" t="s">
        <v>3142</v>
      </c>
    </row>
    <row r="1017" spans="1:8">
      <c r="H1017" t="s">
        <v>3143</v>
      </c>
    </row>
    <row r="1018" spans="1:8">
      <c r="H1018" t="s">
        <v>3144</v>
      </c>
    </row>
    <row r="1019" spans="1:8">
      <c r="H1019" t="s">
        <v>3145</v>
      </c>
    </row>
    <row r="1020" spans="1:8">
      <c r="H1020" t="s">
        <v>3146</v>
      </c>
    </row>
    <row r="1021" spans="1:8">
      <c r="H1021" t="s">
        <v>3147</v>
      </c>
    </row>
    <row r="1022" spans="1:8">
      <c r="H1022" t="s">
        <v>3148</v>
      </c>
    </row>
    <row r="1023" spans="1:8">
      <c r="H1023" t="s">
        <v>3149</v>
      </c>
    </row>
    <row r="1024" spans="1:8">
      <c r="H1024" t="s">
        <v>3150</v>
      </c>
    </row>
    <row r="1025" spans="1:8">
      <c r="H1025" t="s">
        <v>3151</v>
      </c>
    </row>
    <row r="1026" spans="1:8">
      <c r="H1026" t="s">
        <v>3152</v>
      </c>
    </row>
    <row r="1027" spans="1:8">
      <c r="H1027" t="s">
        <v>3153</v>
      </c>
    </row>
    <row r="1028" spans="1:8">
      <c r="A1028" t="s">
        <v>125</v>
      </c>
      <c r="B1028">
        <f>HYPERLINK("https://github.com/apache/commons-math/commit/2a1842f3ef3a665fac85672aeff02f55e6c576a0", "2a1842f3ef3a665fac85672aeff02f55e6c576a0")</f>
        <v>0</v>
      </c>
      <c r="C1028">
        <f>HYPERLINK("https://github.com/apache/commons-math/commit/6463532544ea30ce8605a0ad689fb53a30567493", "6463532544ea30ce8605a0ad689fb53a30567493")</f>
        <v>0</v>
      </c>
      <c r="D1028" t="s">
        <v>513</v>
      </c>
      <c r="E1028" t="s">
        <v>649</v>
      </c>
      <c r="F1028" t="s">
        <v>1115</v>
      </c>
      <c r="G1028" t="s">
        <v>1899</v>
      </c>
      <c r="H1028" t="s">
        <v>3295</v>
      </c>
    </row>
    <row r="1029" spans="1:8">
      <c r="H1029" t="s">
        <v>3296</v>
      </c>
    </row>
    <row r="1030" spans="1:8">
      <c r="H1030" t="s">
        <v>2756</v>
      </c>
    </row>
    <row r="1031" spans="1:8">
      <c r="A1031" t="s">
        <v>126</v>
      </c>
      <c r="B1031">
        <f>HYPERLINK("https://github.com/apache/commons-math/commit/d8575cde512b07b039a14b15fb3a196dacaf9a99", "d8575cde512b07b039a14b15fb3a196dacaf9a99")</f>
        <v>0</v>
      </c>
      <c r="C1031">
        <f>HYPERLINK("https://github.com/apache/commons-math/commit/83ec0f9328645c8b6ee4b24811f978011d4142fa", "83ec0f9328645c8b6ee4b24811f978011d4142fa")</f>
        <v>0</v>
      </c>
      <c r="D1031" t="s">
        <v>513</v>
      </c>
      <c r="E1031" t="s">
        <v>650</v>
      </c>
      <c r="F1031" t="s">
        <v>1195</v>
      </c>
      <c r="G1031" t="s">
        <v>1968</v>
      </c>
      <c r="H1031" t="s">
        <v>3313</v>
      </c>
    </row>
    <row r="1032" spans="1:8">
      <c r="H1032" t="s">
        <v>3314</v>
      </c>
    </row>
    <row r="1033" spans="1:8">
      <c r="H1033" t="s">
        <v>3315</v>
      </c>
    </row>
    <row r="1034" spans="1:8">
      <c r="F1034" t="s">
        <v>1196</v>
      </c>
      <c r="G1034" t="s">
        <v>1969</v>
      </c>
      <c r="H1034" t="s">
        <v>3313</v>
      </c>
    </row>
    <row r="1035" spans="1:8">
      <c r="H1035" t="s">
        <v>3314</v>
      </c>
    </row>
    <row r="1036" spans="1:8">
      <c r="H1036" t="s">
        <v>3315</v>
      </c>
    </row>
    <row r="1037" spans="1:8">
      <c r="A1037" t="s">
        <v>127</v>
      </c>
      <c r="B1037">
        <f>HYPERLINK("https://github.com/apache/commons-math/commit/4474f96263e32ea0194ab21b63816bed8e4238e1", "4474f96263e32ea0194ab21b63816bed8e4238e1")</f>
        <v>0</v>
      </c>
      <c r="C1037">
        <f>HYPERLINK("https://github.com/apache/commons-math/commit/5fc860d2c151e7d39b49961fe8514563f890e9ce", "5fc860d2c151e7d39b49961fe8514563f890e9ce")</f>
        <v>0</v>
      </c>
      <c r="D1037" t="s">
        <v>513</v>
      </c>
      <c r="E1037" t="s">
        <v>651</v>
      </c>
      <c r="F1037" t="s">
        <v>1195</v>
      </c>
      <c r="G1037" t="s">
        <v>1968</v>
      </c>
      <c r="H1037" t="s">
        <v>3316</v>
      </c>
    </row>
    <row r="1038" spans="1:8">
      <c r="F1038" t="s">
        <v>1196</v>
      </c>
      <c r="G1038" t="s">
        <v>1969</v>
      </c>
      <c r="H1038" t="s">
        <v>3316</v>
      </c>
    </row>
    <row r="1039" spans="1:8">
      <c r="A1039" t="s">
        <v>128</v>
      </c>
      <c r="B1039">
        <f>HYPERLINK("https://github.com/apache/commons-math/commit/15c9f02e5cec03298c28f20190c73398694188fa", "15c9f02e5cec03298c28f20190c73398694188fa")</f>
        <v>0</v>
      </c>
      <c r="C1039">
        <f>HYPERLINK("https://github.com/apache/commons-math/commit/7f8175d4f690fc249515279acb47ca15a44927b6", "7f8175d4f690fc249515279acb47ca15a44927b6")</f>
        <v>0</v>
      </c>
      <c r="D1039" t="s">
        <v>514</v>
      </c>
      <c r="E1039" t="s">
        <v>652</v>
      </c>
      <c r="F1039" t="s">
        <v>1204</v>
      </c>
      <c r="G1039" t="s">
        <v>1839</v>
      </c>
      <c r="H1039" t="s">
        <v>2917</v>
      </c>
    </row>
    <row r="1040" spans="1:8">
      <c r="F1040" t="s">
        <v>1205</v>
      </c>
      <c r="G1040" t="s">
        <v>1978</v>
      </c>
      <c r="H1040" t="s">
        <v>2917</v>
      </c>
    </row>
    <row r="1041" spans="1:8">
      <c r="A1041" t="s">
        <v>130</v>
      </c>
      <c r="B1041">
        <f>HYPERLINK("https://github.com/apache/commons-math/commit/b9d8c68e2f5f7f3a13773140a7ee4bf62972f17c", "b9d8c68e2f5f7f3a13773140a7ee4bf62972f17c")</f>
        <v>0</v>
      </c>
      <c r="C1041">
        <f>HYPERLINK("https://github.com/apache/commons-math/commit/26281773d85fa96594c16aee56e36805f3254064", "26281773d85fa96594c16aee56e36805f3254064")</f>
        <v>0</v>
      </c>
      <c r="D1041" t="s">
        <v>513</v>
      </c>
      <c r="E1041" t="s">
        <v>654</v>
      </c>
      <c r="F1041" t="s">
        <v>1212</v>
      </c>
      <c r="G1041" t="s">
        <v>1840</v>
      </c>
      <c r="H1041" t="s">
        <v>3318</v>
      </c>
    </row>
    <row r="1042" spans="1:8">
      <c r="A1042" t="s">
        <v>133</v>
      </c>
      <c r="B1042">
        <f>HYPERLINK("https://github.com/apache/commons-math/commit/62c09640bb3c6978b84f3b11b9ffb5313811a658", "62c09640bb3c6978b84f3b11b9ffb5313811a658")</f>
        <v>0</v>
      </c>
      <c r="C1042">
        <f>HYPERLINK("https://github.com/apache/commons-math/commit/24e9fc91c72ba9e2fd9a8a5e168925bfa99d255c", "24e9fc91c72ba9e2fd9a8a5e168925bfa99d255c")</f>
        <v>0</v>
      </c>
      <c r="D1042" t="s">
        <v>513</v>
      </c>
      <c r="E1042" t="s">
        <v>657</v>
      </c>
      <c r="F1042" t="s">
        <v>1215</v>
      </c>
      <c r="G1042" t="s">
        <v>1950</v>
      </c>
      <c r="H1042" t="s">
        <v>3320</v>
      </c>
    </row>
    <row r="1043" spans="1:8">
      <c r="A1043" t="s">
        <v>134</v>
      </c>
      <c r="B1043">
        <f>HYPERLINK("https://github.com/apache/commons-math/commit/3cf3b82b72521c054305d7cceaf6d008b878f915", "3cf3b82b72521c054305d7cceaf6d008b878f915")</f>
        <v>0</v>
      </c>
      <c r="C1043">
        <f>HYPERLINK("https://github.com/apache/commons-math/commit/d2ba1651edfe40981d1fc163af89d168c5679c1f", "d2ba1651edfe40981d1fc163af89d168c5679c1f")</f>
        <v>0</v>
      </c>
      <c r="D1043" t="s">
        <v>513</v>
      </c>
      <c r="E1043" t="s">
        <v>658</v>
      </c>
      <c r="F1043" t="s">
        <v>1216</v>
      </c>
      <c r="G1043" t="s">
        <v>1985</v>
      </c>
      <c r="H1043" t="s">
        <v>3321</v>
      </c>
    </row>
    <row r="1044" spans="1:8">
      <c r="A1044" t="s">
        <v>135</v>
      </c>
      <c r="B1044">
        <f>HYPERLINK("https://github.com/apache/commons-math/commit/5fbeb731b9d26a6f340fd3772e86cd23ba61c65a", "5fbeb731b9d26a6f340fd3772e86cd23ba61c65a")</f>
        <v>0</v>
      </c>
      <c r="C1044">
        <f>HYPERLINK("https://github.com/apache/commons-math/commit/59a0da9c4cf83c6cd76a9d1a5b2e69ac50d6a9c5", "59a0da9c4cf83c6cd76a9d1a5b2e69ac50d6a9c5")</f>
        <v>0</v>
      </c>
      <c r="D1044" t="s">
        <v>513</v>
      </c>
      <c r="E1044" t="s">
        <v>659</v>
      </c>
      <c r="F1044" t="s">
        <v>1217</v>
      </c>
      <c r="G1044" t="s">
        <v>1986</v>
      </c>
      <c r="H1044" t="s">
        <v>3322</v>
      </c>
    </row>
    <row r="1045" spans="1:8">
      <c r="H1045" t="s">
        <v>3323</v>
      </c>
    </row>
    <row r="1046" spans="1:8">
      <c r="H1046" t="s">
        <v>3324</v>
      </c>
    </row>
    <row r="1047" spans="1:8">
      <c r="A1047" t="s">
        <v>136</v>
      </c>
      <c r="B1047">
        <f>HYPERLINK("https://github.com/apache/commons-math/commit/2c8a114f766d05929e908fd79c5e4baf5a3841ae", "2c8a114f766d05929e908fd79c5e4baf5a3841ae")</f>
        <v>0</v>
      </c>
      <c r="C1047">
        <f>HYPERLINK("https://github.com/apache/commons-math/commit/5fb5e80a151513a91cc961221e96267100abe1f4", "5fb5e80a151513a91cc961221e96267100abe1f4")</f>
        <v>0</v>
      </c>
      <c r="D1047" t="s">
        <v>511</v>
      </c>
      <c r="E1047" t="s">
        <v>660</v>
      </c>
      <c r="F1047" t="s">
        <v>1218</v>
      </c>
      <c r="G1047" t="s">
        <v>1852</v>
      </c>
      <c r="H1047" t="s">
        <v>3325</v>
      </c>
    </row>
    <row r="1048" spans="1:8">
      <c r="A1048" t="s">
        <v>137</v>
      </c>
      <c r="B1048">
        <f>HYPERLINK("https://github.com/apache/commons-math/commit/ddc55543534fb5c67f05a38f7f876c3412c92b27", "ddc55543534fb5c67f05a38f7f876c3412c92b27")</f>
        <v>0</v>
      </c>
      <c r="C1048">
        <f>HYPERLINK("https://github.com/apache/commons-math/commit/a667bf283466791f1d4c5cf70ecff911d6ee4114", "a667bf283466791f1d4c5cf70ecff911d6ee4114")</f>
        <v>0</v>
      </c>
      <c r="D1048" t="s">
        <v>513</v>
      </c>
      <c r="E1048" t="s">
        <v>661</v>
      </c>
      <c r="F1048" t="s">
        <v>1218</v>
      </c>
      <c r="G1048" t="s">
        <v>1852</v>
      </c>
      <c r="H1048" t="s">
        <v>3326</v>
      </c>
    </row>
    <row r="1049" spans="1:8">
      <c r="A1049" t="s">
        <v>140</v>
      </c>
      <c r="B1049">
        <f>HYPERLINK("https://github.com/apache/commons-math/commit/c06cc933b6814a76ecf2c6aef459b61d0bc25fb2", "c06cc933b6814a76ecf2c6aef459b61d0bc25fb2")</f>
        <v>0</v>
      </c>
      <c r="C1049">
        <f>HYPERLINK("https://github.com/apache/commons-math/commit/52c9e2a2f8197623d97b757d96196b1af32ef429", "52c9e2a2f8197623d97b757d96196b1af32ef429")</f>
        <v>0</v>
      </c>
      <c r="D1049" t="s">
        <v>513</v>
      </c>
      <c r="E1049" t="s">
        <v>664</v>
      </c>
      <c r="F1049" t="s">
        <v>1221</v>
      </c>
      <c r="G1049" t="s">
        <v>1988</v>
      </c>
      <c r="H1049" t="s">
        <v>2991</v>
      </c>
    </row>
    <row r="1050" spans="1:8">
      <c r="A1050" t="s">
        <v>143</v>
      </c>
      <c r="B1050">
        <f>HYPERLINK("https://github.com/apache/commons-math/commit/25f0b048097d109201db7735e0bb53ce878581df", "25f0b048097d109201db7735e0bb53ce878581df")</f>
        <v>0</v>
      </c>
      <c r="C1050">
        <f>HYPERLINK("https://github.com/apache/commons-math/commit/d4338927c884c6973bb15413c29e01bed8b5f5c8", "d4338927c884c6973bb15413c29e01bed8b5f5c8")</f>
        <v>0</v>
      </c>
      <c r="D1050" t="s">
        <v>511</v>
      </c>
      <c r="E1050" t="s">
        <v>667</v>
      </c>
      <c r="F1050" t="s">
        <v>1218</v>
      </c>
      <c r="G1050" t="s">
        <v>1852</v>
      </c>
      <c r="H1050" t="s">
        <v>3331</v>
      </c>
    </row>
    <row r="1051" spans="1:8">
      <c r="A1051" t="s">
        <v>144</v>
      </c>
      <c r="B1051">
        <f>HYPERLINK("https://github.com/apache/commons-math/commit/4119c355543a62c950ac981f802ab201e20de1a4", "4119c355543a62c950ac981f802ab201e20de1a4")</f>
        <v>0</v>
      </c>
      <c r="C1051">
        <f>HYPERLINK("https://github.com/apache/commons-math/commit/25f0b048097d109201db7735e0bb53ce878581df", "25f0b048097d109201db7735e0bb53ce878581df")</f>
        <v>0</v>
      </c>
      <c r="D1051" t="s">
        <v>513</v>
      </c>
      <c r="E1051" t="s">
        <v>668</v>
      </c>
      <c r="F1051" t="s">
        <v>1217</v>
      </c>
      <c r="G1051" t="s">
        <v>1986</v>
      </c>
      <c r="H1051" t="s">
        <v>3332</v>
      </c>
    </row>
    <row r="1052" spans="1:8">
      <c r="A1052" t="s">
        <v>145</v>
      </c>
      <c r="B1052">
        <f>HYPERLINK("https://github.com/apache/commons-math/commit/95627968c1d078f49d5b7feaab84e050130769ab", "95627968c1d078f49d5b7feaab84e050130769ab")</f>
        <v>0</v>
      </c>
      <c r="C1052">
        <f>HYPERLINK("https://github.com/apache/commons-math/commit/f822b3285aa05874e628afbc17e90b5baa10234c", "f822b3285aa05874e628afbc17e90b5baa10234c")</f>
        <v>0</v>
      </c>
      <c r="D1052" t="s">
        <v>516</v>
      </c>
      <c r="E1052" t="s">
        <v>669</v>
      </c>
      <c r="F1052" t="s">
        <v>1250</v>
      </c>
      <c r="G1052" t="s">
        <v>1933</v>
      </c>
      <c r="H1052" t="s">
        <v>3333</v>
      </c>
    </row>
    <row r="1053" spans="1:8">
      <c r="A1053" t="s">
        <v>146</v>
      </c>
      <c r="B1053">
        <f>HYPERLINK("https://github.com/apache/commons-math/commit/c1ce0e39e0f74fd50e7fd3687423e6cc7151beb2", "c1ce0e39e0f74fd50e7fd3687423e6cc7151beb2")</f>
        <v>0</v>
      </c>
      <c r="C1053">
        <f>HYPERLINK("https://github.com/apache/commons-math/commit/95627968c1d078f49d5b7feaab84e050130769ab", "95627968c1d078f49d5b7feaab84e050130769ab")</f>
        <v>0</v>
      </c>
      <c r="D1053" t="s">
        <v>516</v>
      </c>
      <c r="E1053" t="s">
        <v>670</v>
      </c>
      <c r="F1053" t="s">
        <v>1221</v>
      </c>
      <c r="G1053" t="s">
        <v>1988</v>
      </c>
      <c r="H1053" t="s">
        <v>3334</v>
      </c>
    </row>
    <row r="1054" spans="1:8">
      <c r="H1054" t="s">
        <v>3335</v>
      </c>
    </row>
    <row r="1055" spans="1:8">
      <c r="A1055" t="s">
        <v>149</v>
      </c>
      <c r="B1055">
        <f>HYPERLINK("https://github.com/apache/commons-math/commit/b24f72809bfdc17ac7e9dd4114208f36b319ea80", "b24f72809bfdc17ac7e9dd4114208f36b319ea80")</f>
        <v>0</v>
      </c>
      <c r="C1055">
        <f>HYPERLINK("https://github.com/apache/commons-math/commit/a33ee7213f8f49d78621e572052b21686693c342", "a33ee7213f8f49d78621e572052b21686693c342")</f>
        <v>0</v>
      </c>
      <c r="D1055" t="s">
        <v>511</v>
      </c>
      <c r="E1055" t="s">
        <v>673</v>
      </c>
      <c r="F1055" t="s">
        <v>1319</v>
      </c>
      <c r="G1055" t="s">
        <v>2020</v>
      </c>
      <c r="H1055" t="s">
        <v>3348</v>
      </c>
    </row>
    <row r="1056" spans="1:8">
      <c r="H1056" t="s">
        <v>3349</v>
      </c>
    </row>
    <row r="1057" spans="6:8">
      <c r="H1057" t="s">
        <v>3350</v>
      </c>
    </row>
    <row r="1058" spans="6:8">
      <c r="F1058" t="s">
        <v>1320</v>
      </c>
      <c r="G1058" t="s">
        <v>1995</v>
      </c>
      <c r="H1058" t="s">
        <v>3353</v>
      </c>
    </row>
    <row r="1059" spans="6:8">
      <c r="F1059" t="s">
        <v>1321</v>
      </c>
      <c r="G1059" t="s">
        <v>2021</v>
      </c>
      <c r="H1059" t="s">
        <v>2497</v>
      </c>
    </row>
    <row r="1060" spans="6:8">
      <c r="H1060" t="s">
        <v>2498</v>
      </c>
    </row>
    <row r="1061" spans="6:8">
      <c r="H1061" t="s">
        <v>2403</v>
      </c>
    </row>
    <row r="1062" spans="6:8">
      <c r="H1062" t="s">
        <v>2499</v>
      </c>
    </row>
    <row r="1063" spans="6:8">
      <c r="H1063" t="s">
        <v>2500</v>
      </c>
    </row>
    <row r="1064" spans="6:8">
      <c r="H1064" t="s">
        <v>3293</v>
      </c>
    </row>
    <row r="1065" spans="6:8">
      <c r="H1065" t="s">
        <v>2501</v>
      </c>
    </row>
    <row r="1066" spans="6:8">
      <c r="H1066" t="s">
        <v>2409</v>
      </c>
    </row>
    <row r="1067" spans="6:8">
      <c r="H1067" t="s">
        <v>3251</v>
      </c>
    </row>
    <row r="1068" spans="6:8">
      <c r="H1068" t="s">
        <v>3252</v>
      </c>
    </row>
    <row r="1069" spans="6:8">
      <c r="H1069" t="s">
        <v>2506</v>
      </c>
    </row>
    <row r="1070" spans="6:8">
      <c r="H1070" t="s">
        <v>2507</v>
      </c>
    </row>
    <row r="1071" spans="6:8">
      <c r="H1071" t="s">
        <v>2508</v>
      </c>
    </row>
    <row r="1072" spans="6:8">
      <c r="H1072" t="s">
        <v>3358</v>
      </c>
    </row>
    <row r="1073" spans="8:8">
      <c r="H1073" t="s">
        <v>3253</v>
      </c>
    </row>
    <row r="1074" spans="8:8">
      <c r="H1074" t="s">
        <v>3254</v>
      </c>
    </row>
    <row r="1075" spans="8:8">
      <c r="H1075" t="s">
        <v>3255</v>
      </c>
    </row>
    <row r="1076" spans="8:8">
      <c r="H1076" t="s">
        <v>2509</v>
      </c>
    </row>
    <row r="1077" spans="8:8">
      <c r="H1077" t="s">
        <v>3256</v>
      </c>
    </row>
    <row r="1078" spans="8:8">
      <c r="H1078" t="s">
        <v>2510</v>
      </c>
    </row>
    <row r="1079" spans="8:8">
      <c r="H1079" t="s">
        <v>2511</v>
      </c>
    </row>
    <row r="1080" spans="8:8">
      <c r="H1080" t="s">
        <v>3257</v>
      </c>
    </row>
    <row r="1081" spans="8:8">
      <c r="H1081" t="s">
        <v>3258</v>
      </c>
    </row>
    <row r="1082" spans="8:8">
      <c r="H1082" t="s">
        <v>3259</v>
      </c>
    </row>
    <row r="1083" spans="8:8">
      <c r="H1083" t="s">
        <v>3261</v>
      </c>
    </row>
    <row r="1084" spans="8:8">
      <c r="H1084" t="s">
        <v>3262</v>
      </c>
    </row>
    <row r="1085" spans="8:8">
      <c r="H1085" t="s">
        <v>3264</v>
      </c>
    </row>
    <row r="1086" spans="8:8">
      <c r="H1086" t="s">
        <v>3265</v>
      </c>
    </row>
    <row r="1087" spans="8:8">
      <c r="H1087" t="s">
        <v>3266</v>
      </c>
    </row>
    <row r="1088" spans="8:8">
      <c r="H1088" t="s">
        <v>3267</v>
      </c>
    </row>
    <row r="1089" spans="8:8">
      <c r="H1089" t="s">
        <v>3268</v>
      </c>
    </row>
    <row r="1090" spans="8:8">
      <c r="H1090" t="s">
        <v>3269</v>
      </c>
    </row>
    <row r="1091" spans="8:8">
      <c r="H1091" t="s">
        <v>3270</v>
      </c>
    </row>
    <row r="1092" spans="8:8">
      <c r="H1092" t="s">
        <v>3271</v>
      </c>
    </row>
    <row r="1093" spans="8:8">
      <c r="H1093" t="s">
        <v>3272</v>
      </c>
    </row>
    <row r="1094" spans="8:8">
      <c r="H1094" t="s">
        <v>3273</v>
      </c>
    </row>
    <row r="1095" spans="8:8">
      <c r="H1095" t="s">
        <v>3274</v>
      </c>
    </row>
    <row r="1096" spans="8:8">
      <c r="H1096" t="s">
        <v>3275</v>
      </c>
    </row>
    <row r="1097" spans="8:8">
      <c r="H1097" t="s">
        <v>3277</v>
      </c>
    </row>
    <row r="1098" spans="8:8">
      <c r="H1098" t="s">
        <v>3278</v>
      </c>
    </row>
    <row r="1099" spans="8:8">
      <c r="H1099" t="s">
        <v>3279</v>
      </c>
    </row>
    <row r="1100" spans="8:8">
      <c r="H1100" t="s">
        <v>3280</v>
      </c>
    </row>
    <row r="1101" spans="8:8">
      <c r="H1101" t="s">
        <v>3281</v>
      </c>
    </row>
    <row r="1102" spans="8:8">
      <c r="H1102" t="s">
        <v>3282</v>
      </c>
    </row>
    <row r="1103" spans="8:8">
      <c r="H1103" t="s">
        <v>2920</v>
      </c>
    </row>
    <row r="1104" spans="8:8">
      <c r="H1104" t="s">
        <v>2586</v>
      </c>
    </row>
    <row r="1105" spans="6:8">
      <c r="H1105" t="s">
        <v>3285</v>
      </c>
    </row>
    <row r="1106" spans="6:8">
      <c r="H1106" t="s">
        <v>3286</v>
      </c>
    </row>
    <row r="1107" spans="6:8">
      <c r="F1107" t="s">
        <v>1322</v>
      </c>
      <c r="G1107" t="s">
        <v>1824</v>
      </c>
      <c r="H1107" t="s">
        <v>2312</v>
      </c>
    </row>
    <row r="1108" spans="6:8">
      <c r="H1108" t="s">
        <v>2324</v>
      </c>
    </row>
    <row r="1109" spans="6:8">
      <c r="H1109" t="s">
        <v>2580</v>
      </c>
    </row>
    <row r="1110" spans="6:8">
      <c r="H1110" t="s">
        <v>2914</v>
      </c>
    </row>
    <row r="1111" spans="6:8">
      <c r="H1111" t="s">
        <v>2917</v>
      </c>
    </row>
    <row r="1112" spans="6:8">
      <c r="F1112" t="s">
        <v>1101</v>
      </c>
      <c r="G1112" t="s">
        <v>1875</v>
      </c>
      <c r="H1112" t="s">
        <v>2377</v>
      </c>
    </row>
    <row r="1113" spans="6:8">
      <c r="H1113" t="s">
        <v>2620</v>
      </c>
    </row>
    <row r="1114" spans="6:8">
      <c r="H1114" t="s">
        <v>2580</v>
      </c>
    </row>
    <row r="1115" spans="6:8">
      <c r="H1115" t="s">
        <v>2621</v>
      </c>
    </row>
    <row r="1116" spans="6:8">
      <c r="H1116" t="s">
        <v>2622</v>
      </c>
    </row>
    <row r="1117" spans="6:8">
      <c r="H1117" t="s">
        <v>2624</v>
      </c>
    </row>
    <row r="1118" spans="6:8">
      <c r="F1118" t="s">
        <v>1323</v>
      </c>
      <c r="G1118" t="s">
        <v>2022</v>
      </c>
      <c r="H1118" t="s">
        <v>3185</v>
      </c>
    </row>
    <row r="1119" spans="6:8">
      <c r="H1119" t="s">
        <v>3370</v>
      </c>
    </row>
    <row r="1120" spans="6:8">
      <c r="H1120" t="s">
        <v>3371</v>
      </c>
    </row>
    <row r="1121" spans="6:8">
      <c r="H1121" t="s">
        <v>3372</v>
      </c>
    </row>
    <row r="1122" spans="6:8">
      <c r="H1122" t="s">
        <v>3373</v>
      </c>
    </row>
    <row r="1123" spans="6:8">
      <c r="H1123" t="s">
        <v>3374</v>
      </c>
    </row>
    <row r="1124" spans="6:8">
      <c r="F1124" t="s">
        <v>1324</v>
      </c>
      <c r="G1124" t="s">
        <v>2023</v>
      </c>
      <c r="H1124" t="s">
        <v>3376</v>
      </c>
    </row>
    <row r="1125" spans="6:8">
      <c r="H1125" t="s">
        <v>2586</v>
      </c>
    </row>
    <row r="1126" spans="6:8">
      <c r="H1126" t="s">
        <v>3377</v>
      </c>
    </row>
    <row r="1127" spans="6:8">
      <c r="H1127" t="s">
        <v>3378</v>
      </c>
    </row>
    <row r="1128" spans="6:8">
      <c r="H1128" t="s">
        <v>3372</v>
      </c>
    </row>
    <row r="1129" spans="6:8">
      <c r="H1129" t="s">
        <v>3373</v>
      </c>
    </row>
    <row r="1130" spans="6:8">
      <c r="H1130" t="s">
        <v>3374</v>
      </c>
    </row>
    <row r="1131" spans="6:8">
      <c r="H1131" t="s">
        <v>3379</v>
      </c>
    </row>
    <row r="1132" spans="6:8">
      <c r="H1132" t="s">
        <v>3380</v>
      </c>
    </row>
    <row r="1133" spans="6:8">
      <c r="F1133" t="s">
        <v>1325</v>
      </c>
      <c r="G1133" t="s">
        <v>2024</v>
      </c>
      <c r="H1133" t="s">
        <v>3382</v>
      </c>
    </row>
    <row r="1134" spans="6:8">
      <c r="H1134" t="s">
        <v>3185</v>
      </c>
    </row>
    <row r="1135" spans="6:8">
      <c r="H1135" t="s">
        <v>3371</v>
      </c>
    </row>
    <row r="1136" spans="6:8">
      <c r="H1136" t="s">
        <v>3372</v>
      </c>
    </row>
    <row r="1137" spans="6:8">
      <c r="H1137" t="s">
        <v>3373</v>
      </c>
    </row>
    <row r="1138" spans="6:8">
      <c r="H1138" t="s">
        <v>3374</v>
      </c>
    </row>
    <row r="1139" spans="6:8">
      <c r="H1139" t="s">
        <v>3383</v>
      </c>
    </row>
    <row r="1140" spans="6:8">
      <c r="H1140" t="s">
        <v>3380</v>
      </c>
    </row>
    <row r="1141" spans="6:8">
      <c r="F1141" t="s">
        <v>1326</v>
      </c>
      <c r="G1141" t="s">
        <v>2025</v>
      </c>
      <c r="H1141" t="s">
        <v>3376</v>
      </c>
    </row>
    <row r="1142" spans="6:8">
      <c r="H1142" t="s">
        <v>2586</v>
      </c>
    </row>
    <row r="1143" spans="6:8">
      <c r="H1143" t="s">
        <v>3377</v>
      </c>
    </row>
    <row r="1144" spans="6:8">
      <c r="H1144" t="s">
        <v>3378</v>
      </c>
    </row>
    <row r="1145" spans="6:8">
      <c r="H1145" t="s">
        <v>3372</v>
      </c>
    </row>
    <row r="1146" spans="6:8">
      <c r="H1146" t="s">
        <v>3373</v>
      </c>
    </row>
    <row r="1147" spans="6:8">
      <c r="H1147" t="s">
        <v>3374</v>
      </c>
    </row>
    <row r="1148" spans="6:8">
      <c r="H1148" t="s">
        <v>3379</v>
      </c>
    </row>
    <row r="1149" spans="6:8">
      <c r="F1149" t="s">
        <v>1327</v>
      </c>
      <c r="G1149" t="s">
        <v>2026</v>
      </c>
      <c r="H1149" t="s">
        <v>3386</v>
      </c>
    </row>
    <row r="1150" spans="6:8">
      <c r="H1150" t="s">
        <v>3387</v>
      </c>
    </row>
    <row r="1151" spans="6:8">
      <c r="H1151" t="s">
        <v>3388</v>
      </c>
    </row>
    <row r="1152" spans="6:8">
      <c r="F1152" t="s">
        <v>1328</v>
      </c>
      <c r="G1152" t="s">
        <v>2027</v>
      </c>
      <c r="H1152" t="s">
        <v>3393</v>
      </c>
    </row>
    <row r="1153" spans="6:8">
      <c r="H1153" t="s">
        <v>3394</v>
      </c>
    </row>
    <row r="1154" spans="6:8">
      <c r="H1154" t="s">
        <v>3395</v>
      </c>
    </row>
    <row r="1155" spans="6:8">
      <c r="H1155" t="s">
        <v>3396</v>
      </c>
    </row>
    <row r="1156" spans="6:8">
      <c r="H1156" t="s">
        <v>3397</v>
      </c>
    </row>
    <row r="1157" spans="6:8">
      <c r="H1157" t="s">
        <v>3388</v>
      </c>
    </row>
    <row r="1158" spans="6:8">
      <c r="F1158" t="s">
        <v>1329</v>
      </c>
      <c r="G1158" t="s">
        <v>2028</v>
      </c>
      <c r="H1158" t="s">
        <v>2377</v>
      </c>
    </row>
    <row r="1159" spans="6:8">
      <c r="H1159" t="s">
        <v>3399</v>
      </c>
    </row>
    <row r="1160" spans="6:8">
      <c r="F1160" t="s">
        <v>1330</v>
      </c>
      <c r="G1160" t="s">
        <v>2026</v>
      </c>
      <c r="H1160" t="s">
        <v>3386</v>
      </c>
    </row>
    <row r="1161" spans="6:8">
      <c r="H1161" t="s">
        <v>3387</v>
      </c>
    </row>
    <row r="1162" spans="6:8">
      <c r="H1162" t="s">
        <v>3388</v>
      </c>
    </row>
    <row r="1163" spans="6:8">
      <c r="F1163" t="s">
        <v>1331</v>
      </c>
      <c r="G1163" t="s">
        <v>2027</v>
      </c>
      <c r="H1163" t="s">
        <v>3393</v>
      </c>
    </row>
    <row r="1164" spans="6:8">
      <c r="H1164" t="s">
        <v>3394</v>
      </c>
    </row>
    <row r="1165" spans="6:8">
      <c r="H1165" t="s">
        <v>3395</v>
      </c>
    </row>
    <row r="1166" spans="6:8">
      <c r="H1166" t="s">
        <v>3396</v>
      </c>
    </row>
    <row r="1167" spans="6:8">
      <c r="H1167" t="s">
        <v>3397</v>
      </c>
    </row>
    <row r="1168" spans="6:8">
      <c r="H1168" t="s">
        <v>3388</v>
      </c>
    </row>
    <row r="1169" spans="6:8">
      <c r="F1169" t="s">
        <v>1332</v>
      </c>
      <c r="G1169" t="s">
        <v>2029</v>
      </c>
      <c r="H1169" t="s">
        <v>2377</v>
      </c>
    </row>
    <row r="1170" spans="6:8">
      <c r="H1170" t="s">
        <v>3399</v>
      </c>
    </row>
    <row r="1171" spans="6:8">
      <c r="F1171" t="s">
        <v>1333</v>
      </c>
      <c r="G1171" t="s">
        <v>2030</v>
      </c>
      <c r="H1171" t="s">
        <v>3402</v>
      </c>
    </row>
    <row r="1172" spans="6:8">
      <c r="H1172" t="s">
        <v>3403</v>
      </c>
    </row>
    <row r="1173" spans="6:8">
      <c r="H1173" t="s">
        <v>3404</v>
      </c>
    </row>
    <row r="1174" spans="6:8">
      <c r="H1174" t="s">
        <v>3405</v>
      </c>
    </row>
    <row r="1175" spans="6:8">
      <c r="H1175" t="s">
        <v>2509</v>
      </c>
    </row>
    <row r="1176" spans="6:8">
      <c r="H1176" t="s">
        <v>2505</v>
      </c>
    </row>
    <row r="1177" spans="6:8">
      <c r="H1177" t="s">
        <v>2504</v>
      </c>
    </row>
    <row r="1178" spans="6:8">
      <c r="H1178" t="s">
        <v>2503</v>
      </c>
    </row>
    <row r="1179" spans="6:8">
      <c r="F1179" t="s">
        <v>1334</v>
      </c>
      <c r="G1179" t="s">
        <v>2031</v>
      </c>
      <c r="H1179" t="s">
        <v>2497</v>
      </c>
    </row>
    <row r="1180" spans="6:8">
      <c r="H1180" t="s">
        <v>3407</v>
      </c>
    </row>
    <row r="1181" spans="6:8">
      <c r="H1181" t="s">
        <v>3408</v>
      </c>
    </row>
    <row r="1182" spans="6:8">
      <c r="H1182" t="s">
        <v>3404</v>
      </c>
    </row>
    <row r="1183" spans="6:8">
      <c r="H1183" t="s">
        <v>3405</v>
      </c>
    </row>
    <row r="1184" spans="6:8">
      <c r="H1184" t="s">
        <v>3409</v>
      </c>
    </row>
    <row r="1185" spans="6:8">
      <c r="H1185" t="s">
        <v>3410</v>
      </c>
    </row>
    <row r="1186" spans="6:8">
      <c r="H1186" t="s">
        <v>3411</v>
      </c>
    </row>
    <row r="1187" spans="6:8">
      <c r="H1187" t="s">
        <v>3412</v>
      </c>
    </row>
    <row r="1188" spans="6:8">
      <c r="H1188" t="s">
        <v>3413</v>
      </c>
    </row>
    <row r="1189" spans="6:8">
      <c r="H1189" t="s">
        <v>3414</v>
      </c>
    </row>
    <row r="1190" spans="6:8">
      <c r="H1190" t="s">
        <v>3415</v>
      </c>
    </row>
    <row r="1191" spans="6:8">
      <c r="H1191" t="s">
        <v>3416</v>
      </c>
    </row>
    <row r="1192" spans="6:8">
      <c r="H1192" t="s">
        <v>3417</v>
      </c>
    </row>
    <row r="1193" spans="6:8">
      <c r="H1193" t="s">
        <v>3418</v>
      </c>
    </row>
    <row r="1194" spans="6:8">
      <c r="H1194" t="s">
        <v>2509</v>
      </c>
    </row>
    <row r="1195" spans="6:8">
      <c r="F1195" t="s">
        <v>1335</v>
      </c>
      <c r="G1195" t="s">
        <v>2032</v>
      </c>
      <c r="H1195" t="s">
        <v>2497</v>
      </c>
    </row>
    <row r="1196" spans="6:8">
      <c r="H1196" t="s">
        <v>3407</v>
      </c>
    </row>
    <row r="1197" spans="6:8">
      <c r="H1197" t="s">
        <v>3408</v>
      </c>
    </row>
    <row r="1198" spans="6:8">
      <c r="H1198" t="s">
        <v>3404</v>
      </c>
    </row>
    <row r="1199" spans="6:8">
      <c r="H1199" t="s">
        <v>3405</v>
      </c>
    </row>
    <row r="1200" spans="6:8">
      <c r="H1200" t="s">
        <v>3411</v>
      </c>
    </row>
    <row r="1201" spans="6:8">
      <c r="H1201" t="s">
        <v>3414</v>
      </c>
    </row>
    <row r="1202" spans="6:8">
      <c r="H1202" t="s">
        <v>2505</v>
      </c>
    </row>
    <row r="1203" spans="6:8">
      <c r="H1203" t="s">
        <v>2504</v>
      </c>
    </row>
    <row r="1204" spans="6:8">
      <c r="H1204" t="s">
        <v>2503</v>
      </c>
    </row>
    <row r="1205" spans="6:8">
      <c r="F1205" t="s">
        <v>1336</v>
      </c>
      <c r="G1205" t="s">
        <v>2033</v>
      </c>
      <c r="H1205" t="s">
        <v>3429</v>
      </c>
    </row>
    <row r="1206" spans="6:8">
      <c r="H1206" t="s">
        <v>3404</v>
      </c>
    </row>
    <row r="1207" spans="6:8">
      <c r="H1207" t="s">
        <v>3405</v>
      </c>
    </row>
    <row r="1208" spans="6:8">
      <c r="H1208" t="s">
        <v>2509</v>
      </c>
    </row>
    <row r="1209" spans="6:8">
      <c r="H1209" t="s">
        <v>3411</v>
      </c>
    </row>
    <row r="1210" spans="6:8">
      <c r="H1210" t="s">
        <v>3414</v>
      </c>
    </row>
    <row r="1211" spans="6:8">
      <c r="H1211" t="s">
        <v>2505</v>
      </c>
    </row>
    <row r="1212" spans="6:8">
      <c r="H1212" t="s">
        <v>2504</v>
      </c>
    </row>
    <row r="1213" spans="6:8">
      <c r="H1213" t="s">
        <v>2503</v>
      </c>
    </row>
    <row r="1214" spans="6:8">
      <c r="F1214" t="s">
        <v>1337</v>
      </c>
      <c r="G1214" t="s">
        <v>2034</v>
      </c>
      <c r="H1214" t="s">
        <v>3407</v>
      </c>
    </row>
    <row r="1215" spans="6:8">
      <c r="H1215" t="s">
        <v>3431</v>
      </c>
    </row>
    <row r="1216" spans="6:8">
      <c r="H1216" t="s">
        <v>3432</v>
      </c>
    </row>
    <row r="1217" spans="6:8">
      <c r="H1217" t="s">
        <v>3433</v>
      </c>
    </row>
    <row r="1218" spans="6:8">
      <c r="H1218" t="s">
        <v>3434</v>
      </c>
    </row>
    <row r="1219" spans="6:8">
      <c r="H1219" t="s">
        <v>3435</v>
      </c>
    </row>
    <row r="1220" spans="6:8">
      <c r="F1220" t="s">
        <v>1338</v>
      </c>
      <c r="G1220" t="s">
        <v>2035</v>
      </c>
      <c r="H1220" t="s">
        <v>3437</v>
      </c>
    </row>
    <row r="1221" spans="6:8">
      <c r="H1221" t="s">
        <v>3404</v>
      </c>
    </row>
    <row r="1222" spans="6:8">
      <c r="H1222" t="s">
        <v>3438</v>
      </c>
    </row>
    <row r="1223" spans="6:8">
      <c r="H1223" t="s">
        <v>3439</v>
      </c>
    </row>
    <row r="1224" spans="6:8">
      <c r="F1224" t="s">
        <v>1339</v>
      </c>
      <c r="G1224" t="s">
        <v>2036</v>
      </c>
      <c r="H1224" t="s">
        <v>3441</v>
      </c>
    </row>
    <row r="1225" spans="6:8">
      <c r="H1225" t="s">
        <v>3403</v>
      </c>
    </row>
    <row r="1226" spans="6:8">
      <c r="H1226" t="s">
        <v>3442</v>
      </c>
    </row>
    <row r="1227" spans="6:8">
      <c r="H1227" t="s">
        <v>3404</v>
      </c>
    </row>
    <row r="1228" spans="6:8">
      <c r="H1228" t="s">
        <v>3405</v>
      </c>
    </row>
    <row r="1229" spans="6:8">
      <c r="H1229" t="s">
        <v>3411</v>
      </c>
    </row>
    <row r="1230" spans="6:8">
      <c r="H1230" t="s">
        <v>3414</v>
      </c>
    </row>
    <row r="1231" spans="6:8">
      <c r="H1231" t="s">
        <v>3443</v>
      </c>
    </row>
    <row r="1232" spans="6:8">
      <c r="H1232" t="s">
        <v>3444</v>
      </c>
    </row>
    <row r="1233" spans="6:8">
      <c r="H1233" t="s">
        <v>2504</v>
      </c>
    </row>
    <row r="1234" spans="6:8">
      <c r="F1234" t="s">
        <v>1340</v>
      </c>
      <c r="G1234" t="s">
        <v>2037</v>
      </c>
      <c r="H1234" t="s">
        <v>3446</v>
      </c>
    </row>
    <row r="1235" spans="6:8">
      <c r="H1235" t="s">
        <v>3404</v>
      </c>
    </row>
    <row r="1236" spans="6:8">
      <c r="H1236" t="s">
        <v>3405</v>
      </c>
    </row>
    <row r="1237" spans="6:8">
      <c r="H1237" t="s">
        <v>2509</v>
      </c>
    </row>
    <row r="1238" spans="6:8">
      <c r="H1238" t="s">
        <v>3411</v>
      </c>
    </row>
    <row r="1239" spans="6:8">
      <c r="H1239" t="s">
        <v>3414</v>
      </c>
    </row>
    <row r="1240" spans="6:8">
      <c r="H1240" t="s">
        <v>2505</v>
      </c>
    </row>
    <row r="1241" spans="6:8">
      <c r="H1241" t="s">
        <v>2504</v>
      </c>
    </row>
    <row r="1242" spans="6:8">
      <c r="H1242" t="s">
        <v>2503</v>
      </c>
    </row>
    <row r="1243" spans="6:8">
      <c r="F1243" t="s">
        <v>1341</v>
      </c>
      <c r="G1243" t="s">
        <v>1937</v>
      </c>
      <c r="H1243" t="s">
        <v>3005</v>
      </c>
    </row>
    <row r="1244" spans="6:8">
      <c r="F1244" t="s">
        <v>1342</v>
      </c>
      <c r="G1244" t="s">
        <v>2038</v>
      </c>
      <c r="H1244" t="s">
        <v>2888</v>
      </c>
    </row>
    <row r="1245" spans="6:8">
      <c r="H1245" t="s">
        <v>2889</v>
      </c>
    </row>
    <row r="1246" spans="6:8">
      <c r="H1246" t="s">
        <v>2890</v>
      </c>
    </row>
    <row r="1247" spans="6:8">
      <c r="F1247" t="s">
        <v>1343</v>
      </c>
      <c r="G1247" t="s">
        <v>1888</v>
      </c>
      <c r="H1247" t="s">
        <v>3449</v>
      </c>
    </row>
    <row r="1248" spans="6:8">
      <c r="F1248" t="s">
        <v>1345</v>
      </c>
      <c r="G1248" t="s">
        <v>2040</v>
      </c>
      <c r="H1248" t="s">
        <v>2910</v>
      </c>
    </row>
    <row r="1249" spans="1:8">
      <c r="H1249" t="s">
        <v>3471</v>
      </c>
    </row>
    <row r="1250" spans="1:8">
      <c r="H1250" t="s">
        <v>2877</v>
      </c>
    </row>
    <row r="1251" spans="1:8">
      <c r="F1251" t="s">
        <v>1346</v>
      </c>
      <c r="G1251" t="s">
        <v>2041</v>
      </c>
      <c r="H1251" t="s">
        <v>3479</v>
      </c>
    </row>
    <row r="1252" spans="1:8">
      <c r="H1252" t="s">
        <v>3480</v>
      </c>
    </row>
    <row r="1253" spans="1:8">
      <c r="H1253" t="s">
        <v>3481</v>
      </c>
    </row>
    <row r="1254" spans="1:8">
      <c r="H1254" t="s">
        <v>3482</v>
      </c>
    </row>
    <row r="1255" spans="1:8">
      <c r="H1255" t="s">
        <v>3483</v>
      </c>
    </row>
    <row r="1256" spans="1:8">
      <c r="F1256" t="s">
        <v>1347</v>
      </c>
      <c r="G1256" t="s">
        <v>2042</v>
      </c>
      <c r="H1256" t="s">
        <v>3486</v>
      </c>
    </row>
    <row r="1257" spans="1:8">
      <c r="H1257" t="s">
        <v>3487</v>
      </c>
    </row>
    <row r="1258" spans="1:8">
      <c r="H1258" t="s">
        <v>3479</v>
      </c>
    </row>
    <row r="1259" spans="1:8">
      <c r="F1259" t="s">
        <v>1117</v>
      </c>
      <c r="G1259" t="s">
        <v>1901</v>
      </c>
      <c r="H1259" t="s">
        <v>2910</v>
      </c>
    </row>
    <row r="1260" spans="1:8">
      <c r="H1260" t="s">
        <v>3471</v>
      </c>
    </row>
    <row r="1261" spans="1:8">
      <c r="F1261" t="s">
        <v>1348</v>
      </c>
      <c r="G1261" t="s">
        <v>2043</v>
      </c>
      <c r="H1261" t="s">
        <v>2910</v>
      </c>
    </row>
    <row r="1262" spans="1:8">
      <c r="H1262" t="s">
        <v>3471</v>
      </c>
    </row>
    <row r="1263" spans="1:8">
      <c r="H1263" t="s">
        <v>2877</v>
      </c>
    </row>
    <row r="1264" spans="1:8">
      <c r="A1264" t="s">
        <v>151</v>
      </c>
      <c r="B1264">
        <f>HYPERLINK("https://github.com/apache/commons-math/commit/4039a1446040821a29d0f267b65d379cd1b782d2", "4039a1446040821a29d0f267b65d379cd1b782d2")</f>
        <v>0</v>
      </c>
      <c r="C1264">
        <f>HYPERLINK("https://github.com/apache/commons-math/commit/6f54422e966a95df227212dee651be837f1a6b56", "6f54422e966a95df227212dee651be837f1a6b56")</f>
        <v>0</v>
      </c>
      <c r="D1264" t="s">
        <v>517</v>
      </c>
      <c r="E1264" t="s">
        <v>675</v>
      </c>
      <c r="F1264" t="s">
        <v>1315</v>
      </c>
      <c r="G1264" t="s">
        <v>1878</v>
      </c>
      <c r="H1264" t="s">
        <v>3494</v>
      </c>
    </row>
    <row r="1265" spans="1:8">
      <c r="A1265" t="s">
        <v>154</v>
      </c>
      <c r="B1265">
        <f>HYPERLINK("https://github.com/apache/commons-math/commit/962315ba9322bb96d5b1941c4272501cc7cc050e", "962315ba9322bb96d5b1941c4272501cc7cc050e")</f>
        <v>0</v>
      </c>
      <c r="C1265">
        <f>HYPERLINK("https://github.com/apache/commons-math/commit/7572385a7e595c72856124485f1ec088df929975", "7572385a7e595c72856124485f1ec088df929975")</f>
        <v>0</v>
      </c>
      <c r="D1265" t="s">
        <v>517</v>
      </c>
      <c r="E1265" t="s">
        <v>678</v>
      </c>
      <c r="F1265" t="s">
        <v>1350</v>
      </c>
      <c r="G1265" t="s">
        <v>2044</v>
      </c>
      <c r="H1265" t="s">
        <v>3500</v>
      </c>
    </row>
    <row r="1266" spans="1:8">
      <c r="A1266" t="s">
        <v>155</v>
      </c>
      <c r="B1266">
        <f>HYPERLINK("https://github.com/apache/commons-math/commit/2431890261cbfe3cf0b5ba85e3037426c646adcf", "2431890261cbfe3cf0b5ba85e3037426c646adcf")</f>
        <v>0</v>
      </c>
      <c r="C1266">
        <f>HYPERLINK("https://github.com/apache/commons-math/commit/accccd996a2ca8f450e7206cb1c9e4c64e53f1cd", "accccd996a2ca8f450e7206cb1c9e4c64e53f1cd")</f>
        <v>0</v>
      </c>
      <c r="D1266" t="s">
        <v>513</v>
      </c>
      <c r="E1266" t="s">
        <v>679</v>
      </c>
      <c r="F1266" t="s">
        <v>1351</v>
      </c>
      <c r="G1266" t="s">
        <v>1895</v>
      </c>
      <c r="H1266" t="s">
        <v>2378</v>
      </c>
    </row>
    <row r="1267" spans="1:8">
      <c r="A1267" t="s">
        <v>156</v>
      </c>
      <c r="B1267">
        <f>HYPERLINK("https://github.com/apache/commons-math/commit/a21faeae6ed850c618b4fb739a422e3b144db135", "a21faeae6ed850c618b4fb739a422e3b144db135")</f>
        <v>0</v>
      </c>
      <c r="C1267">
        <f>HYPERLINK("https://github.com/apache/commons-math/commit/320194b3cbfac9bcebe854c7775191e8f32e922c", "320194b3cbfac9bcebe854c7775191e8f32e922c")</f>
        <v>0</v>
      </c>
      <c r="D1267" t="s">
        <v>517</v>
      </c>
      <c r="E1267" t="s">
        <v>680</v>
      </c>
      <c r="F1267" t="s">
        <v>1352</v>
      </c>
      <c r="G1267" t="s">
        <v>1944</v>
      </c>
      <c r="H1267" t="s">
        <v>3501</v>
      </c>
    </row>
    <row r="1268" spans="1:8">
      <c r="F1268" t="s">
        <v>1266</v>
      </c>
      <c r="G1268" t="s">
        <v>1948</v>
      </c>
      <c r="H1268" t="s">
        <v>3038</v>
      </c>
    </row>
    <row r="1269" spans="1:8">
      <c r="A1269" t="s">
        <v>157</v>
      </c>
      <c r="B1269">
        <f>HYPERLINK("https://github.com/apache/commons-math/commit/7584e481bffc5a5ffb8673b0cb869b56c73d3b87", "7584e481bffc5a5ffb8673b0cb869b56c73d3b87")</f>
        <v>0</v>
      </c>
      <c r="C1269">
        <f>HYPERLINK("https://github.com/apache/commons-math/commit/89ec5debd582fb0af1667ceea7339430fad6431b", "89ec5debd582fb0af1667ceea7339430fad6431b")</f>
        <v>0</v>
      </c>
      <c r="D1269" t="s">
        <v>511</v>
      </c>
      <c r="E1269" t="s">
        <v>681</v>
      </c>
      <c r="F1269" t="s">
        <v>1353</v>
      </c>
      <c r="G1269" t="s">
        <v>2045</v>
      </c>
      <c r="H1269" t="s">
        <v>2975</v>
      </c>
    </row>
    <row r="1270" spans="1:8">
      <c r="H1270" t="s">
        <v>2976</v>
      </c>
    </row>
    <row r="1271" spans="1:8">
      <c r="A1271" t="s">
        <v>158</v>
      </c>
      <c r="B1271">
        <f>HYPERLINK("https://github.com/apache/commons-math/commit/4b9b7585dcfb93bc027f6e08931100edee6a00b8", "4b9b7585dcfb93bc027f6e08931100edee6a00b8")</f>
        <v>0</v>
      </c>
      <c r="C1271">
        <f>HYPERLINK("https://github.com/apache/commons-math/commit/172a818945db3c9ad9be3c82a052e3dd023d3e8e", "172a818945db3c9ad9be3c82a052e3dd023d3e8e")</f>
        <v>0</v>
      </c>
      <c r="D1271" t="s">
        <v>517</v>
      </c>
      <c r="E1271" t="s">
        <v>682</v>
      </c>
      <c r="F1271" t="s">
        <v>1354</v>
      </c>
      <c r="G1271" t="s">
        <v>1881</v>
      </c>
      <c r="H1271" t="s">
        <v>2699</v>
      </c>
    </row>
    <row r="1272" spans="1:8">
      <c r="H1272" t="s">
        <v>2701</v>
      </c>
    </row>
    <row r="1273" spans="1:8">
      <c r="A1273" t="s">
        <v>159</v>
      </c>
      <c r="B1273">
        <f>HYPERLINK("https://github.com/apache/commons-math/commit/c6d53a52582d2d4c6fdec7a5f1a8cbee16db0e65", "c6d53a52582d2d4c6fdec7a5f1a8cbee16db0e65")</f>
        <v>0</v>
      </c>
      <c r="C1273">
        <f>HYPERLINK("https://github.com/apache/commons-math/commit/3bf8140d6524bb3bccea64f8ca57da1f9b769546", "3bf8140d6524bb3bccea64f8ca57da1f9b769546")</f>
        <v>0</v>
      </c>
      <c r="D1273" t="s">
        <v>517</v>
      </c>
      <c r="E1273" t="s">
        <v>683</v>
      </c>
      <c r="F1273" t="s">
        <v>1355</v>
      </c>
      <c r="G1273" t="s">
        <v>2046</v>
      </c>
      <c r="H1273" t="s">
        <v>3502</v>
      </c>
    </row>
    <row r="1274" spans="1:8">
      <c r="F1274" t="s">
        <v>1356</v>
      </c>
      <c r="G1274" t="s">
        <v>2047</v>
      </c>
      <c r="H1274" t="s">
        <v>3503</v>
      </c>
    </row>
    <row r="1275" spans="1:8">
      <c r="H1275" t="s">
        <v>3504</v>
      </c>
    </row>
    <row r="1276" spans="1:8">
      <c r="A1276" t="s">
        <v>160</v>
      </c>
      <c r="B1276">
        <f>HYPERLINK("https://github.com/apache/commons-math/commit/de001e7bcf9acb761047bdcf40f48244f8b63642", "de001e7bcf9acb761047bdcf40f48244f8b63642")</f>
        <v>0</v>
      </c>
      <c r="C1276">
        <f>HYPERLINK("https://github.com/apache/commons-math/commit/5321415bc5e6fe2fc3b6a68f53447a72050d407f", "5321415bc5e6fe2fc3b6a68f53447a72050d407f")</f>
        <v>0</v>
      </c>
      <c r="D1276" t="s">
        <v>517</v>
      </c>
      <c r="E1276" t="s">
        <v>684</v>
      </c>
      <c r="F1276" t="s">
        <v>1357</v>
      </c>
      <c r="G1276" t="s">
        <v>1849</v>
      </c>
      <c r="H1276" t="s">
        <v>3505</v>
      </c>
    </row>
    <row r="1277" spans="1:8">
      <c r="A1277" t="s">
        <v>161</v>
      </c>
      <c r="B1277">
        <f>HYPERLINK("https://github.com/apache/commons-math/commit/5ca553511dea61641f248f71be203b91f1682e95", "5ca553511dea61641f248f71be203b91f1682e95")</f>
        <v>0</v>
      </c>
      <c r="C1277">
        <f>HYPERLINK("https://github.com/apache/commons-math/commit/82cbcdc3a0ae55f80ae8950c5353cd9f020921af", "82cbcdc3a0ae55f80ae8950c5353cd9f020921af")</f>
        <v>0</v>
      </c>
      <c r="D1277" t="s">
        <v>515</v>
      </c>
      <c r="E1277" t="s">
        <v>685</v>
      </c>
      <c r="F1277" t="s">
        <v>1358</v>
      </c>
      <c r="G1277" t="s">
        <v>1840</v>
      </c>
      <c r="H1277" t="s">
        <v>3506</v>
      </c>
    </row>
    <row r="1278" spans="1:8">
      <c r="H1278" t="s">
        <v>3507</v>
      </c>
    </row>
    <row r="1279" spans="1:8">
      <c r="A1279" t="s">
        <v>162</v>
      </c>
      <c r="B1279">
        <f>HYPERLINK("https://github.com/apache/commons-math/commit/826fc64e968e5fd84dae5757537ab8ed815e2126", "826fc64e968e5fd84dae5757537ab8ed815e2126")</f>
        <v>0</v>
      </c>
      <c r="C1279">
        <f>HYPERLINK("https://github.com/apache/commons-math/commit/0d6a91f69853e57e7811438dde18270eaf161000", "0d6a91f69853e57e7811438dde18270eaf161000")</f>
        <v>0</v>
      </c>
      <c r="D1279" t="s">
        <v>517</v>
      </c>
      <c r="E1279" t="s">
        <v>686</v>
      </c>
      <c r="F1279" t="s">
        <v>1236</v>
      </c>
      <c r="G1279" t="s">
        <v>1892</v>
      </c>
      <c r="H1279" t="s">
        <v>2497</v>
      </c>
    </row>
    <row r="1280" spans="1:8">
      <c r="H1280" t="s">
        <v>2498</v>
      </c>
    </row>
    <row r="1281" spans="8:8">
      <c r="H1281" t="s">
        <v>3185</v>
      </c>
    </row>
    <row r="1282" spans="8:8">
      <c r="H1282" t="s">
        <v>2403</v>
      </c>
    </row>
    <row r="1283" spans="8:8">
      <c r="H1283" t="s">
        <v>2499</v>
      </c>
    </row>
    <row r="1284" spans="8:8">
      <c r="H1284" t="s">
        <v>2500</v>
      </c>
    </row>
    <row r="1285" spans="8:8">
      <c r="H1285" t="s">
        <v>2501</v>
      </c>
    </row>
    <row r="1286" spans="8:8">
      <c r="H1286" t="s">
        <v>2409</v>
      </c>
    </row>
    <row r="1287" spans="8:8">
      <c r="H1287" t="s">
        <v>3252</v>
      </c>
    </row>
    <row r="1288" spans="8:8">
      <c r="H1288" t="s">
        <v>2502</v>
      </c>
    </row>
    <row r="1289" spans="8:8">
      <c r="H1289" t="s">
        <v>2503</v>
      </c>
    </row>
    <row r="1290" spans="8:8">
      <c r="H1290" t="s">
        <v>2504</v>
      </c>
    </row>
    <row r="1291" spans="8:8">
      <c r="H1291" t="s">
        <v>2505</v>
      </c>
    </row>
    <row r="1292" spans="8:8">
      <c r="H1292" t="s">
        <v>2506</v>
      </c>
    </row>
    <row r="1293" spans="8:8">
      <c r="H1293" t="s">
        <v>2507</v>
      </c>
    </row>
    <row r="1294" spans="8:8">
      <c r="H1294" t="s">
        <v>2508</v>
      </c>
    </row>
    <row r="1295" spans="8:8">
      <c r="H1295" t="s">
        <v>3255</v>
      </c>
    </row>
    <row r="1296" spans="8:8">
      <c r="H1296" t="s">
        <v>2509</v>
      </c>
    </row>
    <row r="1297" spans="6:8">
      <c r="H1297" t="s">
        <v>3256</v>
      </c>
    </row>
    <row r="1298" spans="6:8">
      <c r="H1298" t="s">
        <v>2510</v>
      </c>
    </row>
    <row r="1299" spans="6:8">
      <c r="H1299" t="s">
        <v>2511</v>
      </c>
    </row>
    <row r="1300" spans="6:8">
      <c r="H1300" t="s">
        <v>2979</v>
      </c>
    </row>
    <row r="1301" spans="6:8">
      <c r="H1301" t="s">
        <v>3000</v>
      </c>
    </row>
    <row r="1302" spans="6:8">
      <c r="H1302" t="s">
        <v>3267</v>
      </c>
    </row>
    <row r="1303" spans="6:8">
      <c r="H1303" t="s">
        <v>3264</v>
      </c>
    </row>
    <row r="1304" spans="6:8">
      <c r="H1304" t="s">
        <v>2920</v>
      </c>
    </row>
    <row r="1305" spans="6:8">
      <c r="H1305" t="s">
        <v>2586</v>
      </c>
    </row>
    <row r="1306" spans="6:8">
      <c r="H1306" t="s">
        <v>3285</v>
      </c>
    </row>
    <row r="1307" spans="6:8">
      <c r="F1307" t="s">
        <v>1246</v>
      </c>
      <c r="G1307" t="s">
        <v>1951</v>
      </c>
      <c r="H1307" t="s">
        <v>3513</v>
      </c>
    </row>
    <row r="1308" spans="6:8">
      <c r="H1308" t="s">
        <v>3514</v>
      </c>
    </row>
    <row r="1309" spans="6:8">
      <c r="H1309" t="s">
        <v>3515</v>
      </c>
    </row>
    <row r="1310" spans="6:8">
      <c r="H1310" t="s">
        <v>3517</v>
      </c>
    </row>
    <row r="1311" spans="6:8">
      <c r="F1311" t="s">
        <v>1249</v>
      </c>
      <c r="G1311" t="s">
        <v>1850</v>
      </c>
      <c r="H1311" t="s">
        <v>2497</v>
      </c>
    </row>
    <row r="1312" spans="6:8">
      <c r="H1312" t="s">
        <v>2498</v>
      </c>
    </row>
    <row r="1313" spans="8:8">
      <c r="H1313" t="s">
        <v>2403</v>
      </c>
    </row>
    <row r="1314" spans="8:8">
      <c r="H1314" t="s">
        <v>2499</v>
      </c>
    </row>
    <row r="1315" spans="8:8">
      <c r="H1315" t="s">
        <v>2500</v>
      </c>
    </row>
    <row r="1316" spans="8:8">
      <c r="H1316" t="s">
        <v>3293</v>
      </c>
    </row>
    <row r="1317" spans="8:8">
      <c r="H1317" t="s">
        <v>2501</v>
      </c>
    </row>
    <row r="1318" spans="8:8">
      <c r="H1318" t="s">
        <v>2409</v>
      </c>
    </row>
    <row r="1319" spans="8:8">
      <c r="H1319" t="s">
        <v>3252</v>
      </c>
    </row>
    <row r="1320" spans="8:8">
      <c r="H1320" t="s">
        <v>2506</v>
      </c>
    </row>
    <row r="1321" spans="8:8">
      <c r="H1321" t="s">
        <v>2507</v>
      </c>
    </row>
    <row r="1322" spans="8:8">
      <c r="H1322" t="s">
        <v>2508</v>
      </c>
    </row>
    <row r="1323" spans="8:8">
      <c r="H1323" t="s">
        <v>3255</v>
      </c>
    </row>
    <row r="1324" spans="8:8">
      <c r="H1324" t="s">
        <v>2509</v>
      </c>
    </row>
    <row r="1325" spans="8:8">
      <c r="H1325" t="s">
        <v>3256</v>
      </c>
    </row>
    <row r="1326" spans="8:8">
      <c r="H1326" t="s">
        <v>2510</v>
      </c>
    </row>
    <row r="1327" spans="8:8">
      <c r="H1327" t="s">
        <v>2511</v>
      </c>
    </row>
    <row r="1328" spans="8:8">
      <c r="H1328" t="s">
        <v>3257</v>
      </c>
    </row>
    <row r="1329" spans="8:8">
      <c r="H1329" t="s">
        <v>3258</v>
      </c>
    </row>
    <row r="1330" spans="8:8">
      <c r="H1330" t="s">
        <v>3259</v>
      </c>
    </row>
    <row r="1331" spans="8:8">
      <c r="H1331" t="s">
        <v>3262</v>
      </c>
    </row>
    <row r="1332" spans="8:8">
      <c r="H1332" t="s">
        <v>3264</v>
      </c>
    </row>
    <row r="1333" spans="8:8">
      <c r="H1333" t="s">
        <v>3265</v>
      </c>
    </row>
    <row r="1334" spans="8:8">
      <c r="H1334" t="s">
        <v>3267</v>
      </c>
    </row>
    <row r="1335" spans="8:8">
      <c r="H1335" t="s">
        <v>3268</v>
      </c>
    </row>
    <row r="1336" spans="8:8">
      <c r="H1336" t="s">
        <v>3270</v>
      </c>
    </row>
    <row r="1337" spans="8:8">
      <c r="H1337" t="s">
        <v>3271</v>
      </c>
    </row>
    <row r="1338" spans="8:8">
      <c r="H1338" t="s">
        <v>3273</v>
      </c>
    </row>
    <row r="1339" spans="8:8">
      <c r="H1339" t="s">
        <v>3274</v>
      </c>
    </row>
    <row r="1340" spans="8:8">
      <c r="H1340" t="s">
        <v>3277</v>
      </c>
    </row>
    <row r="1341" spans="8:8">
      <c r="H1341" t="s">
        <v>3278</v>
      </c>
    </row>
    <row r="1342" spans="8:8">
      <c r="H1342" t="s">
        <v>3280</v>
      </c>
    </row>
    <row r="1343" spans="8:8">
      <c r="H1343" t="s">
        <v>3281</v>
      </c>
    </row>
    <row r="1344" spans="8:8">
      <c r="H1344" t="s">
        <v>2920</v>
      </c>
    </row>
    <row r="1345" spans="1:8">
      <c r="H1345" t="s">
        <v>2586</v>
      </c>
    </row>
    <row r="1346" spans="1:8">
      <c r="H1346" t="s">
        <v>3285</v>
      </c>
    </row>
    <row r="1347" spans="1:8">
      <c r="H1347" t="s">
        <v>3286</v>
      </c>
    </row>
    <row r="1348" spans="1:8">
      <c r="H1348" t="s">
        <v>3190</v>
      </c>
    </row>
    <row r="1349" spans="1:8">
      <c r="A1349" t="s">
        <v>163</v>
      </c>
      <c r="B1349">
        <f>HYPERLINK("https://github.com/apache/commons-math/commit/634e51b50e2000d38498161afcdc7359bae61ce1", "634e51b50e2000d38498161afcdc7359bae61ce1")</f>
        <v>0</v>
      </c>
      <c r="C1349">
        <f>HYPERLINK("https://github.com/apache/commons-math/commit/826fc64e968e5fd84dae5757537ab8ed815e2126", "826fc64e968e5fd84dae5757537ab8ed815e2126")</f>
        <v>0</v>
      </c>
      <c r="D1349" t="s">
        <v>517</v>
      </c>
      <c r="E1349" t="s">
        <v>687</v>
      </c>
      <c r="F1349" t="s">
        <v>1214</v>
      </c>
      <c r="G1349" t="s">
        <v>1943</v>
      </c>
      <c r="H1349" t="s">
        <v>3518</v>
      </c>
    </row>
    <row r="1350" spans="1:8">
      <c r="H1350" t="s">
        <v>3519</v>
      </c>
    </row>
    <row r="1351" spans="1:8">
      <c r="H1351" t="s">
        <v>3021</v>
      </c>
    </row>
    <row r="1352" spans="1:8">
      <c r="H1352" t="s">
        <v>3022</v>
      </c>
    </row>
    <row r="1353" spans="1:8">
      <c r="H1353" t="s">
        <v>3520</v>
      </c>
    </row>
    <row r="1354" spans="1:8">
      <c r="F1354" t="s">
        <v>1352</v>
      </c>
      <c r="G1354" t="s">
        <v>1944</v>
      </c>
      <c r="H1354" t="s">
        <v>3518</v>
      </c>
    </row>
    <row r="1355" spans="1:8">
      <c r="H1355" t="s">
        <v>3519</v>
      </c>
    </row>
    <row r="1356" spans="1:8">
      <c r="H1356" t="s">
        <v>3021</v>
      </c>
    </row>
    <row r="1357" spans="1:8">
      <c r="H1357" t="s">
        <v>3022</v>
      </c>
    </row>
    <row r="1358" spans="1:8">
      <c r="H1358" t="s">
        <v>3524</v>
      </c>
    </row>
    <row r="1359" spans="1:8">
      <c r="H1359" t="s">
        <v>3525</v>
      </c>
    </row>
    <row r="1360" spans="1:8">
      <c r="H1360" t="s">
        <v>3526</v>
      </c>
    </row>
    <row r="1361" spans="1:8">
      <c r="H1361" t="s">
        <v>3038</v>
      </c>
    </row>
    <row r="1362" spans="1:8">
      <c r="A1362" t="s">
        <v>164</v>
      </c>
      <c r="B1362">
        <f>HYPERLINK("https://github.com/apache/commons-math/commit/07f166332003e7f0857954ffc5bd3e85ca762f69", "07f166332003e7f0857954ffc5bd3e85ca762f69")</f>
        <v>0</v>
      </c>
      <c r="C1362">
        <f>HYPERLINK("https://github.com/apache/commons-math/commit/06ec87572a446d19c83a771395b9d6bbaf27f102", "06ec87572a446d19c83a771395b9d6bbaf27f102")</f>
        <v>0</v>
      </c>
      <c r="D1362" t="s">
        <v>517</v>
      </c>
      <c r="E1362" t="s">
        <v>688</v>
      </c>
      <c r="F1362" t="s">
        <v>1225</v>
      </c>
      <c r="G1362" t="s">
        <v>1945</v>
      </c>
      <c r="H1362" t="s">
        <v>3055</v>
      </c>
    </row>
    <row r="1363" spans="1:8">
      <c r="H1363" t="s">
        <v>3056</v>
      </c>
    </row>
    <row r="1364" spans="1:8">
      <c r="H1364" t="s">
        <v>3057</v>
      </c>
    </row>
    <row r="1365" spans="1:8">
      <c r="F1365" t="s">
        <v>1226</v>
      </c>
      <c r="G1365" t="s">
        <v>1907</v>
      </c>
      <c r="H1365" t="s">
        <v>3026</v>
      </c>
    </row>
    <row r="1366" spans="1:8">
      <c r="H1366" t="s">
        <v>3027</v>
      </c>
    </row>
    <row r="1367" spans="1:8">
      <c r="H1367" t="s">
        <v>3028</v>
      </c>
    </row>
    <row r="1368" spans="1:8">
      <c r="H1368" t="s">
        <v>3029</v>
      </c>
    </row>
    <row r="1369" spans="1:8">
      <c r="H1369" t="s">
        <v>3030</v>
      </c>
    </row>
    <row r="1370" spans="1:8">
      <c r="H1370" t="s">
        <v>3031</v>
      </c>
    </row>
    <row r="1371" spans="1:8">
      <c r="H1371" t="s">
        <v>3032</v>
      </c>
    </row>
    <row r="1372" spans="1:8">
      <c r="H1372" t="s">
        <v>3033</v>
      </c>
    </row>
    <row r="1373" spans="1:8">
      <c r="H1373" t="s">
        <v>3034</v>
      </c>
    </row>
    <row r="1374" spans="1:8">
      <c r="H1374" t="s">
        <v>3035</v>
      </c>
    </row>
    <row r="1375" spans="1:8">
      <c r="H1375" t="s">
        <v>3036</v>
      </c>
    </row>
    <row r="1376" spans="1:8">
      <c r="H1376" t="s">
        <v>3037</v>
      </c>
    </row>
    <row r="1377" spans="6:8">
      <c r="H1377" t="s">
        <v>3038</v>
      </c>
    </row>
    <row r="1378" spans="6:8">
      <c r="H1378" t="s">
        <v>3039</v>
      </c>
    </row>
    <row r="1379" spans="6:8">
      <c r="H1379" t="s">
        <v>3040</v>
      </c>
    </row>
    <row r="1380" spans="6:8">
      <c r="F1380" t="s">
        <v>1227</v>
      </c>
      <c r="G1380" t="s">
        <v>1898</v>
      </c>
      <c r="H1380" t="s">
        <v>3026</v>
      </c>
    </row>
    <row r="1381" spans="6:8">
      <c r="H1381" t="s">
        <v>3027</v>
      </c>
    </row>
    <row r="1382" spans="6:8">
      <c r="H1382" t="s">
        <v>3028</v>
      </c>
    </row>
    <row r="1383" spans="6:8">
      <c r="H1383" t="s">
        <v>3029</v>
      </c>
    </row>
    <row r="1384" spans="6:8">
      <c r="H1384" t="s">
        <v>3030</v>
      </c>
    </row>
    <row r="1385" spans="6:8">
      <c r="H1385" t="s">
        <v>3031</v>
      </c>
    </row>
    <row r="1386" spans="6:8">
      <c r="H1386" t="s">
        <v>3032</v>
      </c>
    </row>
    <row r="1387" spans="6:8">
      <c r="H1387" t="s">
        <v>3033</v>
      </c>
    </row>
    <row r="1388" spans="6:8">
      <c r="H1388" t="s">
        <v>3034</v>
      </c>
    </row>
    <row r="1389" spans="6:8">
      <c r="H1389" t="s">
        <v>3035</v>
      </c>
    </row>
    <row r="1390" spans="6:8">
      <c r="H1390" t="s">
        <v>3036</v>
      </c>
    </row>
    <row r="1391" spans="6:8">
      <c r="H1391" t="s">
        <v>3059</v>
      </c>
    </row>
    <row r="1392" spans="6:8">
      <c r="H1392" t="s">
        <v>3039</v>
      </c>
    </row>
    <row r="1393" spans="6:8">
      <c r="H1393" t="s">
        <v>3040</v>
      </c>
    </row>
    <row r="1394" spans="6:8">
      <c r="H1394" t="s">
        <v>3061</v>
      </c>
    </row>
    <row r="1395" spans="6:8">
      <c r="F1395" t="s">
        <v>1228</v>
      </c>
      <c r="G1395" t="s">
        <v>1946</v>
      </c>
      <c r="H1395" t="s">
        <v>2820</v>
      </c>
    </row>
    <row r="1396" spans="6:8">
      <c r="H1396" t="s">
        <v>2821</v>
      </c>
    </row>
    <row r="1397" spans="6:8">
      <c r="H1397" t="s">
        <v>2822</v>
      </c>
    </row>
    <row r="1398" spans="6:8">
      <c r="H1398" t="s">
        <v>2823</v>
      </c>
    </row>
    <row r="1399" spans="6:8">
      <c r="H1399" t="s">
        <v>2824</v>
      </c>
    </row>
    <row r="1400" spans="6:8">
      <c r="H1400" t="s">
        <v>2825</v>
      </c>
    </row>
    <row r="1401" spans="6:8">
      <c r="H1401" t="s">
        <v>2826</v>
      </c>
    </row>
    <row r="1402" spans="6:8">
      <c r="H1402" t="s">
        <v>2827</v>
      </c>
    </row>
    <row r="1403" spans="6:8">
      <c r="H1403" t="s">
        <v>2828</v>
      </c>
    </row>
    <row r="1404" spans="6:8">
      <c r="H1404" t="s">
        <v>2829</v>
      </c>
    </row>
    <row r="1405" spans="6:8">
      <c r="H1405" t="s">
        <v>2830</v>
      </c>
    </row>
    <row r="1406" spans="6:8">
      <c r="H1406" t="s">
        <v>2831</v>
      </c>
    </row>
    <row r="1407" spans="6:8">
      <c r="H1407" t="s">
        <v>2832</v>
      </c>
    </row>
    <row r="1408" spans="6:8">
      <c r="H1408" t="s">
        <v>2833</v>
      </c>
    </row>
    <row r="1409" spans="1:8">
      <c r="H1409" t="s">
        <v>2834</v>
      </c>
    </row>
    <row r="1410" spans="1:8">
      <c r="H1410" t="s">
        <v>2835</v>
      </c>
    </row>
    <row r="1411" spans="1:8">
      <c r="H1411" t="s">
        <v>2836</v>
      </c>
    </row>
    <row r="1412" spans="1:8">
      <c r="H1412" t="s">
        <v>2837</v>
      </c>
    </row>
    <row r="1413" spans="1:8">
      <c r="F1413" t="s">
        <v>1229</v>
      </c>
      <c r="G1413" t="s">
        <v>1947</v>
      </c>
      <c r="H1413" t="s">
        <v>3055</v>
      </c>
    </row>
    <row r="1414" spans="1:8">
      <c r="H1414" t="s">
        <v>3070</v>
      </c>
    </row>
    <row r="1415" spans="1:8">
      <c r="H1415" t="s">
        <v>3071</v>
      </c>
    </row>
    <row r="1416" spans="1:8">
      <c r="F1416" t="s">
        <v>1267</v>
      </c>
      <c r="G1416" t="s">
        <v>1949</v>
      </c>
      <c r="H1416" t="s">
        <v>3031</v>
      </c>
    </row>
    <row r="1417" spans="1:8">
      <c r="A1417" t="s">
        <v>165</v>
      </c>
      <c r="B1417">
        <f>HYPERLINK("https://github.com/apache/commons-math/commit/d7d6492c1d089bf090c64c9f36b53edfe7cfaf2d", "d7d6492c1d089bf090c64c9f36b53edfe7cfaf2d")</f>
        <v>0</v>
      </c>
      <c r="C1417">
        <f>HYPERLINK("https://github.com/apache/commons-math/commit/a151bff2f50cb536fb352d2da8165d04f3465245", "a151bff2f50cb536fb352d2da8165d04f3465245")</f>
        <v>0</v>
      </c>
      <c r="D1417" t="s">
        <v>517</v>
      </c>
      <c r="E1417" t="s">
        <v>689</v>
      </c>
      <c r="F1417" t="s">
        <v>1351</v>
      </c>
      <c r="G1417" t="s">
        <v>1895</v>
      </c>
      <c r="H1417" t="s">
        <v>3530</v>
      </c>
    </row>
    <row r="1418" spans="1:8">
      <c r="A1418" t="s">
        <v>166</v>
      </c>
      <c r="B1418">
        <f>HYPERLINK("https://github.com/apache/commons-math/commit/374abec6b138520cbb99935ae20732b95a6adf22", "374abec6b138520cbb99935ae20732b95a6adf22")</f>
        <v>0</v>
      </c>
      <c r="C1418">
        <f>HYPERLINK("https://github.com/apache/commons-math/commit/9c804e92f711ae78e8bf9a41725e37bc06b38d71", "9c804e92f711ae78e8bf9a41725e37bc06b38d71")</f>
        <v>0</v>
      </c>
      <c r="D1418" t="s">
        <v>517</v>
      </c>
      <c r="E1418" t="s">
        <v>690</v>
      </c>
      <c r="F1418" t="s">
        <v>1359</v>
      </c>
      <c r="G1418" t="s">
        <v>1894</v>
      </c>
      <c r="H1418" t="s">
        <v>2378</v>
      </c>
    </row>
    <row r="1419" spans="1:8">
      <c r="A1419" t="s">
        <v>167</v>
      </c>
      <c r="B1419">
        <f>HYPERLINK("https://github.com/apache/commons-math/commit/c9a24d392f1eefd6e2a0c15b584fc0eb18ec594c", "c9a24d392f1eefd6e2a0c15b584fc0eb18ec594c")</f>
        <v>0</v>
      </c>
      <c r="C1419">
        <f>HYPERLINK("https://github.com/apache/commons-math/commit/2ccb208565923e7fbaa1e9bd864456733732c47f", "2ccb208565923e7fbaa1e9bd864456733732c47f")</f>
        <v>0</v>
      </c>
      <c r="D1419" t="s">
        <v>517</v>
      </c>
      <c r="E1419" t="s">
        <v>691</v>
      </c>
      <c r="F1419" t="s">
        <v>1360</v>
      </c>
      <c r="G1419" t="s">
        <v>2048</v>
      </c>
      <c r="H1419" t="s">
        <v>2377</v>
      </c>
    </row>
    <row r="1420" spans="1:8">
      <c r="A1420" t="s">
        <v>168</v>
      </c>
      <c r="B1420">
        <f>HYPERLINK("https://github.com/apache/commons-math/commit/9c039e178928c5f532e189c9747c960f47b8145f", "9c039e178928c5f532e189c9747c960f47b8145f")</f>
        <v>0</v>
      </c>
      <c r="C1420">
        <f>HYPERLINK("https://github.com/apache/commons-math/commit/c9a24d392f1eefd6e2a0c15b584fc0eb18ec594c", "c9a24d392f1eefd6e2a0c15b584fc0eb18ec594c")</f>
        <v>0</v>
      </c>
      <c r="D1420" t="s">
        <v>517</v>
      </c>
      <c r="E1420" t="s">
        <v>692</v>
      </c>
      <c r="F1420" t="s">
        <v>1361</v>
      </c>
      <c r="G1420" t="s">
        <v>2049</v>
      </c>
      <c r="H1420" t="s">
        <v>2377</v>
      </c>
    </row>
    <row r="1421" spans="1:8">
      <c r="A1421" t="s">
        <v>169</v>
      </c>
      <c r="B1421">
        <f>HYPERLINK("https://github.com/apache/commons-math/commit/aa903d1819bd5fc54c72cd97e5ce8c7f9a73d657", "aa903d1819bd5fc54c72cd97e5ce8c7f9a73d657")</f>
        <v>0</v>
      </c>
      <c r="C1421">
        <f>HYPERLINK("https://github.com/apache/commons-math/commit/9c039e178928c5f532e189c9747c960f47b8145f", "9c039e178928c5f532e189c9747c960f47b8145f")</f>
        <v>0</v>
      </c>
      <c r="D1421" t="s">
        <v>517</v>
      </c>
      <c r="E1421" t="s">
        <v>693</v>
      </c>
      <c r="F1421" t="s">
        <v>1362</v>
      </c>
      <c r="G1421" t="s">
        <v>2050</v>
      </c>
      <c r="H1421" t="s">
        <v>3531</v>
      </c>
    </row>
    <row r="1422" spans="1:8">
      <c r="H1422" t="s">
        <v>3532</v>
      </c>
    </row>
    <row r="1423" spans="1:8">
      <c r="H1423" t="s">
        <v>3533</v>
      </c>
    </row>
    <row r="1424" spans="1:8">
      <c r="A1424" t="s">
        <v>170</v>
      </c>
      <c r="B1424">
        <f>HYPERLINK("https://github.com/apache/commons-math/commit/a6052740777ab54400fd4e7c6024d79ff0a0ee32", "a6052740777ab54400fd4e7c6024d79ff0a0ee32")</f>
        <v>0</v>
      </c>
      <c r="C1424">
        <f>HYPERLINK("https://github.com/apache/commons-math/commit/f3d957dfbe751df8c15f9435819fc62469c6ad88", "f3d957dfbe751df8c15f9435819fc62469c6ad88")</f>
        <v>0</v>
      </c>
      <c r="D1424" t="s">
        <v>517</v>
      </c>
      <c r="E1424" t="s">
        <v>694</v>
      </c>
      <c r="F1424" t="s">
        <v>1363</v>
      </c>
      <c r="G1424" t="s">
        <v>1902</v>
      </c>
      <c r="H1424" t="s">
        <v>2377</v>
      </c>
    </row>
    <row r="1425" spans="1:8">
      <c r="H1425" t="s">
        <v>3534</v>
      </c>
    </row>
    <row r="1426" spans="1:8">
      <c r="H1426" t="s">
        <v>3535</v>
      </c>
    </row>
    <row r="1427" spans="1:8">
      <c r="H1427" t="s">
        <v>3536</v>
      </c>
    </row>
    <row r="1428" spans="1:8">
      <c r="H1428" t="s">
        <v>3537</v>
      </c>
    </row>
    <row r="1429" spans="1:8">
      <c r="H1429" t="s">
        <v>3538</v>
      </c>
    </row>
    <row r="1430" spans="1:8">
      <c r="H1430" t="s">
        <v>3539</v>
      </c>
    </row>
    <row r="1431" spans="1:8">
      <c r="H1431" t="s">
        <v>3540</v>
      </c>
    </row>
    <row r="1432" spans="1:8">
      <c r="A1432" t="s">
        <v>171</v>
      </c>
      <c r="B1432">
        <f>HYPERLINK("https://github.com/apache/commons-math/commit/7c9c3017bbd3422c69d7001a1edadd028833a112", "7c9c3017bbd3422c69d7001a1edadd028833a112")</f>
        <v>0</v>
      </c>
      <c r="C1432">
        <f>HYPERLINK("https://github.com/apache/commons-math/commit/b749a02ee196b013d00ca1bdb9535608f35f935d", "b749a02ee196b013d00ca1bdb9535608f35f935d")</f>
        <v>0</v>
      </c>
      <c r="D1432" t="s">
        <v>517</v>
      </c>
      <c r="E1432" t="s">
        <v>695</v>
      </c>
      <c r="F1432" t="s">
        <v>1279</v>
      </c>
      <c r="G1432" t="s">
        <v>1837</v>
      </c>
      <c r="H1432" t="s">
        <v>3541</v>
      </c>
    </row>
    <row r="1433" spans="1:8">
      <c r="A1433" t="s">
        <v>172</v>
      </c>
      <c r="B1433">
        <f>HYPERLINK("https://github.com/apache/commons-math/commit/6a50b4cebc27c40f21eb4ae31a0959e7b32b6b85", "6a50b4cebc27c40f21eb4ae31a0959e7b32b6b85")</f>
        <v>0</v>
      </c>
      <c r="C1433">
        <f>HYPERLINK("https://github.com/apache/commons-math/commit/09e1c64fe93063b522e75e61162fc2445ac3450f", "09e1c64fe93063b522e75e61162fc2445ac3450f")</f>
        <v>0</v>
      </c>
      <c r="D1433" t="s">
        <v>517</v>
      </c>
      <c r="E1433" t="s">
        <v>696</v>
      </c>
      <c r="F1433" t="s">
        <v>1364</v>
      </c>
      <c r="G1433" t="s">
        <v>1839</v>
      </c>
      <c r="H1433" t="s">
        <v>3542</v>
      </c>
    </row>
    <row r="1434" spans="1:8">
      <c r="F1434" t="s">
        <v>1224</v>
      </c>
      <c r="G1434" t="s">
        <v>1888</v>
      </c>
      <c r="H1434" t="s">
        <v>3542</v>
      </c>
    </row>
    <row r="1435" spans="1:8">
      <c r="F1435" t="s">
        <v>1365</v>
      </c>
      <c r="G1435" t="s">
        <v>2051</v>
      </c>
      <c r="H1435" t="s">
        <v>3542</v>
      </c>
    </row>
    <row r="1436" spans="1:8">
      <c r="F1436" t="s">
        <v>1366</v>
      </c>
      <c r="G1436" t="s">
        <v>2052</v>
      </c>
      <c r="H1436" t="s">
        <v>3542</v>
      </c>
    </row>
    <row r="1437" spans="1:8">
      <c r="H1437" t="s">
        <v>3543</v>
      </c>
    </row>
    <row r="1438" spans="1:8">
      <c r="F1438" t="s">
        <v>1367</v>
      </c>
      <c r="G1438" t="s">
        <v>1978</v>
      </c>
      <c r="H1438" t="s">
        <v>3542</v>
      </c>
    </row>
    <row r="1439" spans="1:8">
      <c r="F1439" t="s">
        <v>1368</v>
      </c>
      <c r="G1439" t="s">
        <v>2053</v>
      </c>
      <c r="H1439" t="s">
        <v>3542</v>
      </c>
    </row>
    <row r="1440" spans="1:8">
      <c r="A1440" t="s">
        <v>173</v>
      </c>
      <c r="B1440">
        <f>HYPERLINK("https://github.com/apache/commons-math/commit/318d66e1b170a3b57d54d7175cfb3e495f6d7fda", "318d66e1b170a3b57d54d7175cfb3e495f6d7fda")</f>
        <v>0</v>
      </c>
      <c r="C1440">
        <f>HYPERLINK("https://github.com/apache/commons-math/commit/183ad3388d0d80bb144ce6cab79e0080d785eee6", "183ad3388d0d80bb144ce6cab79e0080d785eee6")</f>
        <v>0</v>
      </c>
      <c r="D1440" t="s">
        <v>513</v>
      </c>
      <c r="E1440" t="s">
        <v>697</v>
      </c>
      <c r="F1440" t="s">
        <v>1369</v>
      </c>
      <c r="G1440" t="s">
        <v>2054</v>
      </c>
      <c r="H1440" t="s">
        <v>3544</v>
      </c>
    </row>
    <row r="1441" spans="1:8">
      <c r="A1441" t="s">
        <v>174</v>
      </c>
      <c r="B1441">
        <f>HYPERLINK("https://github.com/apache/commons-math/commit/22d63af83d508d170c4f6da52a69bc60be098764", "22d63af83d508d170c4f6da52a69bc60be098764")</f>
        <v>0</v>
      </c>
      <c r="C1441">
        <f>HYPERLINK("https://github.com/apache/commons-math/commit/3859aa17cfce95ac1a02a3e9092535713192d299", "3859aa17cfce95ac1a02a3e9092535713192d299")</f>
        <v>0</v>
      </c>
      <c r="D1441" t="s">
        <v>513</v>
      </c>
      <c r="E1441" t="s">
        <v>698</v>
      </c>
      <c r="F1441" t="s">
        <v>1317</v>
      </c>
      <c r="G1441" t="s">
        <v>2018</v>
      </c>
      <c r="H1441" t="s">
        <v>3337</v>
      </c>
    </row>
    <row r="1442" spans="1:8">
      <c r="H1442" t="s">
        <v>3338</v>
      </c>
    </row>
    <row r="1443" spans="1:8">
      <c r="H1443" t="s">
        <v>3339</v>
      </c>
    </row>
    <row r="1444" spans="1:8">
      <c r="H1444" t="s">
        <v>3340</v>
      </c>
    </row>
    <row r="1445" spans="1:8">
      <c r="H1445" t="s">
        <v>3545</v>
      </c>
    </row>
    <row r="1446" spans="1:8">
      <c r="H1446" t="s">
        <v>3546</v>
      </c>
    </row>
    <row r="1447" spans="1:8">
      <c r="H1447" t="s">
        <v>3547</v>
      </c>
    </row>
    <row r="1448" spans="1:8">
      <c r="A1448" t="s">
        <v>175</v>
      </c>
      <c r="B1448">
        <f>HYPERLINK("https://github.com/apache/commons-math/commit/b9559bfce972a8b079ebc5ac8b6326a524ce29f8", "b9559bfce972a8b079ebc5ac8b6326a524ce29f8")</f>
        <v>0</v>
      </c>
      <c r="C1448">
        <f>HYPERLINK("https://github.com/apache/commons-math/commit/c32b8042d81bcc66151e3b2c03695a9a7bfd33c2", "c32b8042d81bcc66151e3b2c03695a9a7bfd33c2")</f>
        <v>0</v>
      </c>
      <c r="D1448" t="s">
        <v>517</v>
      </c>
      <c r="E1448" t="s">
        <v>699</v>
      </c>
      <c r="F1448" t="s">
        <v>1364</v>
      </c>
      <c r="G1448" t="s">
        <v>1839</v>
      </c>
      <c r="H1448" t="s">
        <v>2383</v>
      </c>
    </row>
    <row r="1449" spans="1:8">
      <c r="H1449" t="s">
        <v>2384</v>
      </c>
    </row>
    <row r="1450" spans="1:8">
      <c r="H1450" t="s">
        <v>2385</v>
      </c>
    </row>
    <row r="1451" spans="1:8">
      <c r="H1451" t="s">
        <v>2386</v>
      </c>
    </row>
    <row r="1452" spans="1:8">
      <c r="H1452" t="s">
        <v>2387</v>
      </c>
    </row>
    <row r="1453" spans="1:8">
      <c r="H1453" t="s">
        <v>2388</v>
      </c>
    </row>
    <row r="1454" spans="1:8">
      <c r="H1454" t="s">
        <v>2389</v>
      </c>
    </row>
    <row r="1455" spans="1:8">
      <c r="H1455" t="s">
        <v>2390</v>
      </c>
    </row>
    <row r="1456" spans="1:8">
      <c r="F1456" t="s">
        <v>1365</v>
      </c>
      <c r="G1456" t="s">
        <v>2051</v>
      </c>
      <c r="H1456" t="s">
        <v>3554</v>
      </c>
    </row>
    <row r="1457" spans="1:8">
      <c r="F1457" t="s">
        <v>1366</v>
      </c>
      <c r="G1457" t="s">
        <v>2052</v>
      </c>
      <c r="H1457" t="s">
        <v>3555</v>
      </c>
    </row>
    <row r="1458" spans="1:8">
      <c r="H1458" t="s">
        <v>3554</v>
      </c>
    </row>
    <row r="1459" spans="1:8">
      <c r="H1459" t="s">
        <v>3556</v>
      </c>
    </row>
    <row r="1460" spans="1:8">
      <c r="F1460" t="s">
        <v>1370</v>
      </c>
      <c r="G1460" t="s">
        <v>1934</v>
      </c>
      <c r="H1460" t="s">
        <v>3557</v>
      </c>
    </row>
    <row r="1461" spans="1:8">
      <c r="H1461" t="s">
        <v>3558</v>
      </c>
    </row>
    <row r="1462" spans="1:8">
      <c r="H1462" t="s">
        <v>3559</v>
      </c>
    </row>
    <row r="1463" spans="1:8">
      <c r="H1463" t="s">
        <v>3560</v>
      </c>
    </row>
    <row r="1464" spans="1:8">
      <c r="A1464" t="s">
        <v>177</v>
      </c>
      <c r="B1464">
        <f>HYPERLINK("https://github.com/apache/commons-math/commit/f101eb4c2a37a18a513b879e4b31918da5af65ae", "f101eb4c2a37a18a513b879e4b31918da5af65ae")</f>
        <v>0</v>
      </c>
      <c r="C1464">
        <f>HYPERLINK("https://github.com/apache/commons-math/commit/30fd555f2711da72ae0ba920aaee473e62901afa", "30fd555f2711da72ae0ba920aaee473e62901afa")</f>
        <v>0</v>
      </c>
      <c r="D1464" t="s">
        <v>517</v>
      </c>
      <c r="E1464" t="s">
        <v>701</v>
      </c>
      <c r="F1464" t="s">
        <v>1372</v>
      </c>
      <c r="G1464" t="s">
        <v>2056</v>
      </c>
      <c r="H1464" t="s">
        <v>2403</v>
      </c>
    </row>
    <row r="1465" spans="1:8">
      <c r="H1465" t="s">
        <v>2413</v>
      </c>
    </row>
    <row r="1466" spans="1:8">
      <c r="H1466" t="s">
        <v>2409</v>
      </c>
    </row>
    <row r="1467" spans="1:8">
      <c r="H1467" t="s">
        <v>2407</v>
      </c>
    </row>
    <row r="1468" spans="1:8">
      <c r="H1468" t="s">
        <v>2735</v>
      </c>
    </row>
    <row r="1469" spans="1:8">
      <c r="H1469" t="s">
        <v>3563</v>
      </c>
    </row>
    <row r="1470" spans="1:8">
      <c r="H1470" t="s">
        <v>3564</v>
      </c>
    </row>
    <row r="1471" spans="1:8">
      <c r="H1471" t="s">
        <v>3565</v>
      </c>
    </row>
    <row r="1472" spans="1:8">
      <c r="F1472" t="s">
        <v>1373</v>
      </c>
      <c r="G1472" t="s">
        <v>2057</v>
      </c>
      <c r="H1472" t="s">
        <v>3382</v>
      </c>
    </row>
    <row r="1473" spans="1:8">
      <c r="H1473" t="s">
        <v>2817</v>
      </c>
    </row>
    <row r="1474" spans="1:8">
      <c r="H1474" t="s">
        <v>3566</v>
      </c>
    </row>
    <row r="1475" spans="1:8">
      <c r="H1475" t="s">
        <v>3567</v>
      </c>
    </row>
    <row r="1476" spans="1:8">
      <c r="H1476" t="s">
        <v>3568</v>
      </c>
    </row>
    <row r="1477" spans="1:8">
      <c r="H1477" t="s">
        <v>3569</v>
      </c>
    </row>
    <row r="1478" spans="1:8">
      <c r="H1478" t="s">
        <v>3570</v>
      </c>
    </row>
    <row r="1479" spans="1:8">
      <c r="H1479" t="s">
        <v>3571</v>
      </c>
    </row>
    <row r="1480" spans="1:8">
      <c r="H1480" t="s">
        <v>3572</v>
      </c>
    </row>
    <row r="1481" spans="1:8">
      <c r="A1481" t="s">
        <v>178</v>
      </c>
      <c r="B1481">
        <f>HYPERLINK("https://github.com/apache/commons-math/commit/4d4aa195fea0f1d7550ca816e1a85802aebfc875", "4d4aa195fea0f1d7550ca816e1a85802aebfc875")</f>
        <v>0</v>
      </c>
      <c r="C1481">
        <f>HYPERLINK("https://github.com/apache/commons-math/commit/848c37ee8b8b89f15e4a34ad6fac3683baf76e08", "848c37ee8b8b89f15e4a34ad6fac3683baf76e08")</f>
        <v>0</v>
      </c>
      <c r="D1481" t="s">
        <v>517</v>
      </c>
      <c r="E1481" t="s">
        <v>702</v>
      </c>
      <c r="F1481" t="s">
        <v>1364</v>
      </c>
      <c r="G1481" t="s">
        <v>1839</v>
      </c>
      <c r="H1481" t="s">
        <v>3573</v>
      </c>
    </row>
    <row r="1482" spans="1:8">
      <c r="A1482" t="s">
        <v>181</v>
      </c>
      <c r="B1482">
        <f>HYPERLINK("https://github.com/apache/commons-math/commit/fc20a308d7e866c0c18e1a3efbb62e2176d2bab4", "fc20a308d7e866c0c18e1a3efbb62e2176d2bab4")</f>
        <v>0</v>
      </c>
      <c r="C1482">
        <f>HYPERLINK("https://github.com/apache/commons-math/commit/0441b7cc6d02c6539eac4609bff9bb7449720ac2", "0441b7cc6d02c6539eac4609bff9bb7449720ac2")</f>
        <v>0</v>
      </c>
      <c r="D1482" t="s">
        <v>517</v>
      </c>
      <c r="E1482" t="s">
        <v>705</v>
      </c>
      <c r="F1482" t="s">
        <v>1375</v>
      </c>
      <c r="G1482" t="s">
        <v>1890</v>
      </c>
      <c r="H1482" t="s">
        <v>2766</v>
      </c>
    </row>
    <row r="1483" spans="1:8">
      <c r="H1483" t="s">
        <v>2790</v>
      </c>
    </row>
    <row r="1484" spans="1:8">
      <c r="F1484" t="s">
        <v>1376</v>
      </c>
      <c r="G1484" t="s">
        <v>2059</v>
      </c>
      <c r="H1484" t="s">
        <v>3574</v>
      </c>
    </row>
    <row r="1485" spans="1:8">
      <c r="H1485" t="s">
        <v>2790</v>
      </c>
    </row>
    <row r="1486" spans="1:8">
      <c r="F1486" t="s">
        <v>1374</v>
      </c>
      <c r="G1486" t="s">
        <v>2058</v>
      </c>
      <c r="H1486" t="s">
        <v>3575</v>
      </c>
    </row>
    <row r="1487" spans="1:8">
      <c r="H1487" t="s">
        <v>2790</v>
      </c>
    </row>
    <row r="1488" spans="1:8">
      <c r="A1488" t="s">
        <v>182</v>
      </c>
      <c r="B1488">
        <f>HYPERLINK("https://github.com/apache/commons-math/commit/c8e8d8de18cad6566442c138b5a6627127102bfb", "c8e8d8de18cad6566442c138b5a6627127102bfb")</f>
        <v>0</v>
      </c>
      <c r="C1488">
        <f>HYPERLINK("https://github.com/apache/commons-math/commit/fa4135a04857ed0fca64f27cb5e2a8b88b70c7c3", "fa4135a04857ed0fca64f27cb5e2a8b88b70c7c3")</f>
        <v>0</v>
      </c>
      <c r="D1488" t="s">
        <v>517</v>
      </c>
      <c r="E1488" t="s">
        <v>706</v>
      </c>
      <c r="F1488" t="s">
        <v>1375</v>
      </c>
      <c r="G1488" t="s">
        <v>1890</v>
      </c>
      <c r="H1488" t="s">
        <v>2784</v>
      </c>
    </row>
    <row r="1489" spans="1:8">
      <c r="H1489" t="s">
        <v>2785</v>
      </c>
    </row>
    <row r="1490" spans="1:8">
      <c r="H1490" t="s">
        <v>2787</v>
      </c>
    </row>
    <row r="1491" spans="1:8">
      <c r="H1491" t="s">
        <v>2788</v>
      </c>
    </row>
    <row r="1492" spans="1:8">
      <c r="A1492" t="s">
        <v>185</v>
      </c>
      <c r="B1492">
        <f>HYPERLINK("https://github.com/apache/commons-math/commit/9b08855c247eb7522fc4b25b8aaece2a0d58d990", "9b08855c247eb7522fc4b25b8aaece2a0d58d990")</f>
        <v>0</v>
      </c>
      <c r="C1492">
        <f>HYPERLINK("https://github.com/apache/commons-math/commit/795e041074a189dc999c4e6141e899fdade04bcb", "795e041074a189dc999c4e6141e899fdade04bcb")</f>
        <v>0</v>
      </c>
      <c r="D1492" t="s">
        <v>515</v>
      </c>
      <c r="E1492" t="s">
        <v>709</v>
      </c>
      <c r="F1492" t="s">
        <v>1315</v>
      </c>
      <c r="G1492" t="s">
        <v>1878</v>
      </c>
      <c r="H1492" t="s">
        <v>3581</v>
      </c>
    </row>
    <row r="1493" spans="1:8">
      <c r="A1493" t="s">
        <v>187</v>
      </c>
      <c r="B1493">
        <f>HYPERLINK("https://github.com/apache/commons-math/commit/3ea6733ee8dffe49deee4d0004215d80e27a8486", "3ea6733ee8dffe49deee4d0004215d80e27a8486")</f>
        <v>0</v>
      </c>
      <c r="C1493">
        <f>HYPERLINK("https://github.com/apache/commons-math/commit/32c230328895e78894c874b077382b77054dab99", "32c230328895e78894c874b077382b77054dab99")</f>
        <v>0</v>
      </c>
      <c r="D1493" t="s">
        <v>517</v>
      </c>
      <c r="E1493" t="s">
        <v>711</v>
      </c>
      <c r="F1493" t="s">
        <v>1377</v>
      </c>
      <c r="G1493" t="s">
        <v>1916</v>
      </c>
      <c r="H1493" t="s">
        <v>3584</v>
      </c>
    </row>
    <row r="1494" spans="1:8">
      <c r="H1494" t="s">
        <v>3585</v>
      </c>
    </row>
    <row r="1495" spans="1:8">
      <c r="A1495" t="s">
        <v>189</v>
      </c>
      <c r="B1495">
        <f>HYPERLINK("https://github.com/apache/commons-math/commit/4e017170f557e1ff213bb0480ed5ba669662a344", "4e017170f557e1ff213bb0480ed5ba669662a344")</f>
        <v>0</v>
      </c>
      <c r="C1495">
        <f>HYPERLINK("https://github.com/apache/commons-math/commit/f8065763927e24e30d7e22b93a15fab02f25ce14", "f8065763927e24e30d7e22b93a15fab02f25ce14")</f>
        <v>0</v>
      </c>
      <c r="D1495" t="s">
        <v>513</v>
      </c>
      <c r="E1495" t="s">
        <v>713</v>
      </c>
      <c r="F1495" t="s">
        <v>1315</v>
      </c>
      <c r="G1495" t="s">
        <v>1878</v>
      </c>
      <c r="H1495" t="s">
        <v>3587</v>
      </c>
    </row>
    <row r="1496" spans="1:8">
      <c r="H1496" t="s">
        <v>3588</v>
      </c>
    </row>
    <row r="1497" spans="1:8">
      <c r="H1497" t="s">
        <v>3589</v>
      </c>
    </row>
    <row r="1498" spans="1:8">
      <c r="A1498" t="s">
        <v>190</v>
      </c>
      <c r="B1498">
        <f>HYPERLINK("https://github.com/apache/commons-math/commit/febcb077e7da0b64607b3063df53824987b68bef", "febcb077e7da0b64607b3063df53824987b68bef")</f>
        <v>0</v>
      </c>
      <c r="C1498">
        <f>HYPERLINK("https://github.com/apache/commons-math/commit/de4aff2319fe8eb37af6f8384a2c28a9dadb7c0d", "de4aff2319fe8eb37af6f8384a2c28a9dadb7c0d")</f>
        <v>0</v>
      </c>
      <c r="D1498" t="s">
        <v>515</v>
      </c>
      <c r="E1498" t="s">
        <v>714</v>
      </c>
      <c r="F1498" t="s">
        <v>1378</v>
      </c>
      <c r="G1498" t="s">
        <v>2060</v>
      </c>
      <c r="H1498" t="s">
        <v>3590</v>
      </c>
    </row>
    <row r="1499" spans="1:8">
      <c r="A1499" t="s">
        <v>191</v>
      </c>
      <c r="B1499">
        <f>HYPERLINK("https://github.com/apache/commons-math/commit/f26739a7898b4131e53318c4ba80fa6023fbbf19", "f26739a7898b4131e53318c4ba80fa6023fbbf19")</f>
        <v>0</v>
      </c>
      <c r="C1499">
        <f>HYPERLINK("https://github.com/apache/commons-math/commit/febcb077e7da0b64607b3063df53824987b68bef", "febcb077e7da0b64607b3063df53824987b68bef")</f>
        <v>0</v>
      </c>
      <c r="D1499" t="s">
        <v>513</v>
      </c>
      <c r="E1499" t="s">
        <v>715</v>
      </c>
      <c r="F1499" t="s">
        <v>1315</v>
      </c>
      <c r="G1499" t="s">
        <v>1878</v>
      </c>
      <c r="H1499" t="s">
        <v>3591</v>
      </c>
    </row>
    <row r="1500" spans="1:8">
      <c r="A1500" t="s">
        <v>192</v>
      </c>
      <c r="B1500">
        <f>HYPERLINK("https://github.com/apache/commons-math/commit/fa0d87fd628b9ac0a330aac226adb2979da334cb", "fa0d87fd628b9ac0a330aac226adb2979da334cb")</f>
        <v>0</v>
      </c>
      <c r="C1500">
        <f>HYPERLINK("https://github.com/apache/commons-math/commit/6e9f0c1dbb7855440658f0efaa0b357237d6d2bf", "6e9f0c1dbb7855440658f0efaa0b357237d6d2bf")</f>
        <v>0</v>
      </c>
      <c r="D1500" t="s">
        <v>515</v>
      </c>
      <c r="E1500" t="s">
        <v>716</v>
      </c>
      <c r="F1500" t="s">
        <v>1378</v>
      </c>
      <c r="G1500" t="s">
        <v>2060</v>
      </c>
      <c r="H1500" t="s">
        <v>3596</v>
      </c>
    </row>
    <row r="1501" spans="1:8">
      <c r="H1501" t="s">
        <v>3597</v>
      </c>
    </row>
    <row r="1502" spans="1:8">
      <c r="A1502" t="s">
        <v>195</v>
      </c>
      <c r="B1502">
        <f>HYPERLINK("https://github.com/apache/commons-math/commit/d063c84cbfd37fa1ec8794d53855664eee252114", "d063c84cbfd37fa1ec8794d53855664eee252114")</f>
        <v>0</v>
      </c>
      <c r="C1502">
        <f>HYPERLINK("https://github.com/apache/commons-math/commit/058bb97d7274ec8172cb6dda9901f44c58e4db53", "058bb97d7274ec8172cb6dda9901f44c58e4db53")</f>
        <v>0</v>
      </c>
      <c r="D1502" t="s">
        <v>515</v>
      </c>
      <c r="E1502" t="s">
        <v>719</v>
      </c>
      <c r="F1502" t="s">
        <v>1380</v>
      </c>
      <c r="G1502" t="s">
        <v>2061</v>
      </c>
      <c r="H1502" t="s">
        <v>3531</v>
      </c>
    </row>
    <row r="1503" spans="1:8">
      <c r="A1503" t="s">
        <v>196</v>
      </c>
      <c r="B1503">
        <f>HYPERLINK("https://github.com/apache/commons-math/commit/76f4c46b448d8d6f1fa9a6ff50cd519d8eeacbce", "76f4c46b448d8d6f1fa9a6ff50cd519d8eeacbce")</f>
        <v>0</v>
      </c>
      <c r="C1503">
        <f>HYPERLINK("https://github.com/apache/commons-math/commit/d063c84cbfd37fa1ec8794d53855664eee252114", "d063c84cbfd37fa1ec8794d53855664eee252114")</f>
        <v>0</v>
      </c>
      <c r="D1503" t="s">
        <v>515</v>
      </c>
      <c r="E1503" t="s">
        <v>720</v>
      </c>
      <c r="F1503" t="s">
        <v>1381</v>
      </c>
      <c r="G1503" t="s">
        <v>2062</v>
      </c>
      <c r="H1503" t="s">
        <v>3531</v>
      </c>
    </row>
    <row r="1504" spans="1:8">
      <c r="A1504" t="s">
        <v>197</v>
      </c>
      <c r="B1504">
        <f>HYPERLINK("https://github.com/apache/commons-math/commit/cc53a6aa67414915ab5adf80819ed5e751a9e8f2", "cc53a6aa67414915ab5adf80819ed5e751a9e8f2")</f>
        <v>0</v>
      </c>
      <c r="C1504">
        <f>HYPERLINK("https://github.com/apache/commons-math/commit/b8478df284c292cbc93405d1e89933cbc99bb40e", "b8478df284c292cbc93405d1e89933cbc99bb40e")</f>
        <v>0</v>
      </c>
      <c r="D1504" t="s">
        <v>517</v>
      </c>
      <c r="E1504" t="s">
        <v>721</v>
      </c>
      <c r="F1504" t="s">
        <v>1382</v>
      </c>
      <c r="G1504" t="s">
        <v>2063</v>
      </c>
      <c r="H1504" t="s">
        <v>3607</v>
      </c>
    </row>
    <row r="1505" spans="8:8">
      <c r="H1505" t="s">
        <v>3608</v>
      </c>
    </row>
    <row r="1506" spans="8:8">
      <c r="H1506" t="s">
        <v>3609</v>
      </c>
    </row>
    <row r="1507" spans="8:8">
      <c r="H1507" t="s">
        <v>3610</v>
      </c>
    </row>
    <row r="1508" spans="8:8">
      <c r="H1508" t="s">
        <v>3611</v>
      </c>
    </row>
    <row r="1509" spans="8:8">
      <c r="H1509" t="s">
        <v>3612</v>
      </c>
    </row>
    <row r="1510" spans="8:8">
      <c r="H1510" t="s">
        <v>3613</v>
      </c>
    </row>
    <row r="1511" spans="8:8">
      <c r="H1511" t="s">
        <v>3614</v>
      </c>
    </row>
    <row r="1512" spans="8:8">
      <c r="H1512" t="s">
        <v>3615</v>
      </c>
    </row>
    <row r="1513" spans="8:8">
      <c r="H1513" t="s">
        <v>3616</v>
      </c>
    </row>
    <row r="1514" spans="8:8">
      <c r="H1514" t="s">
        <v>3617</v>
      </c>
    </row>
    <row r="1515" spans="8:8">
      <c r="H1515" t="s">
        <v>3618</v>
      </c>
    </row>
    <row r="1516" spans="8:8">
      <c r="H1516" t="s">
        <v>3619</v>
      </c>
    </row>
    <row r="1517" spans="8:8">
      <c r="H1517" t="s">
        <v>3620</v>
      </c>
    </row>
    <row r="1518" spans="8:8">
      <c r="H1518" t="s">
        <v>3621</v>
      </c>
    </row>
    <row r="1519" spans="8:8">
      <c r="H1519" t="s">
        <v>3622</v>
      </c>
    </row>
    <row r="1520" spans="8:8">
      <c r="H1520" t="s">
        <v>3623</v>
      </c>
    </row>
    <row r="1521" spans="1:8">
      <c r="H1521" t="s">
        <v>3624</v>
      </c>
    </row>
    <row r="1522" spans="1:8">
      <c r="H1522" t="s">
        <v>3625</v>
      </c>
    </row>
    <row r="1523" spans="1:8">
      <c r="H1523" t="s">
        <v>3626</v>
      </c>
    </row>
    <row r="1524" spans="1:8">
      <c r="H1524" t="s">
        <v>3627</v>
      </c>
    </row>
    <row r="1525" spans="1:8">
      <c r="F1525" t="s">
        <v>1315</v>
      </c>
      <c r="G1525" t="s">
        <v>1878</v>
      </c>
      <c r="H1525" t="s">
        <v>3641</v>
      </c>
    </row>
    <row r="1526" spans="1:8">
      <c r="H1526" t="s">
        <v>3642</v>
      </c>
    </row>
    <row r="1527" spans="1:8">
      <c r="H1527" t="s">
        <v>3643</v>
      </c>
    </row>
    <row r="1528" spans="1:8">
      <c r="H1528" t="s">
        <v>3644</v>
      </c>
    </row>
    <row r="1529" spans="1:8">
      <c r="A1529" t="s">
        <v>198</v>
      </c>
      <c r="B1529">
        <f>HYPERLINK("https://github.com/apache/commons-math/commit/f2e551b8ded495c3a62556221500dff932a77c42", "f2e551b8ded495c3a62556221500dff932a77c42")</f>
        <v>0</v>
      </c>
      <c r="C1529">
        <f>HYPERLINK("https://github.com/apache/commons-math/commit/04bbc3fccff35d8092709e557ebf9ad88ad1dea8", "04bbc3fccff35d8092709e557ebf9ad88ad1dea8")</f>
        <v>0</v>
      </c>
      <c r="D1529" t="s">
        <v>517</v>
      </c>
      <c r="E1529" t="s">
        <v>722</v>
      </c>
      <c r="F1529" t="s">
        <v>1383</v>
      </c>
      <c r="G1529" t="s">
        <v>2064</v>
      </c>
      <c r="H1529" t="s">
        <v>3645</v>
      </c>
    </row>
    <row r="1530" spans="1:8">
      <c r="H1530" t="s">
        <v>3646</v>
      </c>
    </row>
    <row r="1531" spans="1:8">
      <c r="H1531" t="s">
        <v>3647</v>
      </c>
    </row>
    <row r="1532" spans="1:8">
      <c r="H1532" t="s">
        <v>3648</v>
      </c>
    </row>
    <row r="1533" spans="1:8">
      <c r="H1533" t="s">
        <v>3649</v>
      </c>
    </row>
    <row r="1534" spans="1:8">
      <c r="A1534" t="s">
        <v>199</v>
      </c>
      <c r="B1534">
        <f>HYPERLINK("https://github.com/apache/commons-math/commit/da462abca016b80ce42e4cb3523e3eb3522a559f", "da462abca016b80ce42e4cb3523e3eb3522a559f")</f>
        <v>0</v>
      </c>
      <c r="C1534">
        <f>HYPERLINK("https://github.com/apache/commons-math/commit/47d9a5d240d23ef1a83566c4a5ac5de69b884c4c", "47d9a5d240d23ef1a83566c4a5ac5de69b884c4c")</f>
        <v>0</v>
      </c>
      <c r="D1534" t="s">
        <v>517</v>
      </c>
      <c r="E1534" t="s">
        <v>723</v>
      </c>
      <c r="F1534" t="s">
        <v>1384</v>
      </c>
      <c r="G1534" t="s">
        <v>1844</v>
      </c>
      <c r="H1534" t="s">
        <v>3535</v>
      </c>
    </row>
    <row r="1535" spans="1:8">
      <c r="H1535" t="s">
        <v>3537</v>
      </c>
    </row>
    <row r="1536" spans="1:8">
      <c r="F1536" t="s">
        <v>1385</v>
      </c>
      <c r="G1536" t="s">
        <v>1841</v>
      </c>
      <c r="H1536" t="s">
        <v>3535</v>
      </c>
    </row>
    <row r="1537" spans="1:8">
      <c r="H1537" t="s">
        <v>3537</v>
      </c>
    </row>
    <row r="1538" spans="1:8">
      <c r="F1538" t="s">
        <v>1386</v>
      </c>
      <c r="G1538" t="s">
        <v>1842</v>
      </c>
      <c r="H1538" t="s">
        <v>3535</v>
      </c>
    </row>
    <row r="1539" spans="1:8">
      <c r="H1539" t="s">
        <v>3537</v>
      </c>
    </row>
    <row r="1540" spans="1:8">
      <c r="A1540" t="s">
        <v>200</v>
      </c>
      <c r="B1540">
        <f>HYPERLINK("https://github.com/apache/commons-math/commit/dd39f901b25de6571dc62c5430d756dd540383da", "dd39f901b25de6571dc62c5430d756dd540383da")</f>
        <v>0</v>
      </c>
      <c r="C1540">
        <f>HYPERLINK("https://github.com/apache/commons-math/commit/da462abca016b80ce42e4cb3523e3eb3522a559f", "da462abca016b80ce42e4cb3523e3eb3522a559f")</f>
        <v>0</v>
      </c>
      <c r="D1540" t="s">
        <v>517</v>
      </c>
      <c r="E1540" t="s">
        <v>724</v>
      </c>
      <c r="F1540" t="s">
        <v>1369</v>
      </c>
      <c r="G1540" t="s">
        <v>2054</v>
      </c>
      <c r="H1540" t="s">
        <v>3651</v>
      </c>
    </row>
    <row r="1541" spans="1:8">
      <c r="H1541" t="s">
        <v>3652</v>
      </c>
    </row>
    <row r="1542" spans="1:8">
      <c r="H1542" t="s">
        <v>3653</v>
      </c>
    </row>
    <row r="1543" spans="1:8">
      <c r="H1543" t="s">
        <v>3654</v>
      </c>
    </row>
    <row r="1544" spans="1:8">
      <c r="A1544" t="s">
        <v>204</v>
      </c>
      <c r="B1544">
        <f>HYPERLINK("https://github.com/apache/commons-math/commit/13e5edb1b92974da02a10f56f7803be56d969445", "13e5edb1b92974da02a10f56f7803be56d969445")</f>
        <v>0</v>
      </c>
      <c r="C1544">
        <f>HYPERLINK("https://github.com/apache/commons-math/commit/133cbc2dbfe596eeca203ecc43c81035c05ee684", "133cbc2dbfe596eeca203ecc43c81035c05ee684")</f>
        <v>0</v>
      </c>
      <c r="D1544" t="s">
        <v>513</v>
      </c>
      <c r="E1544" t="s">
        <v>728</v>
      </c>
      <c r="F1544" t="s">
        <v>1315</v>
      </c>
      <c r="G1544" t="s">
        <v>1878</v>
      </c>
      <c r="H1544" t="s">
        <v>3712</v>
      </c>
    </row>
    <row r="1545" spans="1:8">
      <c r="A1545" t="s">
        <v>205</v>
      </c>
      <c r="B1545">
        <f>HYPERLINK("https://github.com/apache/commons-math/commit/f69fd48e53a88890a1e28ff036316e022780a393", "f69fd48e53a88890a1e28ff036316e022780a393")</f>
        <v>0</v>
      </c>
      <c r="C1545">
        <f>HYPERLINK("https://github.com/apache/commons-math/commit/b278d97dce8ed3f486722f4faa12753def872937", "b278d97dce8ed3f486722f4faa12753def872937")</f>
        <v>0</v>
      </c>
      <c r="D1545" t="s">
        <v>513</v>
      </c>
      <c r="E1545" t="s">
        <v>729</v>
      </c>
      <c r="F1545" t="s">
        <v>1215</v>
      </c>
      <c r="G1545" t="s">
        <v>1950</v>
      </c>
      <c r="H1545" t="s">
        <v>3713</v>
      </c>
    </row>
    <row r="1546" spans="1:8">
      <c r="H1546" t="s">
        <v>3714</v>
      </c>
    </row>
    <row r="1547" spans="1:8">
      <c r="H1547" t="s">
        <v>3715</v>
      </c>
    </row>
    <row r="1548" spans="1:8">
      <c r="H1548" t="s">
        <v>3716</v>
      </c>
    </row>
    <row r="1549" spans="1:8">
      <c r="A1549" t="s">
        <v>206</v>
      </c>
      <c r="B1549">
        <f>HYPERLINK("https://github.com/apache/commons-math/commit/9764fa8a2d6d25b43d18f7d9cbf8ddc5f0c12fc1", "9764fa8a2d6d25b43d18f7d9cbf8ddc5f0c12fc1")</f>
        <v>0</v>
      </c>
      <c r="C1549">
        <f>HYPERLINK("https://github.com/apache/commons-math/commit/a88ba6c1ca4eb82d9d006d0c1486b1ce453ac9b1", "a88ba6c1ca4eb82d9d006d0c1486b1ce453ac9b1")</f>
        <v>0</v>
      </c>
      <c r="D1549" t="s">
        <v>517</v>
      </c>
      <c r="E1549" t="s">
        <v>730</v>
      </c>
      <c r="F1549" t="s">
        <v>1413</v>
      </c>
      <c r="G1549" t="s">
        <v>2076</v>
      </c>
      <c r="H1549" t="s">
        <v>2359</v>
      </c>
    </row>
    <row r="1550" spans="1:8">
      <c r="H1550" t="s">
        <v>2360</v>
      </c>
    </row>
    <row r="1551" spans="1:8">
      <c r="H1551" t="s">
        <v>3717</v>
      </c>
    </row>
    <row r="1552" spans="1:8">
      <c r="H1552" t="s">
        <v>3718</v>
      </c>
    </row>
    <row r="1553" spans="1:8">
      <c r="A1553" t="s">
        <v>208</v>
      </c>
      <c r="B1553">
        <f>HYPERLINK("https://github.com/apache/commons-math/commit/57e2712f50eec586fc5e46fcf9eba139f82af97a", "57e2712f50eec586fc5e46fcf9eba139f82af97a")</f>
        <v>0</v>
      </c>
      <c r="C1553">
        <f>HYPERLINK("https://github.com/apache/commons-math/commit/c005c8d4da25a68f51691d8d5be818e8566c4ceb", "c005c8d4da25a68f51691d8d5be818e8566c4ceb")</f>
        <v>0</v>
      </c>
      <c r="D1553" t="s">
        <v>513</v>
      </c>
      <c r="E1553" t="s">
        <v>732</v>
      </c>
      <c r="F1553" t="s">
        <v>1258</v>
      </c>
      <c r="G1553" t="s">
        <v>1923</v>
      </c>
      <c r="H1553" t="s">
        <v>3721</v>
      </c>
    </row>
    <row r="1554" spans="1:8">
      <c r="A1554" t="s">
        <v>210</v>
      </c>
      <c r="B1554">
        <f>HYPERLINK("https://github.com/apache/commons-math/commit/9af50ca82c8994990992696e17beeb7956cdfd89", "9af50ca82c8994990992696e17beeb7956cdfd89")</f>
        <v>0</v>
      </c>
      <c r="C1554">
        <f>HYPERLINK("https://github.com/apache/commons-math/commit/d171e7dd17441b60b00960eef69f09f3b0ca89c3", "d171e7dd17441b60b00960eef69f09f3b0ca89c3")</f>
        <v>0</v>
      </c>
      <c r="D1554" t="s">
        <v>517</v>
      </c>
      <c r="E1554" t="s">
        <v>734</v>
      </c>
      <c r="F1554" t="s">
        <v>1417</v>
      </c>
      <c r="G1554" t="s">
        <v>2079</v>
      </c>
      <c r="H1554" t="s">
        <v>3723</v>
      </c>
    </row>
    <row r="1555" spans="1:8">
      <c r="H1555" t="s">
        <v>3724</v>
      </c>
    </row>
    <row r="1556" spans="1:8">
      <c r="H1556" t="s">
        <v>3725</v>
      </c>
    </row>
    <row r="1557" spans="1:8">
      <c r="H1557" t="s">
        <v>3726</v>
      </c>
    </row>
    <row r="1558" spans="1:8">
      <c r="H1558" t="s">
        <v>3727</v>
      </c>
    </row>
    <row r="1559" spans="1:8">
      <c r="A1559" t="s">
        <v>211</v>
      </c>
      <c r="B1559">
        <f>HYPERLINK("https://github.com/apache/commons-math/commit/b29fc9645a7cb4e9ac2cab177794b14a39352052", "b29fc9645a7cb4e9ac2cab177794b14a39352052")</f>
        <v>0</v>
      </c>
      <c r="C1559">
        <f>HYPERLINK("https://github.com/apache/commons-math/commit/e99ab8489c03c04a8cf7ceba711fe3692c1b9ffa", "e99ab8489c03c04a8cf7ceba711fe3692c1b9ffa")</f>
        <v>0</v>
      </c>
      <c r="D1559" t="s">
        <v>517</v>
      </c>
      <c r="E1559" t="s">
        <v>735</v>
      </c>
      <c r="F1559" t="s">
        <v>1418</v>
      </c>
      <c r="G1559" t="s">
        <v>1846</v>
      </c>
      <c r="H1559" t="s">
        <v>3729</v>
      </c>
    </row>
    <row r="1560" spans="1:8">
      <c r="H1560" t="s">
        <v>3730</v>
      </c>
    </row>
    <row r="1561" spans="1:8">
      <c r="A1561" t="s">
        <v>212</v>
      </c>
      <c r="B1561">
        <f>HYPERLINK("https://github.com/apache/commons-math/commit/b468defc676cddd3af2953f5e033f449d9cc661d", "b468defc676cddd3af2953f5e033f449d9cc661d")</f>
        <v>0</v>
      </c>
      <c r="C1561">
        <f>HYPERLINK("https://github.com/apache/commons-math/commit/d2d9d32f794586fc5f1307f5afb9a0f399725869", "d2d9d32f794586fc5f1307f5afb9a0f399725869")</f>
        <v>0</v>
      </c>
      <c r="D1561" t="s">
        <v>511</v>
      </c>
      <c r="E1561" t="s">
        <v>736</v>
      </c>
      <c r="F1561" t="s">
        <v>1270</v>
      </c>
      <c r="G1561" t="s">
        <v>2006</v>
      </c>
      <c r="H1561" t="s">
        <v>2523</v>
      </c>
    </row>
    <row r="1562" spans="1:8">
      <c r="H1562" t="s">
        <v>2524</v>
      </c>
    </row>
    <row r="1563" spans="1:8">
      <c r="H1563" t="s">
        <v>3731</v>
      </c>
    </row>
    <row r="1564" spans="1:8">
      <c r="H1564" t="s">
        <v>3732</v>
      </c>
    </row>
    <row r="1565" spans="1:8">
      <c r="F1565" t="s">
        <v>1419</v>
      </c>
      <c r="G1565" t="s">
        <v>2080</v>
      </c>
      <c r="H1565" t="s">
        <v>3733</v>
      </c>
    </row>
    <row r="1566" spans="1:8">
      <c r="H1566" t="s">
        <v>3734</v>
      </c>
    </row>
    <row r="1567" spans="1:8">
      <c r="H1567" t="s">
        <v>3735</v>
      </c>
    </row>
    <row r="1568" spans="1:8">
      <c r="H1568" t="s">
        <v>3736</v>
      </c>
    </row>
    <row r="1569" spans="1:8">
      <c r="H1569" t="s">
        <v>3737</v>
      </c>
    </row>
    <row r="1570" spans="1:8">
      <c r="H1570" t="s">
        <v>2523</v>
      </c>
    </row>
    <row r="1571" spans="1:8">
      <c r="H1571" t="s">
        <v>2524</v>
      </c>
    </row>
    <row r="1572" spans="1:8">
      <c r="H1572" t="s">
        <v>3738</v>
      </c>
    </row>
    <row r="1573" spans="1:8">
      <c r="H1573" t="s">
        <v>3739</v>
      </c>
    </row>
    <row r="1574" spans="1:8">
      <c r="F1574" t="s">
        <v>1420</v>
      </c>
      <c r="G1574" t="s">
        <v>2081</v>
      </c>
      <c r="H1574" t="s">
        <v>3733</v>
      </c>
    </row>
    <row r="1575" spans="1:8">
      <c r="H1575" t="s">
        <v>3734</v>
      </c>
    </row>
    <row r="1576" spans="1:8">
      <c r="H1576" t="s">
        <v>3735</v>
      </c>
    </row>
    <row r="1577" spans="1:8">
      <c r="H1577" t="s">
        <v>3736</v>
      </c>
    </row>
    <row r="1578" spans="1:8">
      <c r="H1578" t="s">
        <v>3737</v>
      </c>
    </row>
    <row r="1579" spans="1:8">
      <c r="H1579" t="s">
        <v>2523</v>
      </c>
    </row>
    <row r="1580" spans="1:8">
      <c r="H1580" t="s">
        <v>2524</v>
      </c>
    </row>
    <row r="1581" spans="1:8">
      <c r="H1581" t="s">
        <v>3738</v>
      </c>
    </row>
    <row r="1582" spans="1:8">
      <c r="H1582" t="s">
        <v>3739</v>
      </c>
    </row>
    <row r="1583" spans="1:8">
      <c r="A1583" t="s">
        <v>213</v>
      </c>
      <c r="B1583">
        <f>HYPERLINK("https://github.com/apache/commons-math/commit/98556fedcce9e7e4375f994cc171d4803e6c0ee9", "98556fedcce9e7e4375f994cc171d4803e6c0ee9")</f>
        <v>0</v>
      </c>
      <c r="C1583">
        <f>HYPERLINK("https://github.com/apache/commons-math/commit/b42223e931116ad3e8a1b3b3451d6bb14b8af82f", "b42223e931116ad3e8a1b3b3451d6bb14b8af82f")</f>
        <v>0</v>
      </c>
      <c r="D1583" t="s">
        <v>511</v>
      </c>
      <c r="E1583" t="s">
        <v>737</v>
      </c>
      <c r="F1583" t="s">
        <v>1270</v>
      </c>
      <c r="G1583" t="s">
        <v>2006</v>
      </c>
      <c r="H1583" t="s">
        <v>3740</v>
      </c>
    </row>
    <row r="1584" spans="1:8">
      <c r="H1584" t="s">
        <v>3741</v>
      </c>
    </row>
    <row r="1585" spans="1:8">
      <c r="A1585" t="s">
        <v>214</v>
      </c>
      <c r="B1585">
        <f>HYPERLINK("https://github.com/apache/commons-math/commit/d451a1fb921f7dec1bde47a05a37fbed4df5a1ba", "d451a1fb921f7dec1bde47a05a37fbed4df5a1ba")</f>
        <v>0</v>
      </c>
      <c r="C1585">
        <f>HYPERLINK("https://github.com/apache/commons-math/commit/a821e798c3fee1982c81af1974ae44a5c6f92599", "a821e798c3fee1982c81af1974ae44a5c6f92599")</f>
        <v>0</v>
      </c>
      <c r="D1585" t="s">
        <v>517</v>
      </c>
      <c r="E1585" t="s">
        <v>738</v>
      </c>
      <c r="F1585" t="s">
        <v>1421</v>
      </c>
      <c r="G1585" t="s">
        <v>2082</v>
      </c>
      <c r="H1585" t="s">
        <v>3607</v>
      </c>
    </row>
    <row r="1586" spans="1:8">
      <c r="H1586" t="s">
        <v>3609</v>
      </c>
    </row>
    <row r="1587" spans="1:8">
      <c r="A1587" t="s">
        <v>215</v>
      </c>
      <c r="B1587">
        <f>HYPERLINK("https://github.com/apache/commons-math/commit/fca3f676ec65a9642e394e8ee97b5e963d8a0469", "fca3f676ec65a9642e394e8ee97b5e963d8a0469")</f>
        <v>0</v>
      </c>
      <c r="C1587">
        <f>HYPERLINK("https://github.com/apache/commons-math/commit/3872917effefb08c997431a8bdf3aaabbc159fac", "3872917effefb08c997431a8bdf3aaabbc159fac")</f>
        <v>0</v>
      </c>
      <c r="D1587" t="s">
        <v>517</v>
      </c>
      <c r="E1587" t="s">
        <v>739</v>
      </c>
      <c r="F1587" t="s">
        <v>1421</v>
      </c>
      <c r="G1587" t="s">
        <v>2082</v>
      </c>
      <c r="H1587" t="s">
        <v>3627</v>
      </c>
    </row>
    <row r="1588" spans="1:8">
      <c r="A1588" t="s">
        <v>216</v>
      </c>
      <c r="B1588">
        <f>HYPERLINK("https://github.com/apache/commons-math/commit/4b1377907d9aff7682fc42fad9c6907e8ae9513c", "4b1377907d9aff7682fc42fad9c6907e8ae9513c")</f>
        <v>0</v>
      </c>
      <c r="C1588">
        <f>HYPERLINK("https://github.com/apache/commons-math/commit/fca3f676ec65a9642e394e8ee97b5e963d8a0469", "fca3f676ec65a9642e394e8ee97b5e963d8a0469")</f>
        <v>0</v>
      </c>
      <c r="D1588" t="s">
        <v>517</v>
      </c>
      <c r="E1588" t="s">
        <v>740</v>
      </c>
      <c r="F1588" t="s">
        <v>1421</v>
      </c>
      <c r="G1588" t="s">
        <v>2082</v>
      </c>
      <c r="H1588" t="s">
        <v>3742</v>
      </c>
    </row>
    <row r="1589" spans="1:8">
      <c r="A1589" t="s">
        <v>217</v>
      </c>
      <c r="B1589">
        <f>HYPERLINK("https://github.com/apache/commons-math/commit/6c9487d625655fad85b9aca52575e6f09a03daaa", "6c9487d625655fad85b9aca52575e6f09a03daaa")</f>
        <v>0</v>
      </c>
      <c r="C1589">
        <f>HYPERLINK("https://github.com/apache/commons-math/commit/1a7b144bff36cc51ef4838eb62a0c84100cc7816", "1a7b144bff36cc51ef4838eb62a0c84100cc7816")</f>
        <v>0</v>
      </c>
      <c r="D1589" t="s">
        <v>517</v>
      </c>
      <c r="E1589" t="s">
        <v>741</v>
      </c>
      <c r="F1589" t="s">
        <v>1266</v>
      </c>
      <c r="G1589" t="s">
        <v>1948</v>
      </c>
      <c r="H1589" t="s">
        <v>3743</v>
      </c>
    </row>
    <row r="1590" spans="1:8">
      <c r="A1590" t="s">
        <v>220</v>
      </c>
      <c r="B1590">
        <f>HYPERLINK("https://github.com/apache/commons-math/commit/37b22700d9992f0a40a46d1b70fed97891565163", "37b22700d9992f0a40a46d1b70fed97891565163")</f>
        <v>0</v>
      </c>
      <c r="C1590">
        <f>HYPERLINK("https://github.com/apache/commons-math/commit/8dc262f9d7c1eb584c797917a40c0118ba8974be", "8dc262f9d7c1eb584c797917a40c0118ba8974be")</f>
        <v>0</v>
      </c>
      <c r="D1590" t="s">
        <v>517</v>
      </c>
      <c r="E1590" t="s">
        <v>744</v>
      </c>
      <c r="F1590" t="s">
        <v>1235</v>
      </c>
      <c r="G1590" t="s">
        <v>1974</v>
      </c>
      <c r="H1590" t="s">
        <v>3751</v>
      </c>
    </row>
    <row r="1591" spans="1:8">
      <c r="H1591" t="s">
        <v>3752</v>
      </c>
    </row>
    <row r="1592" spans="1:8">
      <c r="H1592" t="s">
        <v>3753</v>
      </c>
    </row>
    <row r="1593" spans="1:8">
      <c r="H1593" t="s">
        <v>3754</v>
      </c>
    </row>
    <row r="1594" spans="1:8">
      <c r="A1594" t="s">
        <v>221</v>
      </c>
      <c r="B1594">
        <f>HYPERLINK("https://github.com/apache/commons-math/commit/681943d4f2fac25a5c0bce2f2f7c34171b162471", "681943d4f2fac25a5c0bce2f2f7c34171b162471")</f>
        <v>0</v>
      </c>
      <c r="C1594">
        <f>HYPERLINK("https://github.com/apache/commons-math/commit/1ef23c7fb55f7eafcf2593070a82887d0bce586e", "1ef23c7fb55f7eafcf2593070a82887d0bce586e")</f>
        <v>0</v>
      </c>
      <c r="D1594" t="s">
        <v>517</v>
      </c>
      <c r="E1594" t="s">
        <v>745</v>
      </c>
      <c r="F1594" t="s">
        <v>1423</v>
      </c>
      <c r="G1594" t="s">
        <v>2084</v>
      </c>
      <c r="H1594" t="s">
        <v>3519</v>
      </c>
    </row>
    <row r="1595" spans="1:8">
      <c r="F1595" t="s">
        <v>1424</v>
      </c>
      <c r="G1595" t="s">
        <v>2085</v>
      </c>
      <c r="H1595" t="s">
        <v>3519</v>
      </c>
    </row>
    <row r="1596" spans="1:8">
      <c r="A1596" t="s">
        <v>222</v>
      </c>
      <c r="B1596">
        <f>HYPERLINK("https://github.com/apache/commons-math/commit/7dabaab1130b8ca475f7e1e5ab8fa5f155081004", "7dabaab1130b8ca475f7e1e5ab8fa5f155081004")</f>
        <v>0</v>
      </c>
      <c r="C1596">
        <f>HYPERLINK("https://github.com/apache/commons-math/commit/97b440fc8e6ce8129bc2c32f23ac4d43a5d012fa", "97b440fc8e6ce8129bc2c32f23ac4d43a5d012fa")</f>
        <v>0</v>
      </c>
      <c r="D1596" t="s">
        <v>511</v>
      </c>
      <c r="E1596" t="s">
        <v>746</v>
      </c>
      <c r="F1596" t="s">
        <v>1418</v>
      </c>
      <c r="G1596" t="s">
        <v>1846</v>
      </c>
      <c r="H1596" t="s">
        <v>3755</v>
      </c>
    </row>
    <row r="1597" spans="1:8">
      <c r="H1597" t="s">
        <v>3756</v>
      </c>
    </row>
    <row r="1598" spans="1:8">
      <c r="A1598" t="s">
        <v>231</v>
      </c>
      <c r="B1598">
        <f>HYPERLINK("https://github.com/apache/commons-math/commit/036ba4efec117f5d4598ce2cdecd99833a65208b", "036ba4efec117f5d4598ce2cdecd99833a65208b")</f>
        <v>0</v>
      </c>
      <c r="C1598">
        <f>HYPERLINK("https://github.com/apache/commons-math/commit/cbb10701a763a000b4311ec290baae0ee2732ac0", "cbb10701a763a000b4311ec290baae0ee2732ac0")</f>
        <v>0</v>
      </c>
      <c r="D1598" t="s">
        <v>513</v>
      </c>
      <c r="E1598" t="s">
        <v>755</v>
      </c>
      <c r="F1598" t="s">
        <v>1384</v>
      </c>
      <c r="G1598" t="s">
        <v>1844</v>
      </c>
      <c r="H1598" t="s">
        <v>2377</v>
      </c>
    </row>
    <row r="1599" spans="1:8">
      <c r="H1599" t="s">
        <v>2380</v>
      </c>
    </row>
    <row r="1600" spans="1:8">
      <c r="A1600" t="s">
        <v>232</v>
      </c>
      <c r="B1600">
        <f>HYPERLINK("https://github.com/apache/commons-math/commit/76b57cddf3d0a4d0b2881e8343b7bee2a505d714", "76b57cddf3d0a4d0b2881e8343b7bee2a505d714")</f>
        <v>0</v>
      </c>
      <c r="C1600">
        <f>HYPERLINK("https://github.com/apache/commons-math/commit/2059461aff27d0937ab313e1787493dfa6d65f1b", "2059461aff27d0937ab313e1787493dfa6d65f1b")</f>
        <v>0</v>
      </c>
      <c r="D1600" t="s">
        <v>513</v>
      </c>
      <c r="E1600" t="s">
        <v>756</v>
      </c>
      <c r="F1600" t="s">
        <v>1385</v>
      </c>
      <c r="G1600" t="s">
        <v>1841</v>
      </c>
      <c r="H1600" t="s">
        <v>2377</v>
      </c>
    </row>
    <row r="1601" spans="1:8">
      <c r="H1601" t="s">
        <v>2380</v>
      </c>
    </row>
    <row r="1602" spans="1:8">
      <c r="A1602" t="s">
        <v>233</v>
      </c>
      <c r="B1602">
        <f>HYPERLINK("https://github.com/apache/commons-math/commit/309dd689eb1bdef1dcf3f1e9139979816ab36738", "309dd689eb1bdef1dcf3f1e9139979816ab36738")</f>
        <v>0</v>
      </c>
      <c r="C1602">
        <f>HYPERLINK("https://github.com/apache/commons-math/commit/2898bc6403a9043bb8ea2789c60459ad58ba24c0", "2898bc6403a9043bb8ea2789c60459ad58ba24c0")</f>
        <v>0</v>
      </c>
      <c r="D1602" t="s">
        <v>518</v>
      </c>
      <c r="E1602" t="s">
        <v>757</v>
      </c>
      <c r="F1602" t="s">
        <v>1418</v>
      </c>
      <c r="G1602" t="s">
        <v>1846</v>
      </c>
      <c r="H1602" t="s">
        <v>3814</v>
      </c>
    </row>
    <row r="1603" spans="1:8">
      <c r="A1603" t="s">
        <v>234</v>
      </c>
      <c r="B1603">
        <f>HYPERLINK("https://github.com/apache/commons-math/commit/519e4d2e7f05b10eecf6e51c92a3f8cf8c619c67", "519e4d2e7f05b10eecf6e51c92a3f8cf8c619c67")</f>
        <v>0</v>
      </c>
      <c r="C1603">
        <f>HYPERLINK("https://github.com/apache/commons-math/commit/015f45e2fdd2e0281e0bb8ca6a17a828f6c4d15f", "015f45e2fdd2e0281e0bb8ca6a17a828f6c4d15f")</f>
        <v>0</v>
      </c>
      <c r="D1603" t="s">
        <v>517</v>
      </c>
      <c r="E1603" t="s">
        <v>758</v>
      </c>
      <c r="F1603" t="s">
        <v>1315</v>
      </c>
      <c r="G1603" t="s">
        <v>1878</v>
      </c>
      <c r="H1603" t="s">
        <v>3815</v>
      </c>
    </row>
    <row r="1604" spans="1:8">
      <c r="H1604" t="s">
        <v>3816</v>
      </c>
    </row>
    <row r="1605" spans="1:8">
      <c r="H1605" t="s">
        <v>3817</v>
      </c>
    </row>
    <row r="1606" spans="1:8">
      <c r="H1606" t="s">
        <v>3818</v>
      </c>
    </row>
    <row r="1607" spans="1:8">
      <c r="H1607" t="s">
        <v>3819</v>
      </c>
    </row>
    <row r="1608" spans="1:8">
      <c r="H1608" t="s">
        <v>3820</v>
      </c>
    </row>
    <row r="1609" spans="1:8">
      <c r="H1609" t="s">
        <v>3821</v>
      </c>
    </row>
    <row r="1610" spans="1:8">
      <c r="H1610" t="s">
        <v>3822</v>
      </c>
    </row>
    <row r="1611" spans="1:8">
      <c r="H1611" t="s">
        <v>3823</v>
      </c>
    </row>
    <row r="1612" spans="1:8">
      <c r="A1612" t="s">
        <v>235</v>
      </c>
      <c r="B1612">
        <f>HYPERLINK("https://github.com/apache/commons-math/commit/63a3a9d080e0952edff11019b0438e5f44ebb19b", "63a3a9d080e0952edff11019b0438e5f44ebb19b")</f>
        <v>0</v>
      </c>
      <c r="C1612">
        <f>HYPERLINK("https://github.com/apache/commons-math/commit/519e4d2e7f05b10eecf6e51c92a3f8cf8c619c67", "519e4d2e7f05b10eecf6e51c92a3f8cf8c619c67")</f>
        <v>0</v>
      </c>
      <c r="D1612" t="s">
        <v>517</v>
      </c>
      <c r="E1612" t="s">
        <v>759</v>
      </c>
      <c r="F1612" t="s">
        <v>1315</v>
      </c>
      <c r="G1612" t="s">
        <v>1878</v>
      </c>
      <c r="H1612" t="s">
        <v>3824</v>
      </c>
    </row>
    <row r="1613" spans="1:8">
      <c r="H1613" t="s">
        <v>3825</v>
      </c>
    </row>
    <row r="1614" spans="1:8">
      <c r="H1614" t="s">
        <v>3826</v>
      </c>
    </row>
    <row r="1615" spans="1:8">
      <c r="H1615" t="s">
        <v>3827</v>
      </c>
    </row>
    <row r="1616" spans="1:8">
      <c r="H1616" t="s">
        <v>3828</v>
      </c>
    </row>
    <row r="1617" spans="8:8">
      <c r="H1617" t="s">
        <v>3829</v>
      </c>
    </row>
    <row r="1618" spans="8:8">
      <c r="H1618" t="s">
        <v>3830</v>
      </c>
    </row>
    <row r="1619" spans="8:8">
      <c r="H1619" t="s">
        <v>3831</v>
      </c>
    </row>
    <row r="1620" spans="8:8">
      <c r="H1620" t="s">
        <v>3832</v>
      </c>
    </row>
    <row r="1621" spans="8:8">
      <c r="H1621" t="s">
        <v>3833</v>
      </c>
    </row>
    <row r="1622" spans="8:8">
      <c r="H1622" t="s">
        <v>3834</v>
      </c>
    </row>
    <row r="1623" spans="8:8">
      <c r="H1623" t="s">
        <v>3835</v>
      </c>
    </row>
    <row r="1624" spans="8:8">
      <c r="H1624" t="s">
        <v>3836</v>
      </c>
    </row>
    <row r="1625" spans="8:8">
      <c r="H1625" t="s">
        <v>3641</v>
      </c>
    </row>
    <row r="1626" spans="8:8">
      <c r="H1626" t="s">
        <v>3642</v>
      </c>
    </row>
    <row r="1627" spans="8:8">
      <c r="H1627" t="s">
        <v>3837</v>
      </c>
    </row>
    <row r="1628" spans="8:8">
      <c r="H1628" t="s">
        <v>3643</v>
      </c>
    </row>
    <row r="1629" spans="8:8">
      <c r="H1629" t="s">
        <v>3644</v>
      </c>
    </row>
    <row r="1630" spans="8:8">
      <c r="H1630" t="s">
        <v>3838</v>
      </c>
    </row>
    <row r="1631" spans="8:8">
      <c r="H1631" t="s">
        <v>3839</v>
      </c>
    </row>
    <row r="1632" spans="8:8">
      <c r="H1632" t="s">
        <v>3840</v>
      </c>
    </row>
    <row r="1633" spans="1:8">
      <c r="A1633" t="s">
        <v>236</v>
      </c>
      <c r="B1633">
        <f>HYPERLINK("https://github.com/apache/commons-math/commit/d64c7a3bfbf05e2a2d26d8cb3dd536005141d7ea", "d64c7a3bfbf05e2a2d26d8cb3dd536005141d7ea")</f>
        <v>0</v>
      </c>
      <c r="C1633">
        <f>HYPERLINK("https://github.com/apache/commons-math/commit/63a3a9d080e0952edff11019b0438e5f44ebb19b", "63a3a9d080e0952edff11019b0438e5f44ebb19b")</f>
        <v>0</v>
      </c>
      <c r="D1633" t="s">
        <v>517</v>
      </c>
      <c r="E1633" t="s">
        <v>760</v>
      </c>
      <c r="F1633" t="s">
        <v>1315</v>
      </c>
      <c r="G1633" t="s">
        <v>1878</v>
      </c>
      <c r="H1633" t="s">
        <v>3841</v>
      </c>
    </row>
    <row r="1634" spans="1:8">
      <c r="H1634" t="s">
        <v>3842</v>
      </c>
    </row>
    <row r="1635" spans="1:8">
      <c r="A1635" t="s">
        <v>237</v>
      </c>
      <c r="B1635">
        <f>HYPERLINK("https://github.com/apache/commons-math/commit/d092e095316d89d297eec0917d5763e15702d7d8", "d092e095316d89d297eec0917d5763e15702d7d8")</f>
        <v>0</v>
      </c>
      <c r="C1635">
        <f>HYPERLINK("https://github.com/apache/commons-math/commit/d64c7a3bfbf05e2a2d26d8cb3dd536005141d7ea", "d64c7a3bfbf05e2a2d26d8cb3dd536005141d7ea")</f>
        <v>0</v>
      </c>
      <c r="D1635" t="s">
        <v>517</v>
      </c>
      <c r="E1635" t="s">
        <v>761</v>
      </c>
      <c r="F1635" t="s">
        <v>1315</v>
      </c>
      <c r="G1635" t="s">
        <v>1878</v>
      </c>
      <c r="H1635" t="s">
        <v>3843</v>
      </c>
    </row>
    <row r="1636" spans="1:8">
      <c r="A1636" t="s">
        <v>238</v>
      </c>
      <c r="B1636">
        <f>HYPERLINK("https://github.com/apache/commons-math/commit/d8866aedf4903be791cb59953916e4f79fde8316", "d8866aedf4903be791cb59953916e4f79fde8316")</f>
        <v>0</v>
      </c>
      <c r="C1636">
        <f>HYPERLINK("https://github.com/apache/commons-math/commit/6cb2b3c61281750ddd6581aea94020c8d6c35234", "6cb2b3c61281750ddd6581aea94020c8d6c35234")</f>
        <v>0</v>
      </c>
      <c r="D1636" t="s">
        <v>518</v>
      </c>
      <c r="E1636" t="s">
        <v>762</v>
      </c>
      <c r="F1636" t="s">
        <v>1315</v>
      </c>
      <c r="G1636" t="s">
        <v>1878</v>
      </c>
      <c r="H1636" t="s">
        <v>3844</v>
      </c>
    </row>
    <row r="1637" spans="1:8">
      <c r="H1637" t="s">
        <v>3845</v>
      </c>
    </row>
    <row r="1638" spans="1:8">
      <c r="H1638" t="s">
        <v>2648</v>
      </c>
    </row>
    <row r="1639" spans="1:8">
      <c r="H1639" t="s">
        <v>2649</v>
      </c>
    </row>
    <row r="1640" spans="1:8">
      <c r="H1640" t="s">
        <v>3847</v>
      </c>
    </row>
    <row r="1641" spans="1:8">
      <c r="H1641" t="s">
        <v>3848</v>
      </c>
    </row>
    <row r="1642" spans="1:8">
      <c r="H1642" t="s">
        <v>3849</v>
      </c>
    </row>
    <row r="1643" spans="1:8">
      <c r="H1643" t="s">
        <v>3850</v>
      </c>
    </row>
    <row r="1644" spans="1:8">
      <c r="H1644" t="s">
        <v>3851</v>
      </c>
    </row>
    <row r="1645" spans="1:8">
      <c r="H1645" t="s">
        <v>3852</v>
      </c>
    </row>
    <row r="1646" spans="1:8">
      <c r="A1646" t="s">
        <v>239</v>
      </c>
      <c r="B1646">
        <f>HYPERLINK("https://github.com/apache/commons-math/commit/6a5fe463eacb5087fade3e6a1e58371a8789bafe", "6a5fe463eacb5087fade3e6a1e58371a8789bafe")</f>
        <v>0</v>
      </c>
      <c r="C1646">
        <f>HYPERLINK("https://github.com/apache/commons-math/commit/d8866aedf4903be791cb59953916e4f79fde8316", "d8866aedf4903be791cb59953916e4f79fde8316")</f>
        <v>0</v>
      </c>
      <c r="D1646" t="s">
        <v>518</v>
      </c>
      <c r="E1646" t="s">
        <v>763</v>
      </c>
      <c r="F1646" t="s">
        <v>1315</v>
      </c>
      <c r="G1646" t="s">
        <v>1878</v>
      </c>
      <c r="H1646" t="s">
        <v>3854</v>
      </c>
    </row>
    <row r="1647" spans="1:8">
      <c r="H1647" t="s">
        <v>2646</v>
      </c>
    </row>
    <row r="1648" spans="1:8">
      <c r="H1648" t="s">
        <v>3855</v>
      </c>
    </row>
    <row r="1649" spans="1:8">
      <c r="H1649" t="s">
        <v>2647</v>
      </c>
    </row>
    <row r="1650" spans="1:8">
      <c r="H1650" t="s">
        <v>3856</v>
      </c>
    </row>
    <row r="1651" spans="1:8">
      <c r="H1651" t="s">
        <v>3857</v>
      </c>
    </row>
    <row r="1652" spans="1:8">
      <c r="H1652" t="s">
        <v>3858</v>
      </c>
    </row>
    <row r="1653" spans="1:8">
      <c r="H1653" t="s">
        <v>3859</v>
      </c>
    </row>
    <row r="1654" spans="1:8">
      <c r="A1654" t="s">
        <v>241</v>
      </c>
      <c r="B1654">
        <f>HYPERLINK("https://github.com/apache/commons-math/commit/54364e6b57c0f38b2ec461d52f58a0ab1d5ccbb6", "54364e6b57c0f38b2ec461d52f58a0ab1d5ccbb6")</f>
        <v>0</v>
      </c>
      <c r="C1654">
        <f>HYPERLINK("https://github.com/apache/commons-math/commit/0b3440441bcdd8d0707cb60d1ede688840c9cbe2", "0b3440441bcdd8d0707cb60d1ede688840c9cbe2")</f>
        <v>0</v>
      </c>
      <c r="D1654" t="s">
        <v>517</v>
      </c>
      <c r="E1654" t="s">
        <v>765</v>
      </c>
      <c r="F1654" t="s">
        <v>1428</v>
      </c>
      <c r="G1654" t="s">
        <v>2094</v>
      </c>
      <c r="H1654" t="s">
        <v>3831</v>
      </c>
    </row>
    <row r="1655" spans="1:8">
      <c r="H1655" t="s">
        <v>3832</v>
      </c>
    </row>
    <row r="1656" spans="1:8">
      <c r="A1656" t="s">
        <v>242</v>
      </c>
      <c r="B1656">
        <f>HYPERLINK("https://github.com/apache/commons-math/commit/41c29f826daf9acd24a0ff86cd279f6c3d56d893", "41c29f826daf9acd24a0ff86cd279f6c3d56d893")</f>
        <v>0</v>
      </c>
      <c r="C1656">
        <f>HYPERLINK("https://github.com/apache/commons-math/commit/54364e6b57c0f38b2ec461d52f58a0ab1d5ccbb6", "54364e6b57c0f38b2ec461d52f58a0ab1d5ccbb6")</f>
        <v>0</v>
      </c>
      <c r="D1656" t="s">
        <v>517</v>
      </c>
      <c r="E1656" t="s">
        <v>766</v>
      </c>
      <c r="F1656" t="s">
        <v>1315</v>
      </c>
      <c r="G1656" t="s">
        <v>1878</v>
      </c>
      <c r="H1656" t="s">
        <v>2728</v>
      </c>
    </row>
    <row r="1657" spans="1:8">
      <c r="H1657" t="s">
        <v>2729</v>
      </c>
    </row>
    <row r="1658" spans="1:8">
      <c r="H1658" t="s">
        <v>2739</v>
      </c>
    </row>
    <row r="1659" spans="1:8">
      <c r="H1659" t="s">
        <v>2740</v>
      </c>
    </row>
    <row r="1660" spans="1:8">
      <c r="A1660" t="s">
        <v>243</v>
      </c>
      <c r="B1660">
        <f>HYPERLINK("https://github.com/apache/commons-math/commit/a5d473fe2f0cde4ea18234fa9fb2648b422e2850", "a5d473fe2f0cde4ea18234fa9fb2648b422e2850")</f>
        <v>0</v>
      </c>
      <c r="C1660">
        <f>HYPERLINK("https://github.com/apache/commons-math/commit/41c29f826daf9acd24a0ff86cd279f6c3d56d893", "41c29f826daf9acd24a0ff86cd279f6c3d56d893")</f>
        <v>0</v>
      </c>
      <c r="D1660" t="s">
        <v>517</v>
      </c>
      <c r="E1660" t="s">
        <v>767</v>
      </c>
      <c r="F1660" t="s">
        <v>1315</v>
      </c>
      <c r="G1660" t="s">
        <v>1878</v>
      </c>
      <c r="H1660" t="s">
        <v>2654</v>
      </c>
    </row>
    <row r="1661" spans="1:8">
      <c r="H1661" t="s">
        <v>2655</v>
      </c>
    </row>
    <row r="1662" spans="1:8">
      <c r="A1662" t="s">
        <v>244</v>
      </c>
      <c r="B1662">
        <f>HYPERLINK("https://github.com/apache/commons-math/commit/d0be1f663ef3922ce6b24d6b473a82c3ea0bd34e", "d0be1f663ef3922ce6b24d6b473a82c3ea0bd34e")</f>
        <v>0</v>
      </c>
      <c r="C1662">
        <f>HYPERLINK("https://github.com/apache/commons-math/commit/597b0209e9f246dd2c1e5d8f62bafefe8ea36b82", "597b0209e9f246dd2c1e5d8f62bafefe8ea36b82")</f>
        <v>0</v>
      </c>
      <c r="D1662" t="s">
        <v>517</v>
      </c>
      <c r="E1662" t="s">
        <v>768</v>
      </c>
      <c r="F1662" t="s">
        <v>1315</v>
      </c>
      <c r="G1662" t="s">
        <v>1878</v>
      </c>
      <c r="H1662" t="s">
        <v>3861</v>
      </c>
    </row>
    <row r="1663" spans="1:8">
      <c r="H1663" t="s">
        <v>3862</v>
      </c>
    </row>
    <row r="1664" spans="1:8">
      <c r="A1664" t="s">
        <v>245</v>
      </c>
      <c r="B1664">
        <f>HYPERLINK("https://github.com/apache/commons-math/commit/3e6a8820703bbdeb97825db66daecf5c4410bde6", "3e6a8820703bbdeb97825db66daecf5c4410bde6")</f>
        <v>0</v>
      </c>
      <c r="C1664">
        <f>HYPERLINK("https://github.com/apache/commons-math/commit/6ed1d0667759a810f6b14c3acc1e38ffaca2b4bf", "6ed1d0667759a810f6b14c3acc1e38ffaca2b4bf")</f>
        <v>0</v>
      </c>
      <c r="D1664" t="s">
        <v>517</v>
      </c>
      <c r="E1664" t="s">
        <v>769</v>
      </c>
      <c r="F1664" t="s">
        <v>1315</v>
      </c>
      <c r="G1664" t="s">
        <v>1878</v>
      </c>
      <c r="H1664" t="s">
        <v>2733</v>
      </c>
    </row>
    <row r="1665" spans="1:8">
      <c r="A1665" t="s">
        <v>246</v>
      </c>
      <c r="B1665">
        <f>HYPERLINK("https://github.com/apache/commons-math/commit/f250d5eb9038cf25ab6c0d861867626088ea78c6", "f250d5eb9038cf25ab6c0d861867626088ea78c6")</f>
        <v>0</v>
      </c>
      <c r="C1665">
        <f>HYPERLINK("https://github.com/apache/commons-math/commit/984ff74f4b30aae5c549cd17ddb04a16c33c31d0", "984ff74f4b30aae5c549cd17ddb04a16c33c31d0")</f>
        <v>0</v>
      </c>
      <c r="D1665" t="s">
        <v>517</v>
      </c>
      <c r="E1665" t="s">
        <v>770</v>
      </c>
      <c r="F1665" t="s">
        <v>1429</v>
      </c>
      <c r="G1665" t="s">
        <v>2095</v>
      </c>
      <c r="H1665" t="s">
        <v>3863</v>
      </c>
    </row>
    <row r="1666" spans="1:8">
      <c r="F1666" t="s">
        <v>1389</v>
      </c>
      <c r="G1666" t="s">
        <v>1847</v>
      </c>
      <c r="H1666" t="s">
        <v>3863</v>
      </c>
    </row>
    <row r="1667" spans="1:8">
      <c r="F1667" t="s">
        <v>1355</v>
      </c>
      <c r="G1667" t="s">
        <v>2046</v>
      </c>
      <c r="H1667" t="s">
        <v>3863</v>
      </c>
    </row>
    <row r="1668" spans="1:8">
      <c r="F1668" t="s">
        <v>1390</v>
      </c>
      <c r="G1668" t="s">
        <v>1828</v>
      </c>
      <c r="H1668" t="s">
        <v>3863</v>
      </c>
    </row>
    <row r="1669" spans="1:8">
      <c r="F1669" t="s">
        <v>1392</v>
      </c>
      <c r="G1669" t="s">
        <v>1833</v>
      </c>
      <c r="H1669" t="s">
        <v>3863</v>
      </c>
    </row>
    <row r="1670" spans="1:8">
      <c r="F1670" t="s">
        <v>1393</v>
      </c>
      <c r="G1670" t="s">
        <v>1848</v>
      </c>
      <c r="H1670" t="s">
        <v>3863</v>
      </c>
    </row>
    <row r="1671" spans="1:8">
      <c r="F1671" t="s">
        <v>1394</v>
      </c>
      <c r="G1671" t="s">
        <v>1830</v>
      </c>
      <c r="H1671" t="s">
        <v>3863</v>
      </c>
    </row>
    <row r="1672" spans="1:8">
      <c r="F1672" t="s">
        <v>1357</v>
      </c>
      <c r="G1672" t="s">
        <v>1849</v>
      </c>
      <c r="H1672" t="s">
        <v>3863</v>
      </c>
    </row>
    <row r="1673" spans="1:8">
      <c r="F1673" t="s">
        <v>1354</v>
      </c>
      <c r="G1673" t="s">
        <v>1881</v>
      </c>
      <c r="H1673" t="s">
        <v>3863</v>
      </c>
    </row>
    <row r="1674" spans="1:8">
      <c r="F1674" t="s">
        <v>1396</v>
      </c>
      <c r="G1674" t="s">
        <v>2066</v>
      </c>
      <c r="H1674" t="s">
        <v>3863</v>
      </c>
    </row>
    <row r="1675" spans="1:8">
      <c r="F1675" t="s">
        <v>1430</v>
      </c>
      <c r="G1675" t="s">
        <v>2096</v>
      </c>
      <c r="H1675" t="s">
        <v>3863</v>
      </c>
    </row>
    <row r="1676" spans="1:8">
      <c r="F1676" t="s">
        <v>1397</v>
      </c>
      <c r="G1676" t="s">
        <v>1832</v>
      </c>
      <c r="H1676" t="s">
        <v>3863</v>
      </c>
    </row>
    <row r="1677" spans="1:8">
      <c r="F1677" t="s">
        <v>1356</v>
      </c>
      <c r="G1677" t="s">
        <v>2047</v>
      </c>
      <c r="H1677" t="s">
        <v>3863</v>
      </c>
    </row>
    <row r="1678" spans="1:8">
      <c r="F1678" t="s">
        <v>1398</v>
      </c>
      <c r="G1678" t="s">
        <v>2067</v>
      </c>
      <c r="H1678" t="s">
        <v>3863</v>
      </c>
    </row>
    <row r="1679" spans="1:8">
      <c r="A1679" t="s">
        <v>247</v>
      </c>
      <c r="B1679">
        <f>HYPERLINK("https://github.com/apache/commons-math/commit/87f0f14381f9070b88720b5a0a43292dadb7deb9", "87f0f14381f9070b88720b5a0a43292dadb7deb9")</f>
        <v>0</v>
      </c>
      <c r="C1679">
        <f>HYPERLINK("https://github.com/apache/commons-math/commit/70667484eb1bf37559fda0eea8632ea6b3dd9f4c", "70667484eb1bf37559fda0eea8632ea6b3dd9f4c")</f>
        <v>0</v>
      </c>
      <c r="D1679" t="s">
        <v>518</v>
      </c>
      <c r="E1679" t="s">
        <v>771</v>
      </c>
      <c r="F1679" t="s">
        <v>1397</v>
      </c>
      <c r="G1679" t="s">
        <v>1832</v>
      </c>
      <c r="H1679" t="s">
        <v>3864</v>
      </c>
    </row>
    <row r="1680" spans="1:8">
      <c r="A1680" t="s">
        <v>248</v>
      </c>
      <c r="B1680">
        <f>HYPERLINK("https://github.com/apache/commons-math/commit/dadf9a70a0b6ea61e537678cce8277cbe2e4f60c", "dadf9a70a0b6ea61e537678cce8277cbe2e4f60c")</f>
        <v>0</v>
      </c>
      <c r="C1680">
        <f>HYPERLINK("https://github.com/apache/commons-math/commit/3d866e964d95665e71bfec24c5600ce0945695c9", "3d866e964d95665e71bfec24c5600ce0945695c9")</f>
        <v>0</v>
      </c>
      <c r="D1680" t="s">
        <v>515</v>
      </c>
      <c r="E1680" t="s">
        <v>772</v>
      </c>
      <c r="F1680" t="s">
        <v>1398</v>
      </c>
      <c r="G1680" t="s">
        <v>2067</v>
      </c>
      <c r="H1680" t="s">
        <v>3531</v>
      </c>
    </row>
    <row r="1681" spans="1:8">
      <c r="A1681" t="s">
        <v>250</v>
      </c>
      <c r="B1681">
        <f>HYPERLINK("https://github.com/apache/commons-math/commit/ec5d9d37722ed359b424b7d0317a21ab01ff0491", "ec5d9d37722ed359b424b7d0317a21ab01ff0491")</f>
        <v>0</v>
      </c>
      <c r="C1681">
        <f>HYPERLINK("https://github.com/apache/commons-math/commit/80ddc491f1bd277723c22b1659559a7dba539d2b", "80ddc491f1bd277723c22b1659559a7dba539d2b")</f>
        <v>0</v>
      </c>
      <c r="D1681" t="s">
        <v>517</v>
      </c>
      <c r="E1681" t="s">
        <v>774</v>
      </c>
      <c r="F1681" t="s">
        <v>1315</v>
      </c>
      <c r="G1681" t="s">
        <v>1878</v>
      </c>
      <c r="H1681" t="s">
        <v>2735</v>
      </c>
    </row>
    <row r="1682" spans="1:8">
      <c r="A1682" t="s">
        <v>251</v>
      </c>
      <c r="B1682">
        <f>HYPERLINK("https://github.com/apache/commons-math/commit/a050013f44453e1880b4d3c5f3c404c83737cc4a", "a050013f44453e1880b4d3c5f3c404c83737cc4a")</f>
        <v>0</v>
      </c>
      <c r="C1682">
        <f>HYPERLINK("https://github.com/apache/commons-math/commit/ec5d9d37722ed359b424b7d0317a21ab01ff0491", "ec5d9d37722ed359b424b7d0317a21ab01ff0491")</f>
        <v>0</v>
      </c>
      <c r="D1682" t="s">
        <v>517</v>
      </c>
      <c r="E1682" t="s">
        <v>775</v>
      </c>
      <c r="F1682" t="s">
        <v>1315</v>
      </c>
      <c r="G1682" t="s">
        <v>1878</v>
      </c>
      <c r="H1682" t="s">
        <v>3876</v>
      </c>
    </row>
    <row r="1683" spans="1:8">
      <c r="H1683" t="s">
        <v>3877</v>
      </c>
    </row>
    <row r="1684" spans="1:8">
      <c r="A1684" t="s">
        <v>256</v>
      </c>
      <c r="B1684">
        <f>HYPERLINK("https://github.com/apache/commons-math/commit/02d7cea111cfe0bebba42d1c030dadd1b82036db", "02d7cea111cfe0bebba42d1c030dadd1b82036db")</f>
        <v>0</v>
      </c>
      <c r="C1684">
        <f>HYPERLINK("https://github.com/apache/commons-math/commit/faa7785779c79578e38336853cb9de5abfae4813", "faa7785779c79578e38336853cb9de5abfae4813")</f>
        <v>0</v>
      </c>
      <c r="D1684" t="s">
        <v>518</v>
      </c>
      <c r="E1684" t="s">
        <v>780</v>
      </c>
      <c r="F1684" t="s">
        <v>1435</v>
      </c>
      <c r="G1684" t="s">
        <v>2102</v>
      </c>
      <c r="H1684" t="s">
        <v>3890</v>
      </c>
    </row>
    <row r="1685" spans="1:8">
      <c r="H1685" t="s">
        <v>3891</v>
      </c>
    </row>
    <row r="1686" spans="1:8">
      <c r="H1686" t="s">
        <v>3892</v>
      </c>
    </row>
    <row r="1687" spans="1:8">
      <c r="F1687" t="s">
        <v>1395</v>
      </c>
      <c r="G1687" t="s">
        <v>1893</v>
      </c>
      <c r="H1687" t="s">
        <v>3895</v>
      </c>
    </row>
    <row r="1688" spans="1:8">
      <c r="A1688" t="s">
        <v>260</v>
      </c>
      <c r="B1688">
        <f>HYPERLINK("https://github.com/apache/commons-math/commit/9c8bb93443a6e5c2e1261dc5780ebb3f20bcbd58", "9c8bb93443a6e5c2e1261dc5780ebb3f20bcbd58")</f>
        <v>0</v>
      </c>
      <c r="C1688">
        <f>HYPERLINK("https://github.com/apache/commons-math/commit/0093f7b0a2a9e06ec5b5e1e551676269171c3e3d", "0093f7b0a2a9e06ec5b5e1e551676269171c3e3d")</f>
        <v>0</v>
      </c>
      <c r="D1688" t="s">
        <v>511</v>
      </c>
      <c r="E1688" t="s">
        <v>784</v>
      </c>
      <c r="F1688" t="s">
        <v>1218</v>
      </c>
      <c r="G1688" t="s">
        <v>1852</v>
      </c>
      <c r="H1688" t="s">
        <v>2523</v>
      </c>
    </row>
    <row r="1689" spans="1:8">
      <c r="H1689" t="s">
        <v>2524</v>
      </c>
    </row>
    <row r="1690" spans="1:8">
      <c r="H1690" t="s">
        <v>2525</v>
      </c>
    </row>
    <row r="1691" spans="1:8">
      <c r="H1691" t="s">
        <v>2526</v>
      </c>
    </row>
    <row r="1692" spans="1:8">
      <c r="H1692" t="s">
        <v>2530</v>
      </c>
    </row>
    <row r="1693" spans="1:8">
      <c r="F1693" t="s">
        <v>1440</v>
      </c>
      <c r="G1693" t="s">
        <v>2108</v>
      </c>
      <c r="H1693" t="s">
        <v>2525</v>
      </c>
    </row>
    <row r="1694" spans="1:8">
      <c r="H1694" t="s">
        <v>2526</v>
      </c>
    </row>
    <row r="1695" spans="1:8">
      <c r="A1695" t="s">
        <v>261</v>
      </c>
      <c r="B1695">
        <f>HYPERLINK("https://github.com/apache/commons-math/commit/a21d5ae301df6432b0ed6dec848f59e6545cbed8", "a21d5ae301df6432b0ed6dec848f59e6545cbed8")</f>
        <v>0</v>
      </c>
      <c r="C1695">
        <f>HYPERLINK("https://github.com/apache/commons-math/commit/1f9d49ec71077eb2fcab64fc0bd4c61a6a865041", "1f9d49ec71077eb2fcab64fc0bd4c61a6a865041")</f>
        <v>0</v>
      </c>
      <c r="D1695" t="s">
        <v>518</v>
      </c>
      <c r="E1695" t="s">
        <v>785</v>
      </c>
      <c r="F1695" t="s">
        <v>1435</v>
      </c>
      <c r="G1695" t="s">
        <v>2102</v>
      </c>
      <c r="H1695" t="s">
        <v>3900</v>
      </c>
    </row>
    <row r="1696" spans="1:8">
      <c r="A1696" t="s">
        <v>262</v>
      </c>
      <c r="B1696">
        <f>HYPERLINK("https://github.com/apache/commons-math/commit/47a87ce229b930e71ee72508da7427d343878a16", "47a87ce229b930e71ee72508da7427d343878a16")</f>
        <v>0</v>
      </c>
      <c r="C1696">
        <f>HYPERLINK("https://github.com/apache/commons-math/commit/e2c0e16bff26a96037441f828e96eb30146d9e33", "e2c0e16bff26a96037441f828e96eb30146d9e33")</f>
        <v>0</v>
      </c>
      <c r="D1696" t="s">
        <v>518</v>
      </c>
      <c r="E1696" t="s">
        <v>786</v>
      </c>
      <c r="F1696" t="s">
        <v>1441</v>
      </c>
      <c r="G1696" t="s">
        <v>2109</v>
      </c>
      <c r="H1696" t="s">
        <v>2698</v>
      </c>
    </row>
    <row r="1697" spans="1:8">
      <c r="H1697" t="s">
        <v>2700</v>
      </c>
    </row>
    <row r="1698" spans="1:8">
      <c r="A1698" t="s">
        <v>263</v>
      </c>
      <c r="B1698">
        <f>HYPERLINK("https://github.com/apache/commons-math/commit/47bbab88146a4268f0614d87ebbd242c5294f252", "47bbab88146a4268f0614d87ebbd242c5294f252")</f>
        <v>0</v>
      </c>
      <c r="C1698">
        <f>HYPERLINK("https://github.com/apache/commons-math/commit/99c798e46ffa6d6be36af8b05248b42abd6fd6da", "99c798e46ffa6d6be36af8b05248b42abd6fd6da")</f>
        <v>0</v>
      </c>
      <c r="D1698" t="s">
        <v>518</v>
      </c>
      <c r="E1698" t="s">
        <v>787</v>
      </c>
      <c r="F1698" t="s">
        <v>1442</v>
      </c>
      <c r="G1698" t="s">
        <v>2110</v>
      </c>
      <c r="H1698" t="s">
        <v>3903</v>
      </c>
    </row>
    <row r="1699" spans="1:8">
      <c r="A1699" t="s">
        <v>266</v>
      </c>
      <c r="B1699">
        <f>HYPERLINK("https://github.com/apache/commons-math/commit/dee1c0d70b774902bbfab9f5eb05e5d77066a8be", "dee1c0d70b774902bbfab9f5eb05e5d77066a8be")</f>
        <v>0</v>
      </c>
      <c r="C1699">
        <f>HYPERLINK("https://github.com/apache/commons-math/commit/49c39e7d1cee0df36e13ed67719ea12320005d7f", "49c39e7d1cee0df36e13ed67719ea12320005d7f")</f>
        <v>0</v>
      </c>
      <c r="D1699" t="s">
        <v>518</v>
      </c>
      <c r="E1699" t="s">
        <v>790</v>
      </c>
      <c r="F1699" t="s">
        <v>1442</v>
      </c>
      <c r="G1699" t="s">
        <v>2110</v>
      </c>
      <c r="H1699" t="s">
        <v>3917</v>
      </c>
    </row>
    <row r="1700" spans="1:8">
      <c r="H1700" t="s">
        <v>3918</v>
      </c>
    </row>
    <row r="1701" spans="1:8">
      <c r="H1701" t="s">
        <v>3919</v>
      </c>
    </row>
    <row r="1702" spans="1:8">
      <c r="H1702" t="s">
        <v>3920</v>
      </c>
    </row>
    <row r="1703" spans="1:8">
      <c r="H1703" t="s">
        <v>3921</v>
      </c>
    </row>
    <row r="1704" spans="1:8">
      <c r="H1704" t="s">
        <v>3922</v>
      </c>
    </row>
    <row r="1705" spans="1:8">
      <c r="H1705" t="s">
        <v>3923</v>
      </c>
    </row>
    <row r="1706" spans="1:8">
      <c r="H1706" t="s">
        <v>3924</v>
      </c>
    </row>
    <row r="1707" spans="1:8">
      <c r="H1707" t="s">
        <v>3925</v>
      </c>
    </row>
    <row r="1708" spans="1:8">
      <c r="H1708" t="s">
        <v>3926</v>
      </c>
    </row>
    <row r="1709" spans="1:8">
      <c r="H1709" t="s">
        <v>3927</v>
      </c>
    </row>
    <row r="1710" spans="1:8">
      <c r="H1710" t="s">
        <v>3928</v>
      </c>
    </row>
    <row r="1711" spans="1:8">
      <c r="H1711" t="s">
        <v>3929</v>
      </c>
    </row>
    <row r="1712" spans="1:8">
      <c r="H1712" t="s">
        <v>3930</v>
      </c>
    </row>
    <row r="1713" spans="8:8">
      <c r="H1713" t="s">
        <v>3931</v>
      </c>
    </row>
    <row r="1714" spans="8:8">
      <c r="H1714" t="s">
        <v>3932</v>
      </c>
    </row>
    <row r="1715" spans="8:8">
      <c r="H1715" t="s">
        <v>3933</v>
      </c>
    </row>
    <row r="1716" spans="8:8">
      <c r="H1716" t="s">
        <v>3934</v>
      </c>
    </row>
    <row r="1717" spans="8:8">
      <c r="H1717" t="s">
        <v>3935</v>
      </c>
    </row>
    <row r="1718" spans="8:8">
      <c r="H1718" t="s">
        <v>3936</v>
      </c>
    </row>
    <row r="1719" spans="8:8">
      <c r="H1719" t="s">
        <v>3937</v>
      </c>
    </row>
    <row r="1720" spans="8:8">
      <c r="H1720" t="s">
        <v>3938</v>
      </c>
    </row>
    <row r="1721" spans="8:8">
      <c r="H1721" t="s">
        <v>3939</v>
      </c>
    </row>
    <row r="1722" spans="8:8">
      <c r="H1722" t="s">
        <v>3940</v>
      </c>
    </row>
    <row r="1723" spans="8:8">
      <c r="H1723" t="s">
        <v>3941</v>
      </c>
    </row>
    <row r="1724" spans="8:8">
      <c r="H1724" t="s">
        <v>3942</v>
      </c>
    </row>
    <row r="1725" spans="8:8">
      <c r="H1725" t="s">
        <v>3943</v>
      </c>
    </row>
    <row r="1726" spans="8:8">
      <c r="H1726" t="s">
        <v>3944</v>
      </c>
    </row>
    <row r="1727" spans="8:8">
      <c r="H1727" t="s">
        <v>3945</v>
      </c>
    </row>
    <row r="1728" spans="8:8">
      <c r="H1728" t="s">
        <v>3946</v>
      </c>
    </row>
    <row r="1729" spans="1:8">
      <c r="A1729" t="s">
        <v>267</v>
      </c>
      <c r="B1729">
        <f>HYPERLINK("https://github.com/apache/commons-math/commit/fb761ffb51ba1436163b094255b6af40bf69bd83", "fb761ffb51ba1436163b094255b6af40bf69bd83")</f>
        <v>0</v>
      </c>
      <c r="C1729">
        <f>HYPERLINK("https://github.com/apache/commons-math/commit/29e63593995f59f93441f08912c0fb3f67184425", "29e63593995f59f93441f08912c0fb3f67184425")</f>
        <v>0</v>
      </c>
      <c r="D1729" t="s">
        <v>518</v>
      </c>
      <c r="E1729" t="s">
        <v>791</v>
      </c>
      <c r="F1729" t="s">
        <v>1444</v>
      </c>
      <c r="G1729" t="s">
        <v>2113</v>
      </c>
      <c r="H1729" t="s">
        <v>3947</v>
      </c>
    </row>
    <row r="1730" spans="1:8">
      <c r="F1730" t="s">
        <v>1445</v>
      </c>
      <c r="G1730" t="s">
        <v>2114</v>
      </c>
      <c r="H1730" t="s">
        <v>3948</v>
      </c>
    </row>
    <row r="1731" spans="1:8">
      <c r="H1731" t="s">
        <v>3949</v>
      </c>
    </row>
    <row r="1732" spans="1:8">
      <c r="H1732" t="s">
        <v>3950</v>
      </c>
    </row>
    <row r="1733" spans="1:8">
      <c r="H1733" t="s">
        <v>3951</v>
      </c>
    </row>
    <row r="1734" spans="1:8">
      <c r="H1734" t="s">
        <v>3952</v>
      </c>
    </row>
    <row r="1735" spans="1:8">
      <c r="H1735" t="s">
        <v>3953</v>
      </c>
    </row>
    <row r="1736" spans="1:8">
      <c r="A1736" t="s">
        <v>268</v>
      </c>
      <c r="B1736">
        <f>HYPERLINK("https://github.com/apache/commons-math/commit/98c3f3b4cf9ba74a35216969d741c28e533f862a", "98c3f3b4cf9ba74a35216969d741c28e533f862a")</f>
        <v>0</v>
      </c>
      <c r="C1736">
        <f>HYPERLINK("https://github.com/apache/commons-math/commit/d429505103865e9f92c4c21d1a5d51eab35d7733", "d429505103865e9f92c4c21d1a5d51eab35d7733")</f>
        <v>0</v>
      </c>
      <c r="D1736" t="s">
        <v>517</v>
      </c>
      <c r="E1736" t="s">
        <v>792</v>
      </c>
      <c r="F1736" t="s">
        <v>1386</v>
      </c>
      <c r="G1736" t="s">
        <v>1842</v>
      </c>
      <c r="H1736" t="s">
        <v>2377</v>
      </c>
    </row>
    <row r="1737" spans="1:8">
      <c r="H1737" t="s">
        <v>2380</v>
      </c>
    </row>
    <row r="1738" spans="1:8">
      <c r="H1738" t="s">
        <v>3954</v>
      </c>
    </row>
    <row r="1739" spans="1:8">
      <c r="H1739" t="s">
        <v>2917</v>
      </c>
    </row>
    <row r="1740" spans="1:8">
      <c r="A1740" t="s">
        <v>269</v>
      </c>
      <c r="B1740">
        <f>HYPERLINK("https://github.com/apache/commons-math/commit/ef6887f87037cce8f72c6beb233cca8b9b959ff8", "ef6887f87037cce8f72c6beb233cca8b9b959ff8")</f>
        <v>0</v>
      </c>
      <c r="C1740">
        <f>HYPERLINK("https://github.com/apache/commons-math/commit/abb99f4d0d0033ce3bf5f119b6c77a872efa54a5", "abb99f4d0d0033ce3bf5f119b6c77a872efa54a5")</f>
        <v>0</v>
      </c>
      <c r="D1740" t="s">
        <v>519</v>
      </c>
      <c r="E1740" t="s">
        <v>793</v>
      </c>
      <c r="F1740" t="s">
        <v>1446</v>
      </c>
      <c r="G1740" t="s">
        <v>2115</v>
      </c>
      <c r="H1740" t="s">
        <v>3955</v>
      </c>
    </row>
    <row r="1741" spans="1:8">
      <c r="H1741" t="s">
        <v>3956</v>
      </c>
    </row>
    <row r="1742" spans="1:8">
      <c r="A1742" t="s">
        <v>270</v>
      </c>
      <c r="B1742">
        <f>HYPERLINK("https://github.com/apache/commons-math/commit/6afb7fa54f2401f5b62238d2bc127b63a73b62be", "6afb7fa54f2401f5b62238d2bc127b63a73b62be")</f>
        <v>0</v>
      </c>
      <c r="C1742">
        <f>HYPERLINK("https://github.com/apache/commons-math/commit/a1fcf167b2cf064bc82edcc52ee9d935a8d68cff", "a1fcf167b2cf064bc82edcc52ee9d935a8d68cff")</f>
        <v>0</v>
      </c>
      <c r="D1742" t="s">
        <v>517</v>
      </c>
      <c r="E1742" t="s">
        <v>794</v>
      </c>
      <c r="F1742" t="s">
        <v>1447</v>
      </c>
      <c r="G1742" t="s">
        <v>2063</v>
      </c>
      <c r="H1742" t="s">
        <v>3607</v>
      </c>
    </row>
    <row r="1743" spans="1:8">
      <c r="H1743" t="s">
        <v>3609</v>
      </c>
    </row>
    <row r="1744" spans="1:8">
      <c r="A1744" t="s">
        <v>271</v>
      </c>
      <c r="B1744">
        <f>HYPERLINK("https://github.com/apache/commons-math/commit/f12bb6ddd56aa33a7f883b67c254ab1edaeadcc9", "f12bb6ddd56aa33a7f883b67c254ab1edaeadcc9")</f>
        <v>0</v>
      </c>
      <c r="C1744">
        <f>HYPERLINK("https://github.com/apache/commons-math/commit/52feb7c331e9dce6df9c0cce119c2cbaa78e821e", "52feb7c331e9dce6df9c0cce119c2cbaa78e821e")</f>
        <v>0</v>
      </c>
      <c r="D1744" t="s">
        <v>517</v>
      </c>
      <c r="E1744" t="s">
        <v>795</v>
      </c>
      <c r="F1744" t="s">
        <v>1448</v>
      </c>
      <c r="G1744" t="s">
        <v>2116</v>
      </c>
      <c r="H1744" t="s">
        <v>2497</v>
      </c>
    </row>
    <row r="1745" spans="1:8">
      <c r="H1745" t="s">
        <v>3794</v>
      </c>
    </row>
    <row r="1746" spans="1:8">
      <c r="H1746" t="s">
        <v>3796</v>
      </c>
    </row>
    <row r="1747" spans="1:8">
      <c r="H1747" t="s">
        <v>3798</v>
      </c>
    </row>
    <row r="1748" spans="1:8">
      <c r="H1748" t="s">
        <v>3800</v>
      </c>
    </row>
    <row r="1749" spans="1:8">
      <c r="H1749" t="s">
        <v>3764</v>
      </c>
    </row>
    <row r="1750" spans="1:8">
      <c r="F1750" t="s">
        <v>1449</v>
      </c>
      <c r="G1750" t="s">
        <v>2117</v>
      </c>
      <c r="H1750" t="s">
        <v>2879</v>
      </c>
    </row>
    <row r="1751" spans="1:8">
      <c r="H1751" t="s">
        <v>2989</v>
      </c>
    </row>
    <row r="1752" spans="1:8">
      <c r="H1752" t="s">
        <v>2993</v>
      </c>
    </row>
    <row r="1753" spans="1:8">
      <c r="H1753" t="s">
        <v>2504</v>
      </c>
    </row>
    <row r="1754" spans="1:8">
      <c r="H1754" t="s">
        <v>3957</v>
      </c>
    </row>
    <row r="1755" spans="1:8">
      <c r="H1755" t="s">
        <v>3958</v>
      </c>
    </row>
    <row r="1756" spans="1:8">
      <c r="F1756" t="s">
        <v>1450</v>
      </c>
      <c r="G1756" t="s">
        <v>2100</v>
      </c>
      <c r="H1756" t="s">
        <v>3960</v>
      </c>
    </row>
    <row r="1757" spans="1:8">
      <c r="H1757" t="s">
        <v>3968</v>
      </c>
    </row>
    <row r="1758" spans="1:8">
      <c r="H1758" t="s">
        <v>3976</v>
      </c>
    </row>
    <row r="1759" spans="1:8">
      <c r="H1759" t="s">
        <v>3984</v>
      </c>
    </row>
    <row r="1760" spans="1:8">
      <c r="A1760" t="s">
        <v>272</v>
      </c>
      <c r="B1760">
        <f>HYPERLINK("https://github.com/apache/commons-math/commit/0b8e0a285c6401016d58294ac80c636ed2e2084f", "0b8e0a285c6401016d58294ac80c636ed2e2084f")</f>
        <v>0</v>
      </c>
      <c r="C1760">
        <f>HYPERLINK("https://github.com/apache/commons-math/commit/6c3673c46bdd1b1c24a479b7418baeb12f509353", "6c3673c46bdd1b1c24a479b7418baeb12f509353")</f>
        <v>0</v>
      </c>
      <c r="D1760" t="s">
        <v>518</v>
      </c>
      <c r="E1760" t="s">
        <v>796</v>
      </c>
      <c r="F1760" t="s">
        <v>1451</v>
      </c>
      <c r="G1760" t="s">
        <v>1948</v>
      </c>
      <c r="H1760" t="s">
        <v>3026</v>
      </c>
    </row>
    <row r="1761" spans="6:8">
      <c r="H1761" t="s">
        <v>3998</v>
      </c>
    </row>
    <row r="1762" spans="6:8">
      <c r="H1762" t="s">
        <v>3028</v>
      </c>
    </row>
    <row r="1763" spans="6:8">
      <c r="H1763" t="s">
        <v>3029</v>
      </c>
    </row>
    <row r="1764" spans="6:8">
      <c r="H1764" t="s">
        <v>3030</v>
      </c>
    </row>
    <row r="1765" spans="6:8">
      <c r="H1765" t="s">
        <v>3031</v>
      </c>
    </row>
    <row r="1766" spans="6:8">
      <c r="H1766" t="s">
        <v>3032</v>
      </c>
    </row>
    <row r="1767" spans="6:8">
      <c r="H1767" t="s">
        <v>3035</v>
      </c>
    </row>
    <row r="1768" spans="6:8">
      <c r="H1768" t="s">
        <v>3036</v>
      </c>
    </row>
    <row r="1769" spans="6:8">
      <c r="H1769" t="s">
        <v>3999</v>
      </c>
    </row>
    <row r="1770" spans="6:8">
      <c r="H1770" t="s">
        <v>4000</v>
      </c>
    </row>
    <row r="1771" spans="6:8">
      <c r="H1771" t="s">
        <v>3039</v>
      </c>
    </row>
    <row r="1772" spans="6:8">
      <c r="H1772" t="s">
        <v>4001</v>
      </c>
    </row>
    <row r="1773" spans="6:8">
      <c r="F1773" t="s">
        <v>1452</v>
      </c>
      <c r="G1773" t="s">
        <v>1949</v>
      </c>
      <c r="H1773" t="s">
        <v>3026</v>
      </c>
    </row>
    <row r="1774" spans="6:8">
      <c r="H1774" t="s">
        <v>3027</v>
      </c>
    </row>
    <row r="1775" spans="6:8">
      <c r="H1775" t="s">
        <v>3028</v>
      </c>
    </row>
    <row r="1776" spans="6:8">
      <c r="H1776" t="s">
        <v>3029</v>
      </c>
    </row>
    <row r="1777" spans="1:8">
      <c r="H1777" t="s">
        <v>3030</v>
      </c>
    </row>
    <row r="1778" spans="1:8">
      <c r="H1778" t="s">
        <v>3032</v>
      </c>
    </row>
    <row r="1779" spans="1:8">
      <c r="H1779" t="s">
        <v>3033</v>
      </c>
    </row>
    <row r="1780" spans="1:8">
      <c r="H1780" t="s">
        <v>3034</v>
      </c>
    </row>
    <row r="1781" spans="1:8">
      <c r="H1781" t="s">
        <v>3035</v>
      </c>
    </row>
    <row r="1782" spans="1:8">
      <c r="H1782" t="s">
        <v>3036</v>
      </c>
    </row>
    <row r="1783" spans="1:8">
      <c r="H1783" t="s">
        <v>3743</v>
      </c>
    </row>
    <row r="1784" spans="1:8">
      <c r="H1784" t="s">
        <v>3039</v>
      </c>
    </row>
    <row r="1785" spans="1:8">
      <c r="H1785" t="s">
        <v>3040</v>
      </c>
    </row>
    <row r="1786" spans="1:8">
      <c r="A1786" t="s">
        <v>273</v>
      </c>
      <c r="B1786">
        <f>HYPERLINK("https://github.com/apache/commons-math/commit/833111b2e81ae248f6ba38553a0dd7568d438439", "833111b2e81ae248f6ba38553a0dd7568d438439")</f>
        <v>0</v>
      </c>
      <c r="C1786">
        <f>HYPERLINK("https://github.com/apache/commons-math/commit/28a28399279c42e5613865dc720d81e4908929ae", "28a28399279c42e5613865dc720d81e4908929ae")</f>
        <v>0</v>
      </c>
      <c r="D1786" t="s">
        <v>518</v>
      </c>
      <c r="E1786" t="s">
        <v>797</v>
      </c>
      <c r="F1786" t="s">
        <v>1453</v>
      </c>
      <c r="G1786" t="s">
        <v>2118</v>
      </c>
      <c r="H1786" t="s">
        <v>4002</v>
      </c>
    </row>
    <row r="1787" spans="1:8">
      <c r="A1787" t="s">
        <v>274</v>
      </c>
      <c r="B1787">
        <f>HYPERLINK("https://github.com/apache/commons-math/commit/0fa29579f5af17e360e54c8081719288eb993f2d", "0fa29579f5af17e360e54c8081719288eb993f2d")</f>
        <v>0</v>
      </c>
      <c r="C1787">
        <f>HYPERLINK("https://github.com/apache/commons-math/commit/a25ccdc4e66779a853c3a517af9656c8f831bc23", "a25ccdc4e66779a853c3a517af9656c8f831bc23")</f>
        <v>0</v>
      </c>
      <c r="D1787" t="s">
        <v>518</v>
      </c>
      <c r="E1787" t="s">
        <v>798</v>
      </c>
      <c r="F1787" t="s">
        <v>1454</v>
      </c>
      <c r="G1787" t="s">
        <v>1942</v>
      </c>
      <c r="H1787" t="s">
        <v>3186</v>
      </c>
    </row>
    <row r="1788" spans="1:8">
      <c r="A1788" t="s">
        <v>275</v>
      </c>
      <c r="B1788">
        <f>HYPERLINK("https://github.com/apache/commons-math/commit/06c509b3b8818985e94c199aef57960353ac7038", "06c509b3b8818985e94c199aef57960353ac7038")</f>
        <v>0</v>
      </c>
      <c r="C1788">
        <f>HYPERLINK("https://github.com/apache/commons-math/commit/47635bdb4ac2464f8a9f8429cc25ee1b1165ef98", "47635bdb4ac2464f8a9f8429cc25ee1b1165ef98")</f>
        <v>0</v>
      </c>
      <c r="D1788" t="s">
        <v>518</v>
      </c>
      <c r="E1788" t="s">
        <v>799</v>
      </c>
      <c r="F1788" t="s">
        <v>1455</v>
      </c>
      <c r="G1788" t="s">
        <v>1974</v>
      </c>
      <c r="H1788" t="s">
        <v>3187</v>
      </c>
    </row>
    <row r="1789" spans="1:8">
      <c r="F1789" t="s">
        <v>1454</v>
      </c>
      <c r="G1789" t="s">
        <v>1942</v>
      </c>
      <c r="H1789" t="s">
        <v>3187</v>
      </c>
    </row>
    <row r="1790" spans="1:8">
      <c r="A1790" t="s">
        <v>276</v>
      </c>
      <c r="B1790">
        <f>HYPERLINK("https://github.com/apache/commons-math/commit/9b78d1ed4c2644949d057e1f236184e134f9cfa9", "9b78d1ed4c2644949d057e1f236184e134f9cfa9")</f>
        <v>0</v>
      </c>
      <c r="C1790">
        <f>HYPERLINK("https://github.com/apache/commons-math/commit/e0885ee01f0759f3b9233045374e7508442006ed", "e0885ee01f0759f3b9233045374e7508442006ed")</f>
        <v>0</v>
      </c>
      <c r="D1790" t="s">
        <v>518</v>
      </c>
      <c r="E1790" t="s">
        <v>800</v>
      </c>
      <c r="F1790" t="s">
        <v>1454</v>
      </c>
      <c r="G1790" t="s">
        <v>1942</v>
      </c>
      <c r="H1790" t="s">
        <v>3188</v>
      </c>
    </row>
    <row r="1791" spans="1:8">
      <c r="A1791" t="s">
        <v>277</v>
      </c>
      <c r="B1791">
        <f>HYPERLINK("https://github.com/apache/commons-math/commit/ca6583feb8e6dcd9ff23f9495fef0d22a14ff2d6", "ca6583feb8e6dcd9ff23f9495fef0d22a14ff2d6")</f>
        <v>0</v>
      </c>
      <c r="C1791">
        <f>HYPERLINK("https://github.com/apache/commons-math/commit/8987aa0cfe1bc7c20ad7f4e69250bc696261fc23", "8987aa0cfe1bc7c20ad7f4e69250bc696261fc23")</f>
        <v>0</v>
      </c>
      <c r="D1791" t="s">
        <v>518</v>
      </c>
      <c r="E1791" t="s">
        <v>801</v>
      </c>
      <c r="F1791" t="s">
        <v>1455</v>
      </c>
      <c r="G1791" t="s">
        <v>1974</v>
      </c>
      <c r="H1791" t="s">
        <v>3188</v>
      </c>
    </row>
    <row r="1792" spans="1:8">
      <c r="H1792" t="s">
        <v>3189</v>
      </c>
    </row>
    <row r="1793" spans="1:8">
      <c r="H1793" t="s">
        <v>4003</v>
      </c>
    </row>
    <row r="1794" spans="1:8">
      <c r="F1794" t="s">
        <v>1454</v>
      </c>
      <c r="G1794" t="s">
        <v>1942</v>
      </c>
      <c r="H1794" t="s">
        <v>4003</v>
      </c>
    </row>
    <row r="1795" spans="1:8">
      <c r="H1795" t="s">
        <v>3189</v>
      </c>
    </row>
    <row r="1796" spans="1:8">
      <c r="A1796" t="s">
        <v>278</v>
      </c>
      <c r="B1796">
        <f>HYPERLINK("https://github.com/apache/commons-math/commit/a222b6b3ac92e0585acb70d443056873b12f2c15", "a222b6b3ac92e0585acb70d443056873b12f2c15")</f>
        <v>0</v>
      </c>
      <c r="C1796">
        <f>HYPERLINK("https://github.com/apache/commons-math/commit/ca6583feb8e6dcd9ff23f9495fef0d22a14ff2d6", "ca6583feb8e6dcd9ff23f9495fef0d22a14ff2d6")</f>
        <v>0</v>
      </c>
      <c r="D1796" t="s">
        <v>518</v>
      </c>
      <c r="E1796" t="s">
        <v>802</v>
      </c>
      <c r="F1796" t="s">
        <v>1454</v>
      </c>
      <c r="G1796" t="s">
        <v>1942</v>
      </c>
      <c r="H1796" t="s">
        <v>3249</v>
      </c>
    </row>
    <row r="1797" spans="1:8">
      <c r="A1797" t="s">
        <v>279</v>
      </c>
      <c r="B1797">
        <f>HYPERLINK("https://github.com/apache/commons-math/commit/6d5b6eb0d1fbd975e05822bfb21e4d78f8dbe3d9", "6d5b6eb0d1fbd975e05822bfb21e4d78f8dbe3d9")</f>
        <v>0</v>
      </c>
      <c r="C1797">
        <f>HYPERLINK("https://github.com/apache/commons-math/commit/a222b6b3ac92e0585acb70d443056873b12f2c15", "a222b6b3ac92e0585acb70d443056873b12f2c15")</f>
        <v>0</v>
      </c>
      <c r="D1797" t="s">
        <v>518</v>
      </c>
      <c r="E1797" t="s">
        <v>803</v>
      </c>
      <c r="F1797" t="s">
        <v>1455</v>
      </c>
      <c r="G1797" t="s">
        <v>1974</v>
      </c>
      <c r="H1797" t="s">
        <v>3190</v>
      </c>
    </row>
    <row r="1798" spans="1:8">
      <c r="F1798" t="s">
        <v>1454</v>
      </c>
      <c r="G1798" t="s">
        <v>1942</v>
      </c>
      <c r="H1798" t="s">
        <v>3190</v>
      </c>
    </row>
    <row r="1799" spans="1:8">
      <c r="A1799" t="s">
        <v>280</v>
      </c>
      <c r="B1799">
        <f>HYPERLINK("https://github.com/apache/commons-math/commit/ce5671bfb0cb6d9f579d77b4ca5616165f05119d", "ce5671bfb0cb6d9f579d77b4ca5616165f05119d")</f>
        <v>0</v>
      </c>
      <c r="C1799">
        <f>HYPERLINK("https://github.com/apache/commons-math/commit/6d5b6eb0d1fbd975e05822bfb21e4d78f8dbe3d9", "6d5b6eb0d1fbd975e05822bfb21e4d78f8dbe3d9")</f>
        <v>0</v>
      </c>
      <c r="D1799" t="s">
        <v>518</v>
      </c>
      <c r="E1799" t="s">
        <v>804</v>
      </c>
      <c r="F1799" t="s">
        <v>1455</v>
      </c>
      <c r="G1799" t="s">
        <v>1974</v>
      </c>
      <c r="H1799" t="s">
        <v>4004</v>
      </c>
    </row>
    <row r="1800" spans="1:8">
      <c r="A1800" t="s">
        <v>281</v>
      </c>
      <c r="B1800">
        <f>HYPERLINK("https://github.com/apache/commons-math/commit/1d9b3006bf3e2b736572cd13621b5c8eea7c073a", "1d9b3006bf3e2b736572cd13621b5c8eea7c073a")</f>
        <v>0</v>
      </c>
      <c r="C1800">
        <f>HYPERLINK("https://github.com/apache/commons-math/commit/ce5671bfb0cb6d9f579d77b4ca5616165f05119d", "ce5671bfb0cb6d9f579d77b4ca5616165f05119d")</f>
        <v>0</v>
      </c>
      <c r="D1800" t="s">
        <v>518</v>
      </c>
      <c r="E1800" t="s">
        <v>805</v>
      </c>
      <c r="F1800" t="s">
        <v>1455</v>
      </c>
      <c r="G1800" t="s">
        <v>1974</v>
      </c>
      <c r="H1800" t="s">
        <v>2635</v>
      </c>
    </row>
    <row r="1801" spans="1:8">
      <c r="A1801" t="s">
        <v>282</v>
      </c>
      <c r="B1801">
        <f>HYPERLINK("https://github.com/apache/commons-math/commit/0f9932a5c52e854141e9e853b1f0857dc7de52f7", "0f9932a5c52e854141e9e853b1f0857dc7de52f7")</f>
        <v>0</v>
      </c>
      <c r="C1801">
        <f>HYPERLINK("https://github.com/apache/commons-math/commit/1d9b3006bf3e2b736572cd13621b5c8eea7c073a", "1d9b3006bf3e2b736572cd13621b5c8eea7c073a")</f>
        <v>0</v>
      </c>
      <c r="D1801" t="s">
        <v>518</v>
      </c>
      <c r="E1801" t="s">
        <v>806</v>
      </c>
      <c r="F1801" t="s">
        <v>1455</v>
      </c>
      <c r="G1801" t="s">
        <v>1974</v>
      </c>
      <c r="H1801" t="s">
        <v>4005</v>
      </c>
    </row>
    <row r="1802" spans="1:8">
      <c r="A1802" t="s">
        <v>283</v>
      </c>
      <c r="B1802">
        <f>HYPERLINK("https://github.com/apache/commons-math/commit/09d7f9a7b88ca4a41f1644c5c8fe3184d6151bbe", "09d7f9a7b88ca4a41f1644c5c8fe3184d6151bbe")</f>
        <v>0</v>
      </c>
      <c r="C1802">
        <f>HYPERLINK("https://github.com/apache/commons-math/commit/0f9932a5c52e854141e9e853b1f0857dc7de52f7", "0f9932a5c52e854141e9e853b1f0857dc7de52f7")</f>
        <v>0</v>
      </c>
      <c r="D1802" t="s">
        <v>518</v>
      </c>
      <c r="E1802" t="s">
        <v>807</v>
      </c>
      <c r="F1802" t="s">
        <v>1455</v>
      </c>
      <c r="G1802" t="s">
        <v>1974</v>
      </c>
      <c r="H1802" t="s">
        <v>4006</v>
      </c>
    </row>
    <row r="1803" spans="1:8">
      <c r="H1803" t="s">
        <v>4007</v>
      </c>
    </row>
    <row r="1804" spans="1:8">
      <c r="H1804" t="s">
        <v>4008</v>
      </c>
    </row>
    <row r="1805" spans="1:8">
      <c r="A1805" t="s">
        <v>284</v>
      </c>
      <c r="B1805">
        <f>HYPERLINK("https://github.com/apache/commons-math/commit/5a4f0a81713e650aadefb3601333f39d51315509", "5a4f0a81713e650aadefb3601333f39d51315509")</f>
        <v>0</v>
      </c>
      <c r="C1805">
        <f>HYPERLINK("https://github.com/apache/commons-math/commit/118e94b5e981f6e1fd4ccdf41c80677fd972d030", "118e94b5e981f6e1fd4ccdf41c80677fd972d030")</f>
        <v>0</v>
      </c>
      <c r="D1805" t="s">
        <v>518</v>
      </c>
      <c r="E1805" t="s">
        <v>808</v>
      </c>
      <c r="F1805" t="s">
        <v>1455</v>
      </c>
      <c r="G1805" t="s">
        <v>1974</v>
      </c>
      <c r="H1805" t="s">
        <v>4009</v>
      </c>
    </row>
    <row r="1806" spans="1:8">
      <c r="H1806" t="s">
        <v>4010</v>
      </c>
    </row>
    <row r="1807" spans="1:8">
      <c r="H1807" t="s">
        <v>4011</v>
      </c>
    </row>
    <row r="1808" spans="1:8">
      <c r="H1808" t="s">
        <v>4012</v>
      </c>
    </row>
    <row r="1809" spans="1:8">
      <c r="F1809" t="s">
        <v>1456</v>
      </c>
      <c r="G1809" t="s">
        <v>2083</v>
      </c>
      <c r="H1809" t="s">
        <v>3748</v>
      </c>
    </row>
    <row r="1810" spans="1:8">
      <c r="H1810" t="s">
        <v>3570</v>
      </c>
    </row>
    <row r="1811" spans="1:8">
      <c r="A1811" t="s">
        <v>285</v>
      </c>
      <c r="B1811">
        <f>HYPERLINK("https://github.com/apache/commons-math/commit/3f83d10d68cd157c886218d7ab8696942d7f4e53", "3f83d10d68cd157c886218d7ab8696942d7f4e53")</f>
        <v>0</v>
      </c>
      <c r="C1811">
        <f>HYPERLINK("https://github.com/apache/commons-math/commit/5a4f0a81713e650aadefb3601333f39d51315509", "5a4f0a81713e650aadefb3601333f39d51315509")</f>
        <v>0</v>
      </c>
      <c r="D1811" t="s">
        <v>518</v>
      </c>
      <c r="E1811" t="s">
        <v>809</v>
      </c>
      <c r="F1811" t="s">
        <v>1455</v>
      </c>
      <c r="G1811" t="s">
        <v>1974</v>
      </c>
      <c r="H1811" t="s">
        <v>4013</v>
      </c>
    </row>
    <row r="1812" spans="1:8">
      <c r="H1812" t="s">
        <v>4014</v>
      </c>
    </row>
    <row r="1813" spans="1:8">
      <c r="H1813" t="s">
        <v>4015</v>
      </c>
    </row>
    <row r="1814" spans="1:8">
      <c r="H1814" t="s">
        <v>4016</v>
      </c>
    </row>
    <row r="1815" spans="1:8">
      <c r="A1815" t="s">
        <v>286</v>
      </c>
      <c r="B1815">
        <f>HYPERLINK("https://github.com/apache/commons-math/commit/290224dce3adbff4b6ec898ab9323ea9661f68d8", "290224dce3adbff4b6ec898ab9323ea9661f68d8")</f>
        <v>0</v>
      </c>
      <c r="C1815">
        <f>HYPERLINK("https://github.com/apache/commons-math/commit/1d0adbdc72a59c15215636b003a7544f039a74f5", "1d0adbdc72a59c15215636b003a7544f039a74f5")</f>
        <v>0</v>
      </c>
      <c r="D1815" t="s">
        <v>518</v>
      </c>
      <c r="E1815" t="s">
        <v>810</v>
      </c>
      <c r="F1815" t="s">
        <v>1457</v>
      </c>
      <c r="G1815" t="s">
        <v>2119</v>
      </c>
      <c r="H1815" t="s">
        <v>4017</v>
      </c>
    </row>
    <row r="1816" spans="1:8">
      <c r="F1816" t="s">
        <v>1456</v>
      </c>
      <c r="G1816" t="s">
        <v>2083</v>
      </c>
      <c r="H1816" t="s">
        <v>4017</v>
      </c>
    </row>
    <row r="1817" spans="1:8">
      <c r="A1817" t="s">
        <v>288</v>
      </c>
      <c r="B1817">
        <f>HYPERLINK("https://github.com/apache/commons-math/commit/6b4e87c928fbf0ec7f2c9cbb2eb2e10c8f289094", "6b4e87c928fbf0ec7f2c9cbb2eb2e10c8f289094")</f>
        <v>0</v>
      </c>
      <c r="C1817">
        <f>HYPERLINK("https://github.com/apache/commons-math/commit/83461fe890b57e80fa1aae98ffedde628a06ed35", "83461fe890b57e80fa1aae98ffedde628a06ed35")</f>
        <v>0</v>
      </c>
      <c r="D1817" t="s">
        <v>518</v>
      </c>
      <c r="E1817" t="s">
        <v>812</v>
      </c>
      <c r="F1817" t="s">
        <v>1457</v>
      </c>
      <c r="G1817" t="s">
        <v>2119</v>
      </c>
      <c r="H1817" t="s">
        <v>3187</v>
      </c>
    </row>
    <row r="1818" spans="1:8">
      <c r="F1818" t="s">
        <v>1456</v>
      </c>
      <c r="G1818" t="s">
        <v>2083</v>
      </c>
      <c r="H1818" t="s">
        <v>3745</v>
      </c>
    </row>
    <row r="1819" spans="1:8">
      <c r="A1819" t="s">
        <v>289</v>
      </c>
      <c r="B1819">
        <f>HYPERLINK("https://github.com/apache/commons-math/commit/590934526e933d5a3e121d1b575cc6ebf817f97b", "590934526e933d5a3e121d1b575cc6ebf817f97b")</f>
        <v>0</v>
      </c>
      <c r="C1819">
        <f>HYPERLINK("https://github.com/apache/commons-math/commit/fd40f7a4f6bcd5f712582e0bca4306d0123b8455", "fd40f7a4f6bcd5f712582e0bca4306d0123b8455")</f>
        <v>0</v>
      </c>
      <c r="D1819" t="s">
        <v>518</v>
      </c>
      <c r="E1819" t="s">
        <v>813</v>
      </c>
      <c r="F1819" t="s">
        <v>1457</v>
      </c>
      <c r="G1819" t="s">
        <v>2119</v>
      </c>
      <c r="H1819" t="s">
        <v>4003</v>
      </c>
    </row>
    <row r="1820" spans="1:8">
      <c r="A1820" t="s">
        <v>290</v>
      </c>
      <c r="B1820">
        <f>HYPERLINK("https://github.com/apache/commons-math/commit/5e5cb5ec2fefdcd469cfdec9197746acdec46149", "5e5cb5ec2fefdcd469cfdec9197746acdec46149")</f>
        <v>0</v>
      </c>
      <c r="C1820">
        <f>HYPERLINK("https://github.com/apache/commons-math/commit/590934526e933d5a3e121d1b575cc6ebf817f97b", "590934526e933d5a3e121d1b575cc6ebf817f97b")</f>
        <v>0</v>
      </c>
      <c r="D1820" t="s">
        <v>518</v>
      </c>
      <c r="E1820" t="s">
        <v>814</v>
      </c>
      <c r="F1820" t="s">
        <v>1456</v>
      </c>
      <c r="G1820" t="s">
        <v>2083</v>
      </c>
      <c r="H1820" t="s">
        <v>3746</v>
      </c>
    </row>
    <row r="1821" spans="1:8">
      <c r="A1821" t="s">
        <v>291</v>
      </c>
      <c r="B1821">
        <f>HYPERLINK("https://github.com/apache/commons-math/commit/8071ded100328216b09d3e5aecbfc4f9ccad22de", "8071ded100328216b09d3e5aecbfc4f9ccad22de")</f>
        <v>0</v>
      </c>
      <c r="C1821">
        <f>HYPERLINK("https://github.com/apache/commons-math/commit/5e5cb5ec2fefdcd469cfdec9197746acdec46149", "5e5cb5ec2fefdcd469cfdec9197746acdec46149")</f>
        <v>0</v>
      </c>
      <c r="D1821" t="s">
        <v>518</v>
      </c>
      <c r="E1821" t="s">
        <v>815</v>
      </c>
      <c r="F1821" t="s">
        <v>1457</v>
      </c>
      <c r="G1821" t="s">
        <v>2119</v>
      </c>
      <c r="H1821" t="s">
        <v>4009</v>
      </c>
    </row>
    <row r="1822" spans="1:8">
      <c r="H1822" t="s">
        <v>4011</v>
      </c>
    </row>
    <row r="1823" spans="1:8">
      <c r="H1823" t="s">
        <v>4013</v>
      </c>
    </row>
    <row r="1824" spans="1:8">
      <c r="H1824" t="s">
        <v>4015</v>
      </c>
    </row>
    <row r="1825" spans="1:8">
      <c r="A1825" t="s">
        <v>292</v>
      </c>
      <c r="B1825">
        <f>HYPERLINK("https://github.com/apache/commons-math/commit/075a88a074d0db35b2ee4549d7b751d68fb699a6", "075a88a074d0db35b2ee4549d7b751d68fb699a6")</f>
        <v>0</v>
      </c>
      <c r="C1825">
        <f>HYPERLINK("https://github.com/apache/commons-math/commit/8071ded100328216b09d3e5aecbfc4f9ccad22de", "8071ded100328216b09d3e5aecbfc4f9ccad22de")</f>
        <v>0</v>
      </c>
      <c r="D1825" t="s">
        <v>518</v>
      </c>
      <c r="E1825" t="s">
        <v>816</v>
      </c>
      <c r="F1825" t="s">
        <v>1457</v>
      </c>
      <c r="G1825" t="s">
        <v>2119</v>
      </c>
      <c r="H1825" t="s">
        <v>3186</v>
      </c>
    </row>
    <row r="1826" spans="1:8">
      <c r="F1826" t="s">
        <v>1456</v>
      </c>
      <c r="G1826" t="s">
        <v>2083</v>
      </c>
      <c r="H1826" t="s">
        <v>3186</v>
      </c>
    </row>
    <row r="1827" spans="1:8">
      <c r="A1827" t="s">
        <v>293</v>
      </c>
      <c r="B1827">
        <f>HYPERLINK("https://github.com/apache/commons-math/commit/d182f07d6aa3e2e9685a126da5953fe7f0d8206c", "d182f07d6aa3e2e9685a126da5953fe7f0d8206c")</f>
        <v>0</v>
      </c>
      <c r="C1827">
        <f>HYPERLINK("https://github.com/apache/commons-math/commit/f2187efaf00a9b3a9421d535e20598868c06ca21", "f2187efaf00a9b3a9421d535e20598868c06ca21")</f>
        <v>0</v>
      </c>
      <c r="D1827" t="s">
        <v>517</v>
      </c>
      <c r="E1827" t="s">
        <v>817</v>
      </c>
      <c r="F1827" t="s">
        <v>1458</v>
      </c>
      <c r="G1827" t="s">
        <v>2120</v>
      </c>
      <c r="H1827" t="s">
        <v>4018</v>
      </c>
    </row>
    <row r="1828" spans="1:8">
      <c r="A1828" t="s">
        <v>294</v>
      </c>
      <c r="B1828">
        <f>HYPERLINK("https://github.com/apache/commons-math/commit/c7196c8f20aaa8095fad98cd465105080ff6c6a7", "c7196c8f20aaa8095fad98cd465105080ff6c6a7")</f>
        <v>0</v>
      </c>
      <c r="C1828">
        <f>HYPERLINK("https://github.com/apache/commons-math/commit/d182f07d6aa3e2e9685a126da5953fe7f0d8206c", "d182f07d6aa3e2e9685a126da5953fe7f0d8206c")</f>
        <v>0</v>
      </c>
      <c r="D1828" t="s">
        <v>518</v>
      </c>
      <c r="E1828" t="s">
        <v>818</v>
      </c>
      <c r="F1828" t="s">
        <v>1457</v>
      </c>
      <c r="G1828" t="s">
        <v>2119</v>
      </c>
      <c r="H1828" t="s">
        <v>4005</v>
      </c>
    </row>
    <row r="1829" spans="1:8">
      <c r="H1829" t="s">
        <v>4006</v>
      </c>
    </row>
    <row r="1830" spans="1:8">
      <c r="H1830" t="s">
        <v>4007</v>
      </c>
    </row>
    <row r="1831" spans="1:8">
      <c r="H1831" t="s">
        <v>4008</v>
      </c>
    </row>
    <row r="1832" spans="1:8">
      <c r="A1832" t="s">
        <v>296</v>
      </c>
      <c r="B1832">
        <f>HYPERLINK("https://github.com/apache/commons-math/commit/8762808a0449fca72050d660767f1ae1dd5e9fa6", "8762808a0449fca72050d660767f1ae1dd5e9fa6")</f>
        <v>0</v>
      </c>
      <c r="C1832">
        <f>HYPERLINK("https://github.com/apache/commons-math/commit/ea6d2beeaf34d01818a53cdee4f4f6582ee95e9e", "ea6d2beeaf34d01818a53cdee4f4f6582ee95e9e")</f>
        <v>0</v>
      </c>
      <c r="D1832" t="s">
        <v>518</v>
      </c>
      <c r="E1832" t="s">
        <v>820</v>
      </c>
      <c r="F1832" t="s">
        <v>1457</v>
      </c>
      <c r="G1832" t="s">
        <v>2119</v>
      </c>
      <c r="H1832" t="s">
        <v>3188</v>
      </c>
    </row>
    <row r="1833" spans="1:8">
      <c r="H1833" t="s">
        <v>3189</v>
      </c>
    </row>
    <row r="1834" spans="1:8">
      <c r="H1834" t="s">
        <v>3249</v>
      </c>
    </row>
    <row r="1835" spans="1:8">
      <c r="A1835" t="s">
        <v>297</v>
      </c>
      <c r="B1835">
        <f>HYPERLINK("https://github.com/apache/commons-math/commit/e89009749feffa56922b2fa8fb7ecc42496529c1", "e89009749feffa56922b2fa8fb7ecc42496529c1")</f>
        <v>0</v>
      </c>
      <c r="C1835">
        <f>HYPERLINK("https://github.com/apache/commons-math/commit/8762808a0449fca72050d660767f1ae1dd5e9fa6", "8762808a0449fca72050d660767f1ae1dd5e9fa6")</f>
        <v>0</v>
      </c>
      <c r="D1835" t="s">
        <v>518</v>
      </c>
      <c r="E1835" t="s">
        <v>821</v>
      </c>
      <c r="F1835" t="s">
        <v>1456</v>
      </c>
      <c r="G1835" t="s">
        <v>2083</v>
      </c>
      <c r="H1835" t="s">
        <v>3188</v>
      </c>
    </row>
    <row r="1836" spans="1:8">
      <c r="H1836" t="s">
        <v>3249</v>
      </c>
    </row>
    <row r="1837" spans="1:8">
      <c r="A1837" t="s">
        <v>302</v>
      </c>
      <c r="B1837">
        <f>HYPERLINK("https://github.com/apache/commons-math/commit/2094b5cb5fc070a17a018076753733b1fdc57f20", "2094b5cb5fc070a17a018076753733b1fdc57f20")</f>
        <v>0</v>
      </c>
      <c r="C1837">
        <f>HYPERLINK("https://github.com/apache/commons-math/commit/e24e3100edfab3dd6aa14dbbc1b8b9ff4a1afa19", "e24e3100edfab3dd6aa14dbbc1b8b9ff4a1afa19")</f>
        <v>0</v>
      </c>
      <c r="D1837" t="s">
        <v>518</v>
      </c>
      <c r="E1837" t="s">
        <v>826</v>
      </c>
      <c r="F1837" t="s">
        <v>1456</v>
      </c>
      <c r="G1837" t="s">
        <v>2083</v>
      </c>
      <c r="H1837" t="s">
        <v>3096</v>
      </c>
    </row>
    <row r="1838" spans="1:8">
      <c r="A1838" t="s">
        <v>303</v>
      </c>
      <c r="B1838">
        <f>HYPERLINK("https://github.com/apache/commons-math/commit/58c9ef25efcf1509e61b9ee3b2adbbe77068fe91", "58c9ef25efcf1509e61b9ee3b2adbbe77068fe91")</f>
        <v>0</v>
      </c>
      <c r="C1838">
        <f>HYPERLINK("https://github.com/apache/commons-math/commit/2094b5cb5fc070a17a018076753733b1fdc57f20", "2094b5cb5fc070a17a018076753733b1fdc57f20")</f>
        <v>0</v>
      </c>
      <c r="D1838" t="s">
        <v>518</v>
      </c>
      <c r="E1838" t="s">
        <v>827</v>
      </c>
      <c r="F1838" t="s">
        <v>1456</v>
      </c>
      <c r="G1838" t="s">
        <v>2083</v>
      </c>
      <c r="H1838" t="s">
        <v>3749</v>
      </c>
    </row>
    <row r="1839" spans="1:8">
      <c r="H1839" t="s">
        <v>3750</v>
      </c>
    </row>
    <row r="1840" spans="1:8">
      <c r="A1840" t="s">
        <v>304</v>
      </c>
      <c r="B1840">
        <f>HYPERLINK("https://github.com/apache/commons-math/commit/8c10a80525937da9f1eac9e52b7446c5b6e03b7e", "8c10a80525937da9f1eac9e52b7446c5b6e03b7e")</f>
        <v>0</v>
      </c>
      <c r="C1840">
        <f>HYPERLINK("https://github.com/apache/commons-math/commit/58c9ef25efcf1509e61b9ee3b2adbbe77068fe91", "58c9ef25efcf1509e61b9ee3b2adbbe77068fe91")</f>
        <v>0</v>
      </c>
      <c r="D1840" t="s">
        <v>518</v>
      </c>
      <c r="E1840" t="s">
        <v>828</v>
      </c>
      <c r="F1840" t="s">
        <v>1456</v>
      </c>
      <c r="G1840" t="s">
        <v>2083</v>
      </c>
      <c r="H1840" t="s">
        <v>4004</v>
      </c>
    </row>
    <row r="1841" spans="1:8">
      <c r="A1841" t="s">
        <v>307</v>
      </c>
      <c r="B1841">
        <f>HYPERLINK("https://github.com/apache/commons-math/commit/e36f4a730d231c5ffa81cac28d9281e2f7ec4052", "e36f4a730d231c5ffa81cac28d9281e2f7ec4052")</f>
        <v>0</v>
      </c>
      <c r="C1841">
        <f>HYPERLINK("https://github.com/apache/commons-math/commit/c846a2953f500dd7a0ebc95d500e787a207e562a", "c846a2953f500dd7a0ebc95d500e787a207e562a")</f>
        <v>0</v>
      </c>
      <c r="D1841" t="s">
        <v>518</v>
      </c>
      <c r="E1841" t="s">
        <v>831</v>
      </c>
      <c r="F1841" t="s">
        <v>1455</v>
      </c>
      <c r="G1841" t="s">
        <v>1974</v>
      </c>
      <c r="H1841" t="s">
        <v>3186</v>
      </c>
    </row>
    <row r="1842" spans="1:8">
      <c r="A1842" t="s">
        <v>309</v>
      </c>
      <c r="B1842">
        <f>HYPERLINK("https://github.com/apache/commons-math/commit/5553c9784284a4ba0e7a9fe00aa607b372722043", "5553c9784284a4ba0e7a9fe00aa607b372722043")</f>
        <v>0</v>
      </c>
      <c r="C1842">
        <f>HYPERLINK("https://github.com/apache/commons-math/commit/303993e9239df6eb47de313751a557862b9697c3", "303993e9239df6eb47de313751a557862b9697c3")</f>
        <v>0</v>
      </c>
      <c r="D1842" t="s">
        <v>519</v>
      </c>
      <c r="E1842" t="s">
        <v>833</v>
      </c>
      <c r="F1842" t="s">
        <v>1460</v>
      </c>
      <c r="G1842" t="s">
        <v>2122</v>
      </c>
      <c r="H1842" t="s">
        <v>4037</v>
      </c>
    </row>
    <row r="1843" spans="1:8">
      <c r="H1843" t="s">
        <v>4038</v>
      </c>
    </row>
    <row r="1844" spans="1:8">
      <c r="H1844" t="s">
        <v>4039</v>
      </c>
    </row>
    <row r="1845" spans="1:8">
      <c r="A1845" t="s">
        <v>310</v>
      </c>
      <c r="B1845">
        <f>HYPERLINK("https://github.com/apache/commons-math/commit/be1632f3e3852939ff518efd30ba6199f042e43c", "be1632f3e3852939ff518efd30ba6199f042e43c")</f>
        <v>0</v>
      </c>
      <c r="C1845">
        <f>HYPERLINK("https://github.com/apache/commons-math/commit/add45005fc374be9199f8f63f0c0f1b172c1a21d", "add45005fc374be9199f8f63f0c0f1b172c1a21d")</f>
        <v>0</v>
      </c>
      <c r="D1845" t="s">
        <v>513</v>
      </c>
      <c r="E1845" t="s">
        <v>834</v>
      </c>
      <c r="F1845" t="s">
        <v>1461</v>
      </c>
      <c r="G1845" t="s">
        <v>2123</v>
      </c>
      <c r="H1845" t="s">
        <v>4040</v>
      </c>
    </row>
    <row r="1846" spans="1:8">
      <c r="A1846" t="s">
        <v>311</v>
      </c>
      <c r="B1846">
        <f>HYPERLINK("https://github.com/apache/commons-math/commit/7b090c5eec262613cb558ff5812722b92c24a7b0", "7b090c5eec262613cb558ff5812722b92c24a7b0")</f>
        <v>0</v>
      </c>
      <c r="C1846">
        <f>HYPERLINK("https://github.com/apache/commons-math/commit/486224fd360efe4c5b9cf2c632c4b83cb1936edc", "486224fd360efe4c5b9cf2c632c4b83cb1936edc")</f>
        <v>0</v>
      </c>
      <c r="D1846" t="s">
        <v>513</v>
      </c>
      <c r="E1846" t="s">
        <v>835</v>
      </c>
      <c r="F1846" t="s">
        <v>1461</v>
      </c>
      <c r="G1846" t="s">
        <v>2123</v>
      </c>
      <c r="H1846" t="s">
        <v>4041</v>
      </c>
    </row>
    <row r="1847" spans="1:8">
      <c r="A1847" t="s">
        <v>312</v>
      </c>
      <c r="B1847">
        <f>HYPERLINK("https://github.com/apache/commons-math/commit/4fd62ba05b1e81e15ffaddc86fd97d6b100afa97", "4fd62ba05b1e81e15ffaddc86fd97d6b100afa97")</f>
        <v>0</v>
      </c>
      <c r="C1847">
        <f>HYPERLINK("https://github.com/apache/commons-math/commit/63d00ba803b5257335daf15bd934c53ba0560f89", "63d00ba803b5257335daf15bd934c53ba0560f89")</f>
        <v>0</v>
      </c>
      <c r="D1847" t="s">
        <v>513</v>
      </c>
      <c r="E1847" t="s">
        <v>836</v>
      </c>
      <c r="F1847" t="s">
        <v>1462</v>
      </c>
      <c r="G1847" t="s">
        <v>2124</v>
      </c>
      <c r="H1847" t="s">
        <v>4042</v>
      </c>
    </row>
    <row r="1848" spans="1:8">
      <c r="H1848" t="s">
        <v>4043</v>
      </c>
    </row>
    <row r="1849" spans="1:8">
      <c r="F1849" t="s">
        <v>1463</v>
      </c>
      <c r="G1849" t="s">
        <v>2125</v>
      </c>
      <c r="H1849" t="s">
        <v>4044</v>
      </c>
    </row>
    <row r="1850" spans="1:8">
      <c r="A1850" t="s">
        <v>315</v>
      </c>
      <c r="B1850">
        <f>HYPERLINK("https://github.com/apache/commons-math/commit/c8b8e612430cdc2f54d0bbb3f25f1c956963d99b", "c8b8e612430cdc2f54d0bbb3f25f1c956963d99b")</f>
        <v>0</v>
      </c>
      <c r="C1850">
        <f>HYPERLINK("https://github.com/apache/commons-math/commit/8bac3361f2aaab7f2086e04f8ae03a973d521915", "8bac3361f2aaab7f2086e04f8ae03a973d521915")</f>
        <v>0</v>
      </c>
      <c r="D1850" t="s">
        <v>513</v>
      </c>
      <c r="E1850" t="s">
        <v>839</v>
      </c>
      <c r="F1850" t="s">
        <v>1467</v>
      </c>
      <c r="G1850" t="s">
        <v>2104</v>
      </c>
      <c r="H1850" t="s">
        <v>3039</v>
      </c>
    </row>
    <row r="1851" spans="1:8">
      <c r="A1851" t="s">
        <v>316</v>
      </c>
      <c r="B1851">
        <f>HYPERLINK("https://github.com/apache/commons-math/commit/bfbb156dfb67cc4b6ad718151323418a9352ce43", "bfbb156dfb67cc4b6ad718151323418a9352ce43")</f>
        <v>0</v>
      </c>
      <c r="C1851">
        <f>HYPERLINK("https://github.com/apache/commons-math/commit/329cf9e8e643160e4da6fd8622aa5a3b3905fb69", "329cf9e8e643160e4da6fd8622aa5a3b3905fb69")</f>
        <v>0</v>
      </c>
      <c r="D1851" t="s">
        <v>517</v>
      </c>
      <c r="E1851" t="s">
        <v>840</v>
      </c>
      <c r="F1851" t="s">
        <v>1447</v>
      </c>
      <c r="G1851" t="s">
        <v>2063</v>
      </c>
      <c r="H1851" t="s">
        <v>4048</v>
      </c>
    </row>
    <row r="1852" spans="1:8">
      <c r="H1852" t="s">
        <v>4049</v>
      </c>
    </row>
    <row r="1853" spans="1:8">
      <c r="H1853" t="s">
        <v>4050</v>
      </c>
    </row>
    <row r="1854" spans="1:8">
      <c r="A1854" t="s">
        <v>320</v>
      </c>
      <c r="B1854">
        <f>HYPERLINK("https://github.com/apache/commons-math/commit/54cfc6ce0a5d405008ae0cdcbab793cec680d1bc", "54cfc6ce0a5d405008ae0cdcbab793cec680d1bc")</f>
        <v>0</v>
      </c>
      <c r="C1854">
        <f>HYPERLINK("https://github.com/apache/commons-math/commit/b65cad05b955257891412f8da930ab9a4ce29258", "b65cad05b955257891412f8da930ab9a4ce29258")</f>
        <v>0</v>
      </c>
      <c r="D1854" t="s">
        <v>517</v>
      </c>
      <c r="E1854" t="s">
        <v>844</v>
      </c>
      <c r="F1854" t="s">
        <v>1453</v>
      </c>
      <c r="G1854" t="s">
        <v>2118</v>
      </c>
      <c r="H1854" t="s">
        <v>4062</v>
      </c>
    </row>
    <row r="1855" spans="1:8">
      <c r="A1855" t="s">
        <v>322</v>
      </c>
      <c r="B1855">
        <f>HYPERLINK("https://github.com/apache/commons-math/commit/674f5529856193274b19fe467dc451c0a10c1367", "674f5529856193274b19fe467dc451c0a10c1367")</f>
        <v>0</v>
      </c>
      <c r="C1855">
        <f>HYPERLINK("https://github.com/apache/commons-math/commit/593be67923f999c63c0404871243661e66d235a0", "593be67923f999c63c0404871243661e66d235a0")</f>
        <v>0</v>
      </c>
      <c r="D1855" t="s">
        <v>517</v>
      </c>
      <c r="E1855" t="s">
        <v>846</v>
      </c>
      <c r="F1855" t="s">
        <v>1476</v>
      </c>
      <c r="G1855" t="s">
        <v>2075</v>
      </c>
      <c r="H1855" t="s">
        <v>2319</v>
      </c>
    </row>
    <row r="1856" spans="1:8">
      <c r="A1856" t="s">
        <v>323</v>
      </c>
      <c r="B1856">
        <f>HYPERLINK("https://github.com/apache/commons-math/commit/2fde62aff6fd4045564eb3673bc57de453ceb99c", "2fde62aff6fd4045564eb3673bc57de453ceb99c")</f>
        <v>0</v>
      </c>
      <c r="C1856">
        <f>HYPERLINK("https://github.com/apache/commons-math/commit/2786244d0970114997ffc29603528eddae6532d5", "2786244d0970114997ffc29603528eddae6532d5")</f>
        <v>0</v>
      </c>
      <c r="D1856" t="s">
        <v>518</v>
      </c>
      <c r="E1856" t="s">
        <v>847</v>
      </c>
      <c r="F1856" t="s">
        <v>1477</v>
      </c>
      <c r="G1856" t="s">
        <v>1854</v>
      </c>
      <c r="H1856" t="s">
        <v>4068</v>
      </c>
    </row>
    <row r="1857" spans="1:8">
      <c r="H1857" t="s">
        <v>4069</v>
      </c>
    </row>
    <row r="1858" spans="1:8">
      <c r="H1858" t="s">
        <v>4070</v>
      </c>
    </row>
    <row r="1859" spans="1:8">
      <c r="A1859" t="s">
        <v>324</v>
      </c>
      <c r="B1859">
        <f>HYPERLINK("https://github.com/apache/commons-math/commit/c1a2c4081cf942cfffefc86f1aefe5b0f676125b", "c1a2c4081cf942cfffefc86f1aefe5b0f676125b")</f>
        <v>0</v>
      </c>
      <c r="C1859">
        <f>HYPERLINK("https://github.com/apache/commons-math/commit/2fde62aff6fd4045564eb3673bc57de453ceb99c", "2fde62aff6fd4045564eb3673bc57de453ceb99c")</f>
        <v>0</v>
      </c>
      <c r="D1859" t="s">
        <v>518</v>
      </c>
      <c r="E1859" t="s">
        <v>848</v>
      </c>
      <c r="F1859" t="s">
        <v>1478</v>
      </c>
      <c r="G1859" t="s">
        <v>1855</v>
      </c>
      <c r="H1859" t="s">
        <v>4071</v>
      </c>
    </row>
    <row r="1860" spans="1:8">
      <c r="H1860" t="s">
        <v>4072</v>
      </c>
    </row>
    <row r="1861" spans="1:8">
      <c r="H1861" t="s">
        <v>4073</v>
      </c>
    </row>
    <row r="1862" spans="1:8">
      <c r="H1862" t="s">
        <v>4074</v>
      </c>
    </row>
    <row r="1863" spans="1:8">
      <c r="H1863" t="s">
        <v>4075</v>
      </c>
    </row>
    <row r="1864" spans="1:8">
      <c r="H1864" t="s">
        <v>4076</v>
      </c>
    </row>
    <row r="1865" spans="1:8">
      <c r="H1865" t="s">
        <v>4077</v>
      </c>
    </row>
    <row r="1866" spans="1:8">
      <c r="H1866" t="s">
        <v>4078</v>
      </c>
    </row>
    <row r="1867" spans="1:8">
      <c r="A1867" t="s">
        <v>325</v>
      </c>
      <c r="B1867">
        <f>HYPERLINK("https://github.com/apache/commons-math/commit/db71bca9601a5531cbeccbc8376f7186fa270fd3", "db71bca9601a5531cbeccbc8376f7186fa270fd3")</f>
        <v>0</v>
      </c>
      <c r="C1867">
        <f>HYPERLINK("https://github.com/apache/commons-math/commit/3c60c05fd4dc11089780976bc64ba941a350d26a", "3c60c05fd4dc11089780976bc64ba941a350d26a")</f>
        <v>0</v>
      </c>
      <c r="D1867" t="s">
        <v>517</v>
      </c>
      <c r="E1867" t="s">
        <v>849</v>
      </c>
      <c r="F1867" t="s">
        <v>1479</v>
      </c>
      <c r="G1867" t="s">
        <v>2132</v>
      </c>
      <c r="H1867" t="s">
        <v>4080</v>
      </c>
    </row>
    <row r="1868" spans="1:8">
      <c r="H1868" t="s">
        <v>4081</v>
      </c>
    </row>
    <row r="1869" spans="1:8">
      <c r="A1869" t="s">
        <v>326</v>
      </c>
      <c r="B1869">
        <f>HYPERLINK("https://github.com/apache/commons-math/commit/ed39d2dbe2522a7842d8f173af46b483d983cb0a", "ed39d2dbe2522a7842d8f173af46b483d983cb0a")</f>
        <v>0</v>
      </c>
      <c r="C1869">
        <f>HYPERLINK("https://github.com/apache/commons-math/commit/250cf6e3669ee3c0cfda5d20761fb1324f594df0", "250cf6e3669ee3c0cfda5d20761fb1324f594df0")</f>
        <v>0</v>
      </c>
      <c r="D1869" t="s">
        <v>513</v>
      </c>
      <c r="E1869" t="s">
        <v>850</v>
      </c>
      <c r="F1869" t="s">
        <v>1480</v>
      </c>
      <c r="G1869" t="s">
        <v>1900</v>
      </c>
      <c r="H1869" t="s">
        <v>4082</v>
      </c>
    </row>
    <row r="1870" spans="1:8">
      <c r="A1870" t="s">
        <v>327</v>
      </c>
      <c r="B1870">
        <f>HYPERLINK("https://github.com/apache/commons-math/commit/49d94ad78ccfcea4e4c6aada466b2077895310a5", "49d94ad78ccfcea4e4c6aada466b2077895310a5")</f>
        <v>0</v>
      </c>
      <c r="C1870">
        <f>HYPERLINK("https://github.com/apache/commons-math/commit/3ffdf6246aa28e290754c2e77a03a0b45af5fe6a", "3ffdf6246aa28e290754c2e77a03a0b45af5fe6a")</f>
        <v>0</v>
      </c>
      <c r="D1870" t="s">
        <v>513</v>
      </c>
      <c r="E1870" t="s">
        <v>851</v>
      </c>
      <c r="F1870" t="s">
        <v>1483</v>
      </c>
      <c r="G1870" t="s">
        <v>2094</v>
      </c>
      <c r="H1870" t="s">
        <v>4130</v>
      </c>
    </row>
    <row r="1871" spans="1:8">
      <c r="H1871" t="s">
        <v>4131</v>
      </c>
    </row>
    <row r="1872" spans="1:8">
      <c r="H1872" t="s">
        <v>4132</v>
      </c>
    </row>
    <row r="1873" spans="1:8">
      <c r="H1873" t="s">
        <v>4133</v>
      </c>
    </row>
    <row r="1874" spans="1:8">
      <c r="A1874" t="s">
        <v>328</v>
      </c>
      <c r="B1874">
        <f>HYPERLINK("https://github.com/apache/commons-math/commit/b84754cc7f06aeab1231dc6c09f2aa6166d56334", "b84754cc7f06aeab1231dc6c09f2aa6166d56334")</f>
        <v>0</v>
      </c>
      <c r="C1874">
        <f>HYPERLINK("https://github.com/apache/commons-math/commit/f4e9bfe99faf9cd8a1d3cf9d1cc86df706b347bd", "f4e9bfe99faf9cd8a1d3cf9d1cc86df706b347bd")</f>
        <v>0</v>
      </c>
      <c r="D1874" t="s">
        <v>513</v>
      </c>
      <c r="E1874" t="s">
        <v>852</v>
      </c>
      <c r="F1874" t="s">
        <v>1484</v>
      </c>
      <c r="G1874" t="s">
        <v>2135</v>
      </c>
      <c r="H1874" t="s">
        <v>4134</v>
      </c>
    </row>
    <row r="1875" spans="1:8">
      <c r="A1875" t="s">
        <v>330</v>
      </c>
      <c r="B1875">
        <f>HYPERLINK("https://github.com/apache/commons-math/commit/26f3166f1156ecede6e046ce2d74ac5bc3bf64fb", "26f3166f1156ecede6e046ce2d74ac5bc3bf64fb")</f>
        <v>0</v>
      </c>
      <c r="C1875">
        <f>HYPERLINK("https://github.com/apache/commons-math/commit/0d057fc6dc9fac9e16c01e3647c2201281310a6a", "0d057fc6dc9fac9e16c01e3647c2201281310a6a")</f>
        <v>0</v>
      </c>
      <c r="D1875" t="s">
        <v>513</v>
      </c>
      <c r="E1875" t="s">
        <v>854</v>
      </c>
      <c r="F1875" t="s">
        <v>1487</v>
      </c>
      <c r="G1875" t="s">
        <v>2108</v>
      </c>
      <c r="H1875" t="s">
        <v>4179</v>
      </c>
    </row>
    <row r="1876" spans="1:8">
      <c r="A1876" t="s">
        <v>331</v>
      </c>
      <c r="B1876">
        <f>HYPERLINK("https://github.com/apache/commons-math/commit/3ad5595706a90adc920105b5c486e4fc0db6d497", "3ad5595706a90adc920105b5c486e4fc0db6d497")</f>
        <v>0</v>
      </c>
      <c r="C1876">
        <f>HYPERLINK("https://github.com/apache/commons-math/commit/9d5715114c68524ffa5f5de34e869f3bd826b816", "9d5715114c68524ffa5f5de34e869f3bd826b816")</f>
        <v>0</v>
      </c>
      <c r="D1876" t="s">
        <v>513</v>
      </c>
      <c r="E1876" t="s">
        <v>855</v>
      </c>
      <c r="F1876" t="s">
        <v>1488</v>
      </c>
      <c r="G1876" t="s">
        <v>2136</v>
      </c>
      <c r="H1876" t="s">
        <v>4158</v>
      </c>
    </row>
    <row r="1877" spans="1:8">
      <c r="A1877" t="s">
        <v>333</v>
      </c>
      <c r="B1877">
        <f>HYPERLINK("https://github.com/apache/commons-math/commit/731ff8099fd33ec3e9a90ac105ea64d261fdc60a", "731ff8099fd33ec3e9a90ac105ea64d261fdc60a")</f>
        <v>0</v>
      </c>
      <c r="C1877">
        <f>HYPERLINK("https://github.com/apache/commons-math/commit/33809e031de7b56d82130e8c3c6ddb6fca31a396", "33809e031de7b56d82130e8c3c6ddb6fca31a396")</f>
        <v>0</v>
      </c>
      <c r="D1877" t="s">
        <v>517</v>
      </c>
      <c r="E1877" t="s">
        <v>857</v>
      </c>
      <c r="F1877" t="s">
        <v>1491</v>
      </c>
      <c r="G1877" t="s">
        <v>2140</v>
      </c>
      <c r="H1877" t="s">
        <v>3532</v>
      </c>
    </row>
    <row r="1878" spans="1:8">
      <c r="H1878" t="s">
        <v>3533</v>
      </c>
    </row>
    <row r="1879" spans="1:8">
      <c r="A1879" t="s">
        <v>334</v>
      </c>
      <c r="B1879">
        <f>HYPERLINK("https://github.com/apache/commons-math/commit/3e2570e1176aa125730efd58e6a2e543f5bacb7c", "3e2570e1176aa125730efd58e6a2e543f5bacb7c")</f>
        <v>0</v>
      </c>
      <c r="C1879">
        <f>HYPERLINK("https://github.com/apache/commons-math/commit/c0c42c39fc58bcab18efea92f898eef0a20317f8", "c0c42c39fc58bcab18efea92f898eef0a20317f8")</f>
        <v>0</v>
      </c>
      <c r="D1879" t="s">
        <v>515</v>
      </c>
      <c r="E1879" t="s">
        <v>858</v>
      </c>
      <c r="F1879" t="s">
        <v>1492</v>
      </c>
      <c r="G1879" t="s">
        <v>1837</v>
      </c>
      <c r="H1879" t="s">
        <v>4233</v>
      </c>
    </row>
    <row r="1880" spans="1:8">
      <c r="A1880" t="s">
        <v>335</v>
      </c>
      <c r="B1880">
        <f>HYPERLINK("https://github.com/apache/commons-math/commit/ad35857d0fab949b00dafc22b20b8e93bcb603d2", "ad35857d0fab949b00dafc22b20b8e93bcb603d2")</f>
        <v>0</v>
      </c>
      <c r="C1880">
        <f>HYPERLINK("https://github.com/apache/commons-math/commit/b06d9bcfa1ae3dce9be8a812ad31149340319efe", "b06d9bcfa1ae3dce9be8a812ad31149340319efe")</f>
        <v>0</v>
      </c>
      <c r="D1880" t="s">
        <v>511</v>
      </c>
      <c r="E1880" t="s">
        <v>859</v>
      </c>
      <c r="F1880" t="s">
        <v>1493</v>
      </c>
      <c r="G1880" t="s">
        <v>2093</v>
      </c>
      <c r="H1880" t="s">
        <v>3854</v>
      </c>
    </row>
    <row r="1881" spans="1:8">
      <c r="H1881" t="s">
        <v>2646</v>
      </c>
    </row>
    <row r="1882" spans="1:8">
      <c r="H1882" t="s">
        <v>2647</v>
      </c>
    </row>
    <row r="1883" spans="1:8">
      <c r="H1883" t="s">
        <v>3855</v>
      </c>
    </row>
    <row r="1884" spans="1:8">
      <c r="H1884" t="s">
        <v>2648</v>
      </c>
    </row>
    <row r="1885" spans="1:8">
      <c r="H1885" t="s">
        <v>2649</v>
      </c>
    </row>
    <row r="1886" spans="1:8">
      <c r="H1886" t="s">
        <v>4234</v>
      </c>
    </row>
    <row r="1887" spans="1:8">
      <c r="H1887" t="s">
        <v>4235</v>
      </c>
    </row>
    <row r="1888" spans="1:8">
      <c r="H1888" t="s">
        <v>4236</v>
      </c>
    </row>
    <row r="1889" spans="1:8">
      <c r="H1889" t="s">
        <v>4237</v>
      </c>
    </row>
    <row r="1890" spans="1:8">
      <c r="A1890" t="s">
        <v>336</v>
      </c>
      <c r="B1890">
        <f>HYPERLINK("https://github.com/apache/commons-math/commit/77ba0961e519b851f6fe329a3c4cfd0b180a760a", "77ba0961e519b851f6fe329a3c4cfd0b180a760a")</f>
        <v>0</v>
      </c>
      <c r="C1890">
        <f>HYPERLINK("https://github.com/apache/commons-math/commit/b3f4a55be9461b1ba658b3b487daa71b18a17a21", "b3f4a55be9461b1ba658b3b487daa71b18a17a21")</f>
        <v>0</v>
      </c>
      <c r="D1890" t="s">
        <v>517</v>
      </c>
      <c r="E1890" t="s">
        <v>860</v>
      </c>
      <c r="F1890" t="s">
        <v>1494</v>
      </c>
      <c r="G1890" t="s">
        <v>2141</v>
      </c>
      <c r="H1890" t="s">
        <v>4238</v>
      </c>
    </row>
    <row r="1891" spans="1:8">
      <c r="H1891" t="s">
        <v>4240</v>
      </c>
    </row>
    <row r="1892" spans="1:8">
      <c r="A1892" t="s">
        <v>338</v>
      </c>
      <c r="B1892">
        <f>HYPERLINK("https://github.com/apache/commons-math/commit/7cc91e9f22c9d4769a992f86e72bafa2857e30b2", "7cc91e9f22c9d4769a992f86e72bafa2857e30b2")</f>
        <v>0</v>
      </c>
      <c r="C1892">
        <f>HYPERLINK("https://github.com/apache/commons-math/commit/a6925e3e8af52bbe7d92769e19e6be848f572e67", "a6925e3e8af52bbe7d92769e19e6be848f572e67")</f>
        <v>0</v>
      </c>
      <c r="D1892" t="s">
        <v>519</v>
      </c>
      <c r="E1892" t="s">
        <v>862</v>
      </c>
      <c r="F1892" t="s">
        <v>1496</v>
      </c>
      <c r="G1892" t="s">
        <v>1950</v>
      </c>
      <c r="H1892" t="s">
        <v>4242</v>
      </c>
    </row>
    <row r="1893" spans="1:8">
      <c r="A1893" t="s">
        <v>340</v>
      </c>
      <c r="B1893">
        <f>HYPERLINK("https://github.com/apache/commons-math/commit/93b51cc6fd264155817f8729add91ae0d25e22bf", "93b51cc6fd264155817f8729add91ae0d25e22bf")</f>
        <v>0</v>
      </c>
      <c r="C1893">
        <f>HYPERLINK("https://github.com/apache/commons-math/commit/9be92c371cb3c5f31b29cc4111cac2782880656c", "9be92c371cb3c5f31b29cc4111cac2782880656c")</f>
        <v>0</v>
      </c>
      <c r="D1893" t="s">
        <v>517</v>
      </c>
      <c r="E1893" t="s">
        <v>864</v>
      </c>
      <c r="F1893" t="s">
        <v>1493</v>
      </c>
      <c r="G1893" t="s">
        <v>2093</v>
      </c>
      <c r="H1893" t="s">
        <v>4254</v>
      </c>
    </row>
    <row r="1894" spans="1:8">
      <c r="H1894" t="s">
        <v>4255</v>
      </c>
    </row>
    <row r="1895" spans="1:8">
      <c r="H1895" t="s">
        <v>4256</v>
      </c>
    </row>
    <row r="1896" spans="1:8">
      <c r="H1896" t="s">
        <v>4257</v>
      </c>
    </row>
    <row r="1897" spans="1:8">
      <c r="A1897" t="s">
        <v>342</v>
      </c>
      <c r="B1897">
        <f>HYPERLINK("https://github.com/apache/commons-math/commit/d83cdb913332b02fd310f5cdf3df045162c4cc54", "d83cdb913332b02fd310f5cdf3df045162c4cc54")</f>
        <v>0</v>
      </c>
      <c r="C1897">
        <f>HYPERLINK("https://github.com/apache/commons-math/commit/57eff0d0c37ec003ebed48d3334c93cd9c038f64", "57eff0d0c37ec003ebed48d3334c93cd9c038f64")</f>
        <v>0</v>
      </c>
      <c r="D1897" t="s">
        <v>513</v>
      </c>
      <c r="E1897" t="s">
        <v>866</v>
      </c>
      <c r="F1897" t="s">
        <v>1499</v>
      </c>
      <c r="G1897" t="s">
        <v>2144</v>
      </c>
      <c r="H1897" t="s">
        <v>4260</v>
      </c>
    </row>
    <row r="1898" spans="1:8">
      <c r="H1898" t="s">
        <v>4261</v>
      </c>
    </row>
    <row r="1899" spans="1:8">
      <c r="H1899" t="s">
        <v>4262</v>
      </c>
    </row>
    <row r="1900" spans="1:8">
      <c r="H1900" t="s">
        <v>4263</v>
      </c>
    </row>
    <row r="1901" spans="1:8">
      <c r="F1901" t="s">
        <v>1500</v>
      </c>
      <c r="G1901" t="s">
        <v>2145</v>
      </c>
      <c r="H1901" t="s">
        <v>4267</v>
      </c>
    </row>
    <row r="1902" spans="1:8">
      <c r="H1902" t="s">
        <v>4268</v>
      </c>
    </row>
    <row r="1903" spans="1:8">
      <c r="H1903" t="s">
        <v>4269</v>
      </c>
    </row>
    <row r="1904" spans="1:8">
      <c r="H1904" t="s">
        <v>4270</v>
      </c>
    </row>
    <row r="1905" spans="1:8">
      <c r="H1905" t="s">
        <v>4271</v>
      </c>
    </row>
    <row r="1906" spans="1:8">
      <c r="H1906" t="s">
        <v>4272</v>
      </c>
    </row>
    <row r="1907" spans="1:8">
      <c r="H1907" t="s">
        <v>4273</v>
      </c>
    </row>
    <row r="1908" spans="1:8">
      <c r="H1908" t="s">
        <v>4274</v>
      </c>
    </row>
    <row r="1909" spans="1:8">
      <c r="A1909" t="s">
        <v>343</v>
      </c>
      <c r="B1909">
        <f>HYPERLINK("https://github.com/apache/commons-math/commit/842351710e2897c032b788a8e61fdbf36e18bb2f", "842351710e2897c032b788a8e61fdbf36e18bb2f")</f>
        <v>0</v>
      </c>
      <c r="C1909">
        <f>HYPERLINK("https://github.com/apache/commons-math/commit/1f8d8748952156766f580eaa401c46a93a244b62", "1f8d8748952156766f580eaa401c46a93a244b62")</f>
        <v>0</v>
      </c>
      <c r="D1909" t="s">
        <v>519</v>
      </c>
      <c r="E1909" t="s">
        <v>867</v>
      </c>
      <c r="F1909" t="s">
        <v>1501</v>
      </c>
      <c r="G1909" t="s">
        <v>2146</v>
      </c>
      <c r="H1909" t="s">
        <v>4275</v>
      </c>
    </row>
    <row r="1910" spans="1:8">
      <c r="H1910" t="s">
        <v>4276</v>
      </c>
    </row>
    <row r="1911" spans="1:8">
      <c r="H1911" t="s">
        <v>4277</v>
      </c>
    </row>
    <row r="1912" spans="1:8">
      <c r="H1912" t="s">
        <v>4278</v>
      </c>
    </row>
    <row r="1913" spans="1:8">
      <c r="H1913" t="s">
        <v>4279</v>
      </c>
    </row>
    <row r="1914" spans="1:8">
      <c r="H1914" t="s">
        <v>4280</v>
      </c>
    </row>
    <row r="1915" spans="1:8">
      <c r="H1915" t="s">
        <v>4281</v>
      </c>
    </row>
    <row r="1916" spans="1:8">
      <c r="H1916" t="s">
        <v>4282</v>
      </c>
    </row>
    <row r="1917" spans="1:8">
      <c r="H1917" t="s">
        <v>4283</v>
      </c>
    </row>
    <row r="1918" spans="1:8">
      <c r="A1918" t="s">
        <v>344</v>
      </c>
      <c r="B1918">
        <f>HYPERLINK("https://github.com/apache/commons-math/commit/7ce5950963068f4a797da805f895842adad38a3e", "7ce5950963068f4a797da805f895842adad38a3e")</f>
        <v>0</v>
      </c>
      <c r="C1918">
        <f>HYPERLINK("https://github.com/apache/commons-math/commit/8dd48742c32f2a58487f899b33aa6ee7098beedc", "8dd48742c32f2a58487f899b33aa6ee7098beedc")</f>
        <v>0</v>
      </c>
      <c r="D1918" t="s">
        <v>513</v>
      </c>
      <c r="E1918" t="s">
        <v>868</v>
      </c>
      <c r="F1918" t="s">
        <v>1502</v>
      </c>
      <c r="G1918" t="s">
        <v>2147</v>
      </c>
      <c r="H1918" t="s">
        <v>4284</v>
      </c>
    </row>
    <row r="1919" spans="1:8">
      <c r="H1919" t="s">
        <v>4285</v>
      </c>
    </row>
    <row r="1920" spans="1:8">
      <c r="H1920" t="s">
        <v>4286</v>
      </c>
    </row>
    <row r="1921" spans="1:8">
      <c r="H1921" t="s">
        <v>4287</v>
      </c>
    </row>
    <row r="1922" spans="1:8">
      <c r="A1922" t="s">
        <v>346</v>
      </c>
      <c r="B1922">
        <f>HYPERLINK("https://github.com/apache/commons-math/commit/faf997271b36b80d9a342bb1a5a666e8a7a1fb56", "faf997271b36b80d9a342bb1a5a666e8a7a1fb56")</f>
        <v>0</v>
      </c>
      <c r="C1922">
        <f>HYPERLINK("https://github.com/apache/commons-math/commit/2ada148fdb0ccca82f435bc6ef76c6753cd978df", "2ada148fdb0ccca82f435bc6ef76c6753cd978df")</f>
        <v>0</v>
      </c>
      <c r="D1922" t="s">
        <v>513</v>
      </c>
      <c r="E1922" t="s">
        <v>870</v>
      </c>
      <c r="F1922" t="s">
        <v>1504</v>
      </c>
      <c r="G1922" t="s">
        <v>2148</v>
      </c>
      <c r="H1922" t="s">
        <v>4295</v>
      </c>
    </row>
    <row r="1923" spans="1:8">
      <c r="A1923" t="s">
        <v>347</v>
      </c>
      <c r="B1923">
        <f>HYPERLINK("https://github.com/apache/commons-math/commit/7bbba6995a12412cd7cbe1ca693057c5299ab4cb", "7bbba6995a12412cd7cbe1ca693057c5299ab4cb")</f>
        <v>0</v>
      </c>
      <c r="C1923">
        <f>HYPERLINK("https://github.com/apache/commons-math/commit/796c8329d6db90687d7340cf947fce29a5191f40", "796c8329d6db90687d7340cf947fce29a5191f40")</f>
        <v>0</v>
      </c>
      <c r="D1923" t="s">
        <v>519</v>
      </c>
      <c r="E1923" t="s">
        <v>871</v>
      </c>
      <c r="F1923" t="s">
        <v>1505</v>
      </c>
      <c r="G1923" t="s">
        <v>2149</v>
      </c>
      <c r="H1923" t="s">
        <v>4296</v>
      </c>
    </row>
    <row r="1924" spans="1:8">
      <c r="H1924" t="s">
        <v>4297</v>
      </c>
    </row>
    <row r="1925" spans="1:8">
      <c r="A1925" t="s">
        <v>349</v>
      </c>
      <c r="B1925">
        <f>HYPERLINK("https://github.com/apache/commons-math/commit/bcba29320f5f6f860335266d6be8249418ceaedb", "bcba29320f5f6f860335266d6be8249418ceaedb")</f>
        <v>0</v>
      </c>
      <c r="C1925">
        <f>HYPERLINK("https://github.com/apache/commons-math/commit/8f7c59ce888a687a6c9089caf0c5469984a073b4", "8f7c59ce888a687a6c9089caf0c5469984a073b4")</f>
        <v>0</v>
      </c>
      <c r="D1925" t="s">
        <v>519</v>
      </c>
      <c r="E1925" t="s">
        <v>873</v>
      </c>
      <c r="F1925" t="s">
        <v>1506</v>
      </c>
      <c r="G1925" t="s">
        <v>2150</v>
      </c>
      <c r="H1925" t="s">
        <v>4299</v>
      </c>
    </row>
    <row r="1926" spans="1:8">
      <c r="A1926" t="s">
        <v>350</v>
      </c>
      <c r="B1926">
        <f>HYPERLINK("https://github.com/apache/commons-math/commit/e5dc3ad337f2e6650b7422dd7584a072974b1270", "e5dc3ad337f2e6650b7422dd7584a072974b1270")</f>
        <v>0</v>
      </c>
      <c r="C1926">
        <f>HYPERLINK("https://github.com/apache/commons-math/commit/e5002ce3f6a625bfd52f63fa38279c09178e8354", "e5002ce3f6a625bfd52f63fa38279c09178e8354")</f>
        <v>0</v>
      </c>
      <c r="D1926" t="s">
        <v>519</v>
      </c>
      <c r="E1926" t="s">
        <v>874</v>
      </c>
      <c r="F1926" t="s">
        <v>1507</v>
      </c>
      <c r="G1926" t="s">
        <v>2151</v>
      </c>
      <c r="H1926" t="s">
        <v>4299</v>
      </c>
    </row>
    <row r="1927" spans="1:8">
      <c r="F1927" t="s">
        <v>1506</v>
      </c>
      <c r="G1927" t="s">
        <v>2150</v>
      </c>
      <c r="H1927" t="s">
        <v>4300</v>
      </c>
    </row>
    <row r="1928" spans="1:8">
      <c r="A1928" t="s">
        <v>351</v>
      </c>
      <c r="B1928">
        <f>HYPERLINK("https://github.com/apache/commons-math/commit/39430886ba9364a7c99c9f0e58b009de3f659601", "39430886ba9364a7c99c9f0e58b009de3f659601")</f>
        <v>0</v>
      </c>
      <c r="C1928">
        <f>HYPERLINK("https://github.com/apache/commons-math/commit/b9b73fbef5c0f18aaef22ef60442518d7f23ec83", "b9b73fbef5c0f18aaef22ef60442518d7f23ec83")</f>
        <v>0</v>
      </c>
      <c r="D1928" t="s">
        <v>513</v>
      </c>
      <c r="E1928" t="s">
        <v>875</v>
      </c>
      <c r="F1928" t="s">
        <v>1508</v>
      </c>
      <c r="G1928" t="s">
        <v>2152</v>
      </c>
      <c r="H1928" t="s">
        <v>4284</v>
      </c>
    </row>
    <row r="1929" spans="1:8">
      <c r="H1929" t="s">
        <v>4285</v>
      </c>
    </row>
    <row r="1930" spans="1:8">
      <c r="H1930" t="s">
        <v>4286</v>
      </c>
    </row>
    <row r="1931" spans="1:8">
      <c r="H1931" t="s">
        <v>4301</v>
      </c>
    </row>
    <row r="1932" spans="1:8">
      <c r="H1932" t="s">
        <v>4287</v>
      </c>
    </row>
    <row r="1933" spans="1:8">
      <c r="H1933" t="s">
        <v>2756</v>
      </c>
    </row>
    <row r="1934" spans="1:8">
      <c r="A1934" t="s">
        <v>352</v>
      </c>
      <c r="B1934">
        <f>HYPERLINK("https://github.com/apache/commons-math/commit/e8d0d4c1ddb40c7752fd4ac6a70ee619323deb4d", "e8d0d4c1ddb40c7752fd4ac6a70ee619323deb4d")</f>
        <v>0</v>
      </c>
      <c r="C1934">
        <f>HYPERLINK("https://github.com/apache/commons-math/commit/39430886ba9364a7c99c9f0e58b009de3f659601", "39430886ba9364a7c99c9f0e58b009de3f659601")</f>
        <v>0</v>
      </c>
      <c r="D1934" t="s">
        <v>519</v>
      </c>
      <c r="E1934" t="s">
        <v>876</v>
      </c>
      <c r="F1934" t="s">
        <v>1506</v>
      </c>
      <c r="G1934" t="s">
        <v>2150</v>
      </c>
      <c r="H1934" t="s">
        <v>4302</v>
      </c>
    </row>
    <row r="1935" spans="1:8">
      <c r="H1935" t="s">
        <v>4303</v>
      </c>
    </row>
    <row r="1936" spans="1:8">
      <c r="A1936" t="s">
        <v>353</v>
      </c>
      <c r="B1936">
        <f>HYPERLINK("https://github.com/apache/commons-math/commit/7460c082a39251193108da52ce05e63f3e3796d1", "7460c082a39251193108da52ce05e63f3e3796d1")</f>
        <v>0</v>
      </c>
      <c r="C1936">
        <f>HYPERLINK("https://github.com/apache/commons-math/commit/675d4c8fc848ec5438e48deb2e8218b6f0078814", "675d4c8fc848ec5438e48deb2e8218b6f0078814")</f>
        <v>0</v>
      </c>
      <c r="D1936" t="s">
        <v>513</v>
      </c>
      <c r="E1936" t="s">
        <v>877</v>
      </c>
      <c r="F1936" t="s">
        <v>1510</v>
      </c>
      <c r="G1936" t="s">
        <v>2129</v>
      </c>
      <c r="H1936" t="s">
        <v>4304</v>
      </c>
    </row>
    <row r="1937" spans="1:8">
      <c r="F1937" t="s">
        <v>1512</v>
      </c>
      <c r="G1937" t="s">
        <v>1948</v>
      </c>
      <c r="H1937" t="s">
        <v>4304</v>
      </c>
    </row>
    <row r="1938" spans="1:8">
      <c r="F1938" t="s">
        <v>1513</v>
      </c>
      <c r="G1938" t="s">
        <v>1949</v>
      </c>
      <c r="H1938" t="s">
        <v>4304</v>
      </c>
    </row>
    <row r="1939" spans="1:8">
      <c r="A1939" t="s">
        <v>354</v>
      </c>
      <c r="B1939">
        <f>HYPERLINK("https://github.com/apache/commons-math/commit/57096ad696cc088ff94f6b7e81dac1e068df2c3c", "57096ad696cc088ff94f6b7e81dac1e068df2c3c")</f>
        <v>0</v>
      </c>
      <c r="C1939">
        <f>HYPERLINK("https://github.com/apache/commons-math/commit/c12ae52424b3b93bb8f2ca39a3daa8392caa1348", "c12ae52424b3b93bb8f2ca39a3daa8392caa1348")</f>
        <v>0</v>
      </c>
      <c r="D1939" t="s">
        <v>513</v>
      </c>
      <c r="E1939" t="s">
        <v>878</v>
      </c>
      <c r="F1939" t="s">
        <v>1512</v>
      </c>
      <c r="G1939" t="s">
        <v>2155</v>
      </c>
      <c r="H1939" t="s">
        <v>4310</v>
      </c>
    </row>
    <row r="1940" spans="1:8">
      <c r="H1940" t="s">
        <v>4311</v>
      </c>
    </row>
    <row r="1941" spans="1:8">
      <c r="F1941" t="s">
        <v>1513</v>
      </c>
      <c r="G1941" t="s">
        <v>1949</v>
      </c>
      <c r="H1941" t="s">
        <v>4313</v>
      </c>
    </row>
    <row r="1942" spans="1:8">
      <c r="A1942" t="s">
        <v>355</v>
      </c>
      <c r="B1942">
        <f>HYPERLINK("https://github.com/apache/commons-math/commit/1a6879a0023a2892323221622e0d1e759613c68f", "1a6879a0023a2892323221622e0d1e759613c68f")</f>
        <v>0</v>
      </c>
      <c r="C1942">
        <f>HYPERLINK("https://github.com/apache/commons-math/commit/499101c88c8158844e7bbdcba35b8fe91bed8314", "499101c88c8158844e7bbdcba35b8fe91bed8314")</f>
        <v>0</v>
      </c>
      <c r="D1942" t="s">
        <v>513</v>
      </c>
      <c r="E1942" t="s">
        <v>879</v>
      </c>
      <c r="F1942" t="s">
        <v>1514</v>
      </c>
      <c r="G1942" t="s">
        <v>2156</v>
      </c>
      <c r="H1942" t="s">
        <v>3033</v>
      </c>
    </row>
    <row r="1943" spans="1:8">
      <c r="A1943" t="s">
        <v>356</v>
      </c>
      <c r="B1943">
        <f>HYPERLINK("https://github.com/apache/commons-math/commit/a9d0cc42fe5ef7fe35256bff4844b9f1b6d347e1", "a9d0cc42fe5ef7fe35256bff4844b9f1b6d347e1")</f>
        <v>0</v>
      </c>
      <c r="C1943">
        <f>HYPERLINK("https://github.com/apache/commons-math/commit/1cd5a3229c2fb9b35fa0ced635765bf59497d074", "1cd5a3229c2fb9b35fa0ced635765bf59497d074")</f>
        <v>0</v>
      </c>
      <c r="D1943" t="s">
        <v>513</v>
      </c>
      <c r="E1943" t="s">
        <v>880</v>
      </c>
      <c r="F1943" t="s">
        <v>1454</v>
      </c>
      <c r="G1943" t="s">
        <v>1942</v>
      </c>
      <c r="H1943" t="s">
        <v>3745</v>
      </c>
    </row>
    <row r="1944" spans="1:8">
      <c r="H1944" t="s">
        <v>4314</v>
      </c>
    </row>
    <row r="1945" spans="1:8">
      <c r="A1945" t="s">
        <v>359</v>
      </c>
      <c r="B1945">
        <f>HYPERLINK("https://github.com/apache/commons-math/commit/1744e2803f1600761afb2ea8a91a7fd12f7fbc94", "1744e2803f1600761afb2ea8a91a7fd12f7fbc94")</f>
        <v>0</v>
      </c>
      <c r="C1945">
        <f>HYPERLINK("https://github.com/apache/commons-math/commit/b6a5d26e7473ff4ab3a11bd99515e4dbff8193ff", "b6a5d26e7473ff4ab3a11bd99515e4dbff8193ff")</f>
        <v>0</v>
      </c>
      <c r="D1945" t="s">
        <v>513</v>
      </c>
      <c r="E1945" t="s">
        <v>883</v>
      </c>
      <c r="F1945" t="s">
        <v>1516</v>
      </c>
      <c r="G1945" t="s">
        <v>1870</v>
      </c>
      <c r="H1945" t="s">
        <v>4321</v>
      </c>
    </row>
    <row r="1946" spans="1:8">
      <c r="A1946" t="s">
        <v>360</v>
      </c>
      <c r="B1946">
        <f>HYPERLINK("https://github.com/apache/commons-math/commit/f25a61670e378dd7f24ac45f55df00632979192e", "f25a61670e378dd7f24ac45f55df00632979192e")</f>
        <v>0</v>
      </c>
      <c r="C1946">
        <f>HYPERLINK("https://github.com/apache/commons-math/commit/2af899b74b5969bb56a2ef813315a1d85f0c9fcc", "2af899b74b5969bb56a2ef813315a1d85f0c9fcc")</f>
        <v>0</v>
      </c>
      <c r="D1946" t="s">
        <v>511</v>
      </c>
      <c r="E1946" t="s">
        <v>884</v>
      </c>
      <c r="F1946" t="s">
        <v>1517</v>
      </c>
      <c r="G1946" t="s">
        <v>2157</v>
      </c>
      <c r="H1946" t="s">
        <v>4322</v>
      </c>
    </row>
    <row r="1947" spans="1:8">
      <c r="A1947" t="s">
        <v>362</v>
      </c>
      <c r="B1947">
        <f>HYPERLINK("https://github.com/apache/commons-math/commit/d8bfc8c8f8864f9c22e0409780d5dd3fb30497ff", "d8bfc8c8f8864f9c22e0409780d5dd3fb30497ff")</f>
        <v>0</v>
      </c>
      <c r="C1947">
        <f>HYPERLINK("https://github.com/apache/commons-math/commit/a3fdeb4da91d8aef50f40a3f9906494593ce2eca", "a3fdeb4da91d8aef50f40a3f9906494593ce2eca")</f>
        <v>0</v>
      </c>
      <c r="D1947" t="s">
        <v>520</v>
      </c>
      <c r="E1947" t="s">
        <v>886</v>
      </c>
      <c r="F1947" t="s">
        <v>1520</v>
      </c>
      <c r="G1947" t="s">
        <v>2159</v>
      </c>
      <c r="H1947" t="s">
        <v>3532</v>
      </c>
    </row>
    <row r="1948" spans="1:8">
      <c r="H1948" t="s">
        <v>3533</v>
      </c>
    </row>
    <row r="1949" spans="1:8">
      <c r="H1949" t="s">
        <v>4327</v>
      </c>
    </row>
    <row r="1950" spans="1:8">
      <c r="H1950" t="s">
        <v>4328</v>
      </c>
    </row>
    <row r="1951" spans="1:8">
      <c r="H1951" t="s">
        <v>4329</v>
      </c>
    </row>
    <row r="1952" spans="1:8">
      <c r="H1952" t="s">
        <v>4330</v>
      </c>
    </row>
    <row r="1953" spans="1:8">
      <c r="H1953" t="s">
        <v>4331</v>
      </c>
    </row>
    <row r="1954" spans="1:8">
      <c r="A1954" t="s">
        <v>363</v>
      </c>
      <c r="B1954">
        <f>HYPERLINK("https://github.com/apache/commons-math/commit/31fae6431438e26d6b47b988164847048ceab314", "31fae6431438e26d6b47b988164847048ceab314")</f>
        <v>0</v>
      </c>
      <c r="C1954">
        <f>HYPERLINK("https://github.com/apache/commons-math/commit/e89a80dd53ee51cad6597e9637ded1d55cd60f6d", "e89a80dd53ee51cad6597e9637ded1d55cd60f6d")</f>
        <v>0</v>
      </c>
      <c r="D1954" t="s">
        <v>513</v>
      </c>
      <c r="E1954" t="s">
        <v>887</v>
      </c>
      <c r="F1954" t="s">
        <v>1520</v>
      </c>
      <c r="G1954" t="s">
        <v>2159</v>
      </c>
      <c r="H1954" t="s">
        <v>4332</v>
      </c>
    </row>
    <row r="1955" spans="1:8">
      <c r="H1955" t="s">
        <v>4333</v>
      </c>
    </row>
    <row r="1956" spans="1:8">
      <c r="A1956" t="s">
        <v>364</v>
      </c>
      <c r="B1956">
        <f>HYPERLINK("https://github.com/apache/commons-math/commit/f8a8ea748a0b3015490ccecec7b97f0ab2daf9c4", "f8a8ea748a0b3015490ccecec7b97f0ab2daf9c4")</f>
        <v>0</v>
      </c>
      <c r="C1956">
        <f>HYPERLINK("https://github.com/apache/commons-math/commit/301ad592142079d36f4d33f5309c103c7f4f5dfb", "301ad592142079d36f4d33f5309c103c7f4f5dfb")</f>
        <v>0</v>
      </c>
      <c r="D1956" t="s">
        <v>517</v>
      </c>
      <c r="E1956" t="s">
        <v>888</v>
      </c>
      <c r="F1956" t="s">
        <v>1521</v>
      </c>
      <c r="G1956" t="s">
        <v>2160</v>
      </c>
      <c r="H1956" t="s">
        <v>4332</v>
      </c>
    </row>
    <row r="1957" spans="1:8">
      <c r="H1957" t="s">
        <v>4333</v>
      </c>
    </row>
    <row r="1958" spans="1:8">
      <c r="A1958" t="s">
        <v>365</v>
      </c>
      <c r="B1958">
        <f>HYPERLINK("https://github.com/apache/commons-math/commit/1325e114108136eea3fe77a4a270a2da7eff98e2", "1325e114108136eea3fe77a4a270a2da7eff98e2")</f>
        <v>0</v>
      </c>
      <c r="C1958">
        <f>HYPERLINK("https://github.com/apache/commons-math/commit/85a20aad64be04127106f492e26f6ad6d6c228c8", "85a20aad64be04127106f492e26f6ad6d6c228c8")</f>
        <v>0</v>
      </c>
      <c r="D1958" t="s">
        <v>515</v>
      </c>
      <c r="E1958" t="s">
        <v>889</v>
      </c>
      <c r="F1958" t="s">
        <v>1522</v>
      </c>
      <c r="G1958" t="s">
        <v>1846</v>
      </c>
      <c r="H1958" t="s">
        <v>2945</v>
      </c>
    </row>
    <row r="1959" spans="1:8">
      <c r="A1959" t="s">
        <v>366</v>
      </c>
      <c r="B1959">
        <f>HYPERLINK("https://github.com/apache/commons-math/commit/2c94388179fd38bc95e3b47af96666493027f57d", "2c94388179fd38bc95e3b47af96666493027f57d")</f>
        <v>0</v>
      </c>
      <c r="C1959">
        <f>HYPERLINK("https://github.com/apache/commons-math/commit/745d383af12137ccbcbe1f3cb4c9db73f87a66ca", "745d383af12137ccbcbe1f3cb4c9db73f87a66ca")</f>
        <v>0</v>
      </c>
      <c r="D1959" t="s">
        <v>521</v>
      </c>
      <c r="E1959" t="s">
        <v>890</v>
      </c>
      <c r="F1959" t="s">
        <v>1523</v>
      </c>
      <c r="G1959" t="s">
        <v>2161</v>
      </c>
      <c r="H1959" t="s">
        <v>4335</v>
      </c>
    </row>
    <row r="1960" spans="1:8">
      <c r="H1960" t="s">
        <v>4336</v>
      </c>
    </row>
    <row r="1961" spans="1:8">
      <c r="H1961" t="s">
        <v>4337</v>
      </c>
    </row>
    <row r="1962" spans="1:8">
      <c r="H1962" t="s">
        <v>4338</v>
      </c>
    </row>
    <row r="1963" spans="1:8">
      <c r="H1963" t="s">
        <v>4339</v>
      </c>
    </row>
    <row r="1964" spans="1:8">
      <c r="H1964" t="s">
        <v>4340</v>
      </c>
    </row>
    <row r="1965" spans="1:8">
      <c r="H1965" t="s">
        <v>4341</v>
      </c>
    </row>
    <row r="1966" spans="1:8">
      <c r="F1966" t="s">
        <v>1524</v>
      </c>
      <c r="G1966" t="s">
        <v>2162</v>
      </c>
      <c r="H1966" t="s">
        <v>4342</v>
      </c>
    </row>
    <row r="1967" spans="1:8">
      <c r="H1967" t="s">
        <v>4115</v>
      </c>
    </row>
    <row r="1968" spans="1:8">
      <c r="H1968" t="s">
        <v>4343</v>
      </c>
    </row>
    <row r="1969" spans="1:8">
      <c r="H1969" t="s">
        <v>3190</v>
      </c>
    </row>
    <row r="1970" spans="1:8">
      <c r="F1970" t="s">
        <v>1525</v>
      </c>
      <c r="G1970" t="s">
        <v>2163</v>
      </c>
      <c r="H1970" t="s">
        <v>4342</v>
      </c>
    </row>
    <row r="1971" spans="1:8">
      <c r="H1971" t="s">
        <v>4115</v>
      </c>
    </row>
    <row r="1972" spans="1:8">
      <c r="H1972" t="s">
        <v>4343</v>
      </c>
    </row>
    <row r="1973" spans="1:8">
      <c r="H1973" t="s">
        <v>3190</v>
      </c>
    </row>
    <row r="1974" spans="1:8">
      <c r="F1974" t="s">
        <v>1526</v>
      </c>
      <c r="G1974" t="s">
        <v>2164</v>
      </c>
      <c r="H1974" t="s">
        <v>3118</v>
      </c>
    </row>
    <row r="1975" spans="1:8">
      <c r="H1975" t="s">
        <v>4344</v>
      </c>
    </row>
    <row r="1976" spans="1:8">
      <c r="H1976" t="s">
        <v>4345</v>
      </c>
    </row>
    <row r="1977" spans="1:8">
      <c r="H1977" t="s">
        <v>4351</v>
      </c>
    </row>
    <row r="1978" spans="1:8">
      <c r="H1978" t="s">
        <v>4352</v>
      </c>
    </row>
    <row r="1979" spans="1:8">
      <c r="A1979" t="s">
        <v>367</v>
      </c>
      <c r="B1979">
        <f>HYPERLINK("https://github.com/apache/commons-math/commit/6e368658c4e055240fbc1da53f2972c291af7395", "6e368658c4e055240fbc1da53f2972c291af7395")</f>
        <v>0</v>
      </c>
      <c r="C1979">
        <f>HYPERLINK("https://github.com/apache/commons-math/commit/24e3c8632ea8d47c135caafe87f8274d096faa2d", "24e3c8632ea8d47c135caafe87f8274d096faa2d")</f>
        <v>0</v>
      </c>
      <c r="D1979" t="s">
        <v>521</v>
      </c>
      <c r="E1979" t="s">
        <v>891</v>
      </c>
      <c r="F1979" t="s">
        <v>1527</v>
      </c>
      <c r="G1979" t="s">
        <v>1870</v>
      </c>
      <c r="H1979" t="s">
        <v>4353</v>
      </c>
    </row>
    <row r="1980" spans="1:8">
      <c r="A1980" t="s">
        <v>368</v>
      </c>
      <c r="B1980">
        <f>HYPERLINK("https://github.com/apache/commons-math/commit/6d50174baa3fa3c21ad8d20fa6f3c0a62cf74394", "6d50174baa3fa3c21ad8d20fa6f3c0a62cf74394")</f>
        <v>0</v>
      </c>
      <c r="C1980">
        <f>HYPERLINK("https://github.com/apache/commons-math/commit/d0c62a848c196325a228e0566416f8ef40c120fe", "d0c62a848c196325a228e0566416f8ef40c120fe")</f>
        <v>0</v>
      </c>
      <c r="D1980" t="s">
        <v>521</v>
      </c>
      <c r="E1980" t="s">
        <v>892</v>
      </c>
      <c r="F1980" t="s">
        <v>1528</v>
      </c>
      <c r="G1980" t="s">
        <v>2165</v>
      </c>
      <c r="H1980" t="s">
        <v>4354</v>
      </c>
    </row>
    <row r="1981" spans="1:8">
      <c r="H1981" t="s">
        <v>4355</v>
      </c>
    </row>
    <row r="1982" spans="1:8">
      <c r="H1982" t="s">
        <v>4356</v>
      </c>
    </row>
    <row r="1983" spans="1:8">
      <c r="H1983" t="s">
        <v>4357</v>
      </c>
    </row>
    <row r="1984" spans="1:8">
      <c r="H1984" t="s">
        <v>4358</v>
      </c>
    </row>
    <row r="1985" spans="1:8">
      <c r="A1985" t="s">
        <v>369</v>
      </c>
      <c r="B1985">
        <f>HYPERLINK("https://github.com/apache/commons-math/commit/e6fe53fdae66b16ed0f0d32d68b75e62925c4c71", "e6fe53fdae66b16ed0f0d32d68b75e62925c4c71")</f>
        <v>0</v>
      </c>
      <c r="C1985">
        <f>HYPERLINK("https://github.com/apache/commons-math/commit/ff4ec1a323ba619cdcb0e82cfcdf08993b0e9202", "ff4ec1a323ba619cdcb0e82cfcdf08993b0e9202")</f>
        <v>0</v>
      </c>
      <c r="D1985" t="s">
        <v>521</v>
      </c>
      <c r="E1985" t="s">
        <v>893</v>
      </c>
      <c r="F1985" t="s">
        <v>1529</v>
      </c>
      <c r="G1985" t="s">
        <v>1989</v>
      </c>
      <c r="H1985" t="s">
        <v>4361</v>
      </c>
    </row>
    <row r="1986" spans="1:8">
      <c r="H1986" t="s">
        <v>4362</v>
      </c>
    </row>
    <row r="1987" spans="1:8">
      <c r="H1987" t="s">
        <v>3005</v>
      </c>
    </row>
    <row r="1988" spans="1:8">
      <c r="H1988" t="s">
        <v>4363</v>
      </c>
    </row>
    <row r="1989" spans="1:8">
      <c r="A1989" t="s">
        <v>370</v>
      </c>
      <c r="B1989">
        <f>HYPERLINK("https://github.com/apache/commons-math/commit/4be09dfff27baf84c8c500e38e1a1e5a99f3f1a9", "4be09dfff27baf84c8c500e38e1a1e5a99f3f1a9")</f>
        <v>0</v>
      </c>
      <c r="C1989">
        <f>HYPERLINK("https://github.com/apache/commons-math/commit/4140e01266cf6ba3b2d3ef373dcd8357c30d8d08", "4140e01266cf6ba3b2d3ef373dcd8357c30d8d08")</f>
        <v>0</v>
      </c>
      <c r="D1989" t="s">
        <v>521</v>
      </c>
      <c r="E1989" t="s">
        <v>894</v>
      </c>
      <c r="F1989" t="s">
        <v>1530</v>
      </c>
      <c r="G1989" t="s">
        <v>2166</v>
      </c>
      <c r="H1989" t="s">
        <v>4322</v>
      </c>
    </row>
    <row r="1990" spans="1:8">
      <c r="A1990" t="s">
        <v>371</v>
      </c>
      <c r="B1990">
        <f>HYPERLINK("https://github.com/apache/commons-math/commit/ece7c6fc67c0d584f4884c5b17ddf491a397fdfe", "ece7c6fc67c0d584f4884c5b17ddf491a397fdfe")</f>
        <v>0</v>
      </c>
      <c r="C1990">
        <f>HYPERLINK("https://github.com/apache/commons-math/commit/4be09dfff27baf84c8c500e38e1a1e5a99f3f1a9", "4be09dfff27baf84c8c500e38e1a1e5a99f3f1a9")</f>
        <v>0</v>
      </c>
      <c r="D1990" t="s">
        <v>521</v>
      </c>
      <c r="E1990" t="s">
        <v>895</v>
      </c>
      <c r="F1990" t="s">
        <v>1531</v>
      </c>
      <c r="G1990" t="s">
        <v>2139</v>
      </c>
      <c r="H1990" t="s">
        <v>4230</v>
      </c>
    </row>
    <row r="1991" spans="1:8">
      <c r="H1991" t="s">
        <v>4231</v>
      </c>
    </row>
    <row r="1992" spans="1:8">
      <c r="F1992" t="s">
        <v>1532</v>
      </c>
      <c r="G1992" t="s">
        <v>2103</v>
      </c>
      <c r="H1992" t="s">
        <v>4230</v>
      </c>
    </row>
    <row r="1993" spans="1:8">
      <c r="H1993" t="s">
        <v>4231</v>
      </c>
    </row>
    <row r="1994" spans="1:8">
      <c r="A1994" t="s">
        <v>372</v>
      </c>
      <c r="B1994">
        <f>HYPERLINK("https://github.com/apache/commons-math/commit/3fd9cf1753a24587ee9d64d2133784adaa099219", "3fd9cf1753a24587ee9d64d2133784adaa099219")</f>
        <v>0</v>
      </c>
      <c r="C1994">
        <f>HYPERLINK("https://github.com/apache/commons-math/commit/0351963e6baf456131ddebb885307301146b9746", "0351963e6baf456131ddebb885307301146b9746")</f>
        <v>0</v>
      </c>
      <c r="D1994" t="s">
        <v>521</v>
      </c>
      <c r="E1994" t="s">
        <v>896</v>
      </c>
      <c r="F1994" t="s">
        <v>1533</v>
      </c>
      <c r="G1994" t="s">
        <v>2121</v>
      </c>
      <c r="H1994" t="s">
        <v>4029</v>
      </c>
    </row>
    <row r="1995" spans="1:8">
      <c r="A1995" t="s">
        <v>373</v>
      </c>
      <c r="B1995">
        <f>HYPERLINK("https://github.com/apache/commons-math/commit/b4669aad3f2185894db7d4fb84cbcc311c32e34d", "b4669aad3f2185894db7d4fb84cbcc311c32e34d")</f>
        <v>0</v>
      </c>
      <c r="C1995">
        <f>HYPERLINK("https://github.com/apache/commons-math/commit/35b688b7ec3b32dc671af4c7cb9556ff26e761eb", "35b688b7ec3b32dc671af4c7cb9556ff26e761eb")</f>
        <v>0</v>
      </c>
      <c r="D1995" t="s">
        <v>521</v>
      </c>
      <c r="E1995" t="s">
        <v>897</v>
      </c>
      <c r="F1995" t="s">
        <v>1534</v>
      </c>
      <c r="G1995" t="s">
        <v>2167</v>
      </c>
      <c r="H1995" t="s">
        <v>3039</v>
      </c>
    </row>
    <row r="1996" spans="1:8">
      <c r="F1996" t="s">
        <v>1535</v>
      </c>
      <c r="G1996" t="s">
        <v>2128</v>
      </c>
      <c r="H1996" t="s">
        <v>3026</v>
      </c>
    </row>
    <row r="1997" spans="1:8">
      <c r="H1997" t="s">
        <v>3898</v>
      </c>
    </row>
    <row r="1998" spans="1:8">
      <c r="F1998" t="s">
        <v>1536</v>
      </c>
      <c r="G1998" t="s">
        <v>2105</v>
      </c>
      <c r="H1998" t="s">
        <v>3021</v>
      </c>
    </row>
    <row r="1999" spans="1:8">
      <c r="F1999" t="s">
        <v>1537</v>
      </c>
      <c r="G1999" t="s">
        <v>2168</v>
      </c>
      <c r="H1999" t="s">
        <v>3190</v>
      </c>
    </row>
    <row r="2000" spans="1:8">
      <c r="F2000" t="s">
        <v>1538</v>
      </c>
      <c r="G2000" t="s">
        <v>2169</v>
      </c>
      <c r="H2000" t="s">
        <v>3190</v>
      </c>
    </row>
    <row r="2001" spans="6:8">
      <c r="F2001" t="s">
        <v>1539</v>
      </c>
      <c r="G2001" t="s">
        <v>2170</v>
      </c>
      <c r="H2001" t="s">
        <v>4364</v>
      </c>
    </row>
    <row r="2002" spans="6:8">
      <c r="H2002" t="s">
        <v>4365</v>
      </c>
    </row>
    <row r="2003" spans="6:8">
      <c r="H2003" t="s">
        <v>4366</v>
      </c>
    </row>
    <row r="2004" spans="6:8">
      <c r="F2004" t="s">
        <v>1540</v>
      </c>
      <c r="G2004" t="s">
        <v>2171</v>
      </c>
      <c r="H2004" t="s">
        <v>4364</v>
      </c>
    </row>
    <row r="2005" spans="6:8">
      <c r="H2005" t="s">
        <v>4365</v>
      </c>
    </row>
    <row r="2006" spans="6:8">
      <c r="H2006" t="s">
        <v>4366</v>
      </c>
    </row>
    <row r="2007" spans="6:8">
      <c r="F2007" t="s">
        <v>1541</v>
      </c>
      <c r="G2007" t="s">
        <v>2172</v>
      </c>
      <c r="H2007" t="s">
        <v>4364</v>
      </c>
    </row>
    <row r="2008" spans="6:8">
      <c r="H2008" t="s">
        <v>4365</v>
      </c>
    </row>
    <row r="2009" spans="6:8">
      <c r="H2009" t="s">
        <v>4366</v>
      </c>
    </row>
    <row r="2010" spans="6:8">
      <c r="F2010" t="s">
        <v>1542</v>
      </c>
      <c r="G2010" t="s">
        <v>2082</v>
      </c>
      <c r="H2010" t="s">
        <v>4367</v>
      </c>
    </row>
    <row r="2011" spans="6:8">
      <c r="H2011" t="s">
        <v>3608</v>
      </c>
    </row>
    <row r="2012" spans="6:8">
      <c r="H2012" t="s">
        <v>4368</v>
      </c>
    </row>
    <row r="2013" spans="6:8">
      <c r="H2013" t="s">
        <v>3501</v>
      </c>
    </row>
    <row r="2014" spans="6:8">
      <c r="H2014" t="s">
        <v>3613</v>
      </c>
    </row>
    <row r="2015" spans="6:8">
      <c r="H2015" t="s">
        <v>3614</v>
      </c>
    </row>
    <row r="2016" spans="6:8">
      <c r="H2016" t="s">
        <v>3615</v>
      </c>
    </row>
    <row r="2017" spans="6:8">
      <c r="H2017" t="s">
        <v>3616</v>
      </c>
    </row>
    <row r="2018" spans="6:8">
      <c r="H2018" t="s">
        <v>3617</v>
      </c>
    </row>
    <row r="2019" spans="6:8">
      <c r="H2019" t="s">
        <v>3618</v>
      </c>
    </row>
    <row r="2020" spans="6:8">
      <c r="H2020" t="s">
        <v>3619</v>
      </c>
    </row>
    <row r="2021" spans="6:8">
      <c r="H2021" t="s">
        <v>3620</v>
      </c>
    </row>
    <row r="2022" spans="6:8">
      <c r="H2022" t="s">
        <v>3621</v>
      </c>
    </row>
    <row r="2023" spans="6:8">
      <c r="H2023" t="s">
        <v>3622</v>
      </c>
    </row>
    <row r="2024" spans="6:8">
      <c r="H2024" t="s">
        <v>3623</v>
      </c>
    </row>
    <row r="2025" spans="6:8">
      <c r="H2025" t="s">
        <v>3624</v>
      </c>
    </row>
    <row r="2026" spans="6:8">
      <c r="H2026" t="s">
        <v>3625</v>
      </c>
    </row>
    <row r="2027" spans="6:8">
      <c r="H2027" t="s">
        <v>3626</v>
      </c>
    </row>
    <row r="2028" spans="6:8">
      <c r="H2028" t="s">
        <v>4369</v>
      </c>
    </row>
    <row r="2029" spans="6:8">
      <c r="F2029" t="s">
        <v>1543</v>
      </c>
      <c r="G2029" t="s">
        <v>2063</v>
      </c>
      <c r="H2029" t="s">
        <v>4370</v>
      </c>
    </row>
    <row r="2030" spans="6:8">
      <c r="H2030" t="s">
        <v>4371</v>
      </c>
    </row>
    <row r="2031" spans="6:8">
      <c r="H2031" t="s">
        <v>3608</v>
      </c>
    </row>
    <row r="2032" spans="6:8">
      <c r="H2032" t="s">
        <v>3610</v>
      </c>
    </row>
    <row r="2033" spans="8:8">
      <c r="H2033" t="s">
        <v>3611</v>
      </c>
    </row>
    <row r="2034" spans="8:8">
      <c r="H2034" t="s">
        <v>3612</v>
      </c>
    </row>
    <row r="2035" spans="8:8">
      <c r="H2035" t="s">
        <v>3613</v>
      </c>
    </row>
    <row r="2036" spans="8:8">
      <c r="H2036" t="s">
        <v>3614</v>
      </c>
    </row>
    <row r="2037" spans="8:8">
      <c r="H2037" t="s">
        <v>3615</v>
      </c>
    </row>
    <row r="2038" spans="8:8">
      <c r="H2038" t="s">
        <v>3616</v>
      </c>
    </row>
    <row r="2039" spans="8:8">
      <c r="H2039" t="s">
        <v>3617</v>
      </c>
    </row>
    <row r="2040" spans="8:8">
      <c r="H2040" t="s">
        <v>4372</v>
      </c>
    </row>
    <row r="2041" spans="8:8">
      <c r="H2041" t="s">
        <v>3618</v>
      </c>
    </row>
    <row r="2042" spans="8:8">
      <c r="H2042" t="s">
        <v>3619</v>
      </c>
    </row>
    <row r="2043" spans="8:8">
      <c r="H2043" t="s">
        <v>3620</v>
      </c>
    </row>
    <row r="2044" spans="8:8">
      <c r="H2044" t="s">
        <v>3621</v>
      </c>
    </row>
    <row r="2045" spans="8:8">
      <c r="H2045" t="s">
        <v>3622</v>
      </c>
    </row>
    <row r="2046" spans="8:8">
      <c r="H2046" t="s">
        <v>3623</v>
      </c>
    </row>
    <row r="2047" spans="8:8">
      <c r="H2047" t="s">
        <v>3624</v>
      </c>
    </row>
    <row r="2048" spans="8:8">
      <c r="H2048" t="s">
        <v>3625</v>
      </c>
    </row>
    <row r="2049" spans="6:8">
      <c r="H2049" t="s">
        <v>3626</v>
      </c>
    </row>
    <row r="2050" spans="6:8">
      <c r="H2050" t="s">
        <v>3627</v>
      </c>
    </row>
    <row r="2051" spans="6:8">
      <c r="H2051" t="s">
        <v>4373</v>
      </c>
    </row>
    <row r="2052" spans="6:8">
      <c r="H2052" t="s">
        <v>4374</v>
      </c>
    </row>
    <row r="2053" spans="6:8">
      <c r="F2053" t="s">
        <v>1544</v>
      </c>
      <c r="G2053" t="s">
        <v>2098</v>
      </c>
      <c r="H2053" t="s">
        <v>3878</v>
      </c>
    </row>
    <row r="2054" spans="6:8">
      <c r="H2054" t="s">
        <v>3879</v>
      </c>
    </row>
    <row r="2055" spans="6:8">
      <c r="H2055" t="s">
        <v>3880</v>
      </c>
    </row>
    <row r="2056" spans="6:8">
      <c r="H2056" t="s">
        <v>3881</v>
      </c>
    </row>
    <row r="2057" spans="6:8">
      <c r="F2057" t="s">
        <v>1545</v>
      </c>
      <c r="G2057" t="s">
        <v>2099</v>
      </c>
      <c r="H2057" t="s">
        <v>3878</v>
      </c>
    </row>
    <row r="2058" spans="6:8">
      <c r="H2058" t="s">
        <v>3887</v>
      </c>
    </row>
    <row r="2059" spans="6:8">
      <c r="H2059" t="s">
        <v>3879</v>
      </c>
    </row>
    <row r="2060" spans="6:8">
      <c r="H2060" t="s">
        <v>3880</v>
      </c>
    </row>
    <row r="2061" spans="6:8">
      <c r="H2061" t="s">
        <v>3881</v>
      </c>
    </row>
    <row r="2062" spans="6:8">
      <c r="F2062" t="s">
        <v>1546</v>
      </c>
      <c r="G2062" t="s">
        <v>2173</v>
      </c>
      <c r="H2062" t="s">
        <v>4375</v>
      </c>
    </row>
    <row r="2063" spans="6:8">
      <c r="H2063" t="s">
        <v>4376</v>
      </c>
    </row>
    <row r="2064" spans="6:8">
      <c r="H2064" t="s">
        <v>4377</v>
      </c>
    </row>
    <row r="2065" spans="6:8">
      <c r="H2065" t="s">
        <v>4378</v>
      </c>
    </row>
    <row r="2066" spans="6:8">
      <c r="F2066" t="s">
        <v>1547</v>
      </c>
      <c r="G2066" t="s">
        <v>2084</v>
      </c>
      <c r="H2066" t="s">
        <v>4379</v>
      </c>
    </row>
    <row r="2067" spans="6:8">
      <c r="H2067" t="s">
        <v>4380</v>
      </c>
    </row>
    <row r="2068" spans="6:8">
      <c r="H2068" t="s">
        <v>4381</v>
      </c>
    </row>
    <row r="2069" spans="6:8">
      <c r="H2069" t="s">
        <v>4382</v>
      </c>
    </row>
    <row r="2070" spans="6:8">
      <c r="H2070" t="s">
        <v>3021</v>
      </c>
    </row>
    <row r="2071" spans="6:8">
      <c r="H2071" t="s">
        <v>3022</v>
      </c>
    </row>
    <row r="2072" spans="6:8">
      <c r="H2072" t="s">
        <v>3520</v>
      </c>
    </row>
    <row r="2073" spans="6:8">
      <c r="F2073" t="s">
        <v>1548</v>
      </c>
      <c r="G2073" t="s">
        <v>2085</v>
      </c>
      <c r="H2073" t="s">
        <v>4379</v>
      </c>
    </row>
    <row r="2074" spans="6:8">
      <c r="H2074" t="s">
        <v>4380</v>
      </c>
    </row>
    <row r="2075" spans="6:8">
      <c r="H2075" t="s">
        <v>4381</v>
      </c>
    </row>
    <row r="2076" spans="6:8">
      <c r="H2076" t="s">
        <v>4382</v>
      </c>
    </row>
    <row r="2077" spans="6:8">
      <c r="H2077" t="s">
        <v>3021</v>
      </c>
    </row>
    <row r="2078" spans="6:8">
      <c r="H2078" t="s">
        <v>3022</v>
      </c>
    </row>
    <row r="2079" spans="6:8">
      <c r="H2079" t="s">
        <v>3524</v>
      </c>
    </row>
    <row r="2080" spans="6:8">
      <c r="H2080" t="s">
        <v>3525</v>
      </c>
    </row>
    <row r="2081" spans="6:8">
      <c r="H2081" t="s">
        <v>3526</v>
      </c>
    </row>
    <row r="2082" spans="6:8">
      <c r="H2082" t="s">
        <v>3038</v>
      </c>
    </row>
    <row r="2083" spans="6:8">
      <c r="F2083" t="s">
        <v>1549</v>
      </c>
      <c r="G2083" t="s">
        <v>2120</v>
      </c>
      <c r="H2083" t="s">
        <v>4383</v>
      </c>
    </row>
    <row r="2084" spans="6:8">
      <c r="H2084" t="s">
        <v>4384</v>
      </c>
    </row>
    <row r="2085" spans="6:8">
      <c r="H2085" t="s">
        <v>4385</v>
      </c>
    </row>
    <row r="2086" spans="6:8">
      <c r="F2086" t="s">
        <v>1550</v>
      </c>
      <c r="G2086" t="s">
        <v>2174</v>
      </c>
      <c r="H2086" t="s">
        <v>3645</v>
      </c>
    </row>
    <row r="2087" spans="6:8">
      <c r="H2087" t="s">
        <v>3646</v>
      </c>
    </row>
    <row r="2088" spans="6:8">
      <c r="H2088" t="s">
        <v>4386</v>
      </c>
    </row>
    <row r="2089" spans="6:8">
      <c r="H2089" t="s">
        <v>4387</v>
      </c>
    </row>
    <row r="2090" spans="6:8">
      <c r="H2090" t="s">
        <v>4388</v>
      </c>
    </row>
    <row r="2091" spans="6:8">
      <c r="H2091" t="s">
        <v>4389</v>
      </c>
    </row>
    <row r="2092" spans="6:8">
      <c r="H2092" t="s">
        <v>4390</v>
      </c>
    </row>
    <row r="2093" spans="6:8">
      <c r="H2093" t="s">
        <v>4391</v>
      </c>
    </row>
    <row r="2094" spans="6:8">
      <c r="H2094" t="s">
        <v>4018</v>
      </c>
    </row>
    <row r="2095" spans="6:8">
      <c r="F2095" t="s">
        <v>1551</v>
      </c>
      <c r="G2095" t="s">
        <v>1977</v>
      </c>
      <c r="H2095" t="s">
        <v>4393</v>
      </c>
    </row>
    <row r="2096" spans="6:8">
      <c r="H2096" t="s">
        <v>2894</v>
      </c>
    </row>
    <row r="2097" spans="6:8">
      <c r="H2097" t="s">
        <v>3301</v>
      </c>
    </row>
    <row r="2098" spans="6:8">
      <c r="H2098" t="s">
        <v>4394</v>
      </c>
    </row>
    <row r="2099" spans="6:8">
      <c r="H2099" t="s">
        <v>4395</v>
      </c>
    </row>
    <row r="2100" spans="6:8">
      <c r="H2100" t="s">
        <v>3302</v>
      </c>
    </row>
    <row r="2101" spans="6:8">
      <c r="H2101" t="s">
        <v>4396</v>
      </c>
    </row>
    <row r="2102" spans="6:8">
      <c r="F2102" t="s">
        <v>1552</v>
      </c>
      <c r="G2102" t="s">
        <v>1900</v>
      </c>
      <c r="H2102" t="s">
        <v>4397</v>
      </c>
    </row>
    <row r="2103" spans="6:8">
      <c r="H2103" t="s">
        <v>2894</v>
      </c>
    </row>
    <row r="2104" spans="6:8">
      <c r="H2104" t="s">
        <v>3308</v>
      </c>
    </row>
    <row r="2105" spans="6:8">
      <c r="H2105" t="s">
        <v>4018</v>
      </c>
    </row>
    <row r="2106" spans="6:8">
      <c r="H2106" t="s">
        <v>4398</v>
      </c>
    </row>
    <row r="2107" spans="6:8">
      <c r="H2107" t="s">
        <v>4399</v>
      </c>
    </row>
    <row r="2108" spans="6:8">
      <c r="H2108" t="s">
        <v>3309</v>
      </c>
    </row>
    <row r="2109" spans="6:8">
      <c r="H2109" t="s">
        <v>3310</v>
      </c>
    </row>
    <row r="2110" spans="6:8">
      <c r="H2110" t="s">
        <v>4082</v>
      </c>
    </row>
    <row r="2111" spans="6:8">
      <c r="F2111" t="s">
        <v>1553</v>
      </c>
      <c r="G2111" t="s">
        <v>2129</v>
      </c>
      <c r="H2111" t="s">
        <v>3026</v>
      </c>
    </row>
    <row r="2112" spans="6:8">
      <c r="H2112" t="s">
        <v>3027</v>
      </c>
    </row>
    <row r="2113" spans="8:8">
      <c r="H2113" t="s">
        <v>3028</v>
      </c>
    </row>
    <row r="2114" spans="8:8">
      <c r="H2114" t="s">
        <v>3029</v>
      </c>
    </row>
    <row r="2115" spans="8:8">
      <c r="H2115" t="s">
        <v>3030</v>
      </c>
    </row>
    <row r="2116" spans="8:8">
      <c r="H2116" t="s">
        <v>2987</v>
      </c>
    </row>
    <row r="2117" spans="8:8">
      <c r="H2117" t="s">
        <v>3032</v>
      </c>
    </row>
    <row r="2118" spans="8:8">
      <c r="H2118" t="s">
        <v>3033</v>
      </c>
    </row>
    <row r="2119" spans="8:8">
      <c r="H2119" t="s">
        <v>3034</v>
      </c>
    </row>
    <row r="2120" spans="8:8">
      <c r="H2120" t="s">
        <v>3035</v>
      </c>
    </row>
    <row r="2121" spans="8:8">
      <c r="H2121" t="s">
        <v>3036</v>
      </c>
    </row>
    <row r="2122" spans="8:8">
      <c r="H2122" t="s">
        <v>3999</v>
      </c>
    </row>
    <row r="2123" spans="8:8">
      <c r="H2123" t="s">
        <v>4000</v>
      </c>
    </row>
    <row r="2124" spans="8:8">
      <c r="H2124" t="s">
        <v>3039</v>
      </c>
    </row>
    <row r="2125" spans="8:8">
      <c r="H2125" t="s">
        <v>3040</v>
      </c>
    </row>
    <row r="2126" spans="8:8">
      <c r="H2126" t="s">
        <v>4001</v>
      </c>
    </row>
    <row r="2127" spans="8:8">
      <c r="H2127" t="s">
        <v>4402</v>
      </c>
    </row>
    <row r="2128" spans="8:8">
      <c r="H2128" t="s">
        <v>4312</v>
      </c>
    </row>
    <row r="2129" spans="6:8">
      <c r="F2129" t="s">
        <v>1554</v>
      </c>
      <c r="G2129" t="s">
        <v>2118</v>
      </c>
      <c r="H2129" t="s">
        <v>4403</v>
      </c>
    </row>
    <row r="2130" spans="6:8">
      <c r="H2130" t="s">
        <v>4404</v>
      </c>
    </row>
    <row r="2131" spans="6:8">
      <c r="H2131" t="s">
        <v>4307</v>
      </c>
    </row>
    <row r="2132" spans="6:8">
      <c r="F2132" t="s">
        <v>1555</v>
      </c>
      <c r="G2132" t="s">
        <v>1948</v>
      </c>
      <c r="H2132" t="s">
        <v>3033</v>
      </c>
    </row>
    <row r="2133" spans="6:8">
      <c r="H2133" t="s">
        <v>3034</v>
      </c>
    </row>
    <row r="2134" spans="6:8">
      <c r="H2134" t="s">
        <v>3501</v>
      </c>
    </row>
    <row r="2135" spans="6:8">
      <c r="H2135" t="s">
        <v>3040</v>
      </c>
    </row>
    <row r="2136" spans="6:8">
      <c r="H2136" t="s">
        <v>4312</v>
      </c>
    </row>
    <row r="2137" spans="6:8">
      <c r="F2137" t="s">
        <v>1556</v>
      </c>
      <c r="G2137" t="s">
        <v>1949</v>
      </c>
      <c r="H2137" t="s">
        <v>2987</v>
      </c>
    </row>
    <row r="2138" spans="6:8">
      <c r="H2138" t="s">
        <v>3059</v>
      </c>
    </row>
    <row r="2139" spans="6:8">
      <c r="H2139" t="s">
        <v>3061</v>
      </c>
    </row>
    <row r="2140" spans="6:8">
      <c r="H2140" t="s">
        <v>4405</v>
      </c>
    </row>
    <row r="2141" spans="6:8">
      <c r="H2141" t="s">
        <v>4406</v>
      </c>
    </row>
    <row r="2142" spans="6:8">
      <c r="F2142" t="s">
        <v>1557</v>
      </c>
      <c r="G2142" t="s">
        <v>1946</v>
      </c>
      <c r="H2142" t="s">
        <v>2820</v>
      </c>
    </row>
    <row r="2143" spans="6:8">
      <c r="H2143" t="s">
        <v>2821</v>
      </c>
    </row>
    <row r="2144" spans="6:8">
      <c r="H2144" t="s">
        <v>2822</v>
      </c>
    </row>
    <row r="2145" spans="6:8">
      <c r="H2145" t="s">
        <v>2823</v>
      </c>
    </row>
    <row r="2146" spans="6:8">
      <c r="H2146" t="s">
        <v>2824</v>
      </c>
    </row>
    <row r="2147" spans="6:8">
      <c r="H2147" t="s">
        <v>2825</v>
      </c>
    </row>
    <row r="2148" spans="6:8">
      <c r="H2148" t="s">
        <v>2826</v>
      </c>
    </row>
    <row r="2149" spans="6:8">
      <c r="H2149" t="s">
        <v>2827</v>
      </c>
    </row>
    <row r="2150" spans="6:8">
      <c r="H2150" t="s">
        <v>2828</v>
      </c>
    </row>
    <row r="2151" spans="6:8">
      <c r="H2151" t="s">
        <v>2829</v>
      </c>
    </row>
    <row r="2152" spans="6:8">
      <c r="H2152" t="s">
        <v>2830</v>
      </c>
    </row>
    <row r="2153" spans="6:8">
      <c r="H2153" t="s">
        <v>2831</v>
      </c>
    </row>
    <row r="2154" spans="6:8">
      <c r="H2154" t="s">
        <v>2832</v>
      </c>
    </row>
    <row r="2155" spans="6:8">
      <c r="H2155" t="s">
        <v>2833</v>
      </c>
    </row>
    <row r="2156" spans="6:8">
      <c r="H2156" t="s">
        <v>2834</v>
      </c>
    </row>
    <row r="2157" spans="6:8">
      <c r="H2157" t="s">
        <v>2835</v>
      </c>
    </row>
    <row r="2158" spans="6:8">
      <c r="H2158" t="s">
        <v>2836</v>
      </c>
    </row>
    <row r="2159" spans="6:8">
      <c r="H2159" t="s">
        <v>2837</v>
      </c>
    </row>
    <row r="2160" spans="6:8">
      <c r="F2160" t="s">
        <v>1558</v>
      </c>
      <c r="G2160" t="s">
        <v>1983</v>
      </c>
      <c r="H2160" t="s">
        <v>3026</v>
      </c>
    </row>
    <row r="2161" spans="6:8">
      <c r="H2161" t="s">
        <v>3998</v>
      </c>
    </row>
    <row r="2162" spans="6:8">
      <c r="H2162" t="s">
        <v>3028</v>
      </c>
    </row>
    <row r="2163" spans="6:8">
      <c r="H2163" t="s">
        <v>3029</v>
      </c>
    </row>
    <row r="2164" spans="6:8">
      <c r="H2164" t="s">
        <v>3030</v>
      </c>
    </row>
    <row r="2165" spans="6:8">
      <c r="H2165" t="s">
        <v>3031</v>
      </c>
    </row>
    <row r="2166" spans="6:8">
      <c r="H2166" t="s">
        <v>3032</v>
      </c>
    </row>
    <row r="2167" spans="6:8">
      <c r="H2167" t="s">
        <v>3033</v>
      </c>
    </row>
    <row r="2168" spans="6:8">
      <c r="H2168" t="s">
        <v>3034</v>
      </c>
    </row>
    <row r="2169" spans="6:8">
      <c r="H2169" t="s">
        <v>3035</v>
      </c>
    </row>
    <row r="2170" spans="6:8">
      <c r="H2170" t="s">
        <v>3036</v>
      </c>
    </row>
    <row r="2171" spans="6:8">
      <c r="H2171" t="s">
        <v>3039</v>
      </c>
    </row>
    <row r="2172" spans="6:8">
      <c r="F2172" t="s">
        <v>1559</v>
      </c>
      <c r="G2172" t="s">
        <v>1950</v>
      </c>
      <c r="H2172" t="s">
        <v>4411</v>
      </c>
    </row>
    <row r="2173" spans="6:8">
      <c r="H2173" t="s">
        <v>4412</v>
      </c>
    </row>
    <row r="2174" spans="6:8">
      <c r="H2174" t="s">
        <v>4413</v>
      </c>
    </row>
    <row r="2175" spans="6:8">
      <c r="H2175" t="s">
        <v>4414</v>
      </c>
    </row>
    <row r="2176" spans="6:8">
      <c r="H2176" t="s">
        <v>4415</v>
      </c>
    </row>
    <row r="2177" spans="8:8">
      <c r="H2177" t="s">
        <v>4416</v>
      </c>
    </row>
    <row r="2178" spans="8:8">
      <c r="H2178" t="s">
        <v>4417</v>
      </c>
    </row>
    <row r="2179" spans="8:8">
      <c r="H2179" t="s">
        <v>4418</v>
      </c>
    </row>
    <row r="2180" spans="8:8">
      <c r="H2180" t="s">
        <v>4419</v>
      </c>
    </row>
    <row r="2181" spans="8:8">
      <c r="H2181" t="s">
        <v>4420</v>
      </c>
    </row>
    <row r="2182" spans="8:8">
      <c r="H2182" t="s">
        <v>4421</v>
      </c>
    </row>
    <row r="2183" spans="8:8">
      <c r="H2183" t="s">
        <v>4422</v>
      </c>
    </row>
    <row r="2184" spans="8:8">
      <c r="H2184" t="s">
        <v>4423</v>
      </c>
    </row>
    <row r="2185" spans="8:8">
      <c r="H2185" t="s">
        <v>4424</v>
      </c>
    </row>
    <row r="2186" spans="8:8">
      <c r="H2186" t="s">
        <v>4425</v>
      </c>
    </row>
    <row r="2187" spans="8:8">
      <c r="H2187" t="s">
        <v>4426</v>
      </c>
    </row>
    <row r="2188" spans="8:8">
      <c r="H2188" t="s">
        <v>4427</v>
      </c>
    </row>
    <row r="2189" spans="8:8">
      <c r="H2189" t="s">
        <v>4428</v>
      </c>
    </row>
    <row r="2190" spans="8:8">
      <c r="H2190" t="s">
        <v>4429</v>
      </c>
    </row>
    <row r="2191" spans="8:8">
      <c r="H2191" t="s">
        <v>4430</v>
      </c>
    </row>
    <row r="2192" spans="8:8">
      <c r="H2192" t="s">
        <v>4431</v>
      </c>
    </row>
    <row r="2193" spans="6:8">
      <c r="H2193" t="s">
        <v>4432</v>
      </c>
    </row>
    <row r="2194" spans="6:8">
      <c r="H2194" t="s">
        <v>4433</v>
      </c>
    </row>
    <row r="2195" spans="6:8">
      <c r="H2195" t="s">
        <v>4434</v>
      </c>
    </row>
    <row r="2196" spans="6:8">
      <c r="H2196" t="s">
        <v>4435</v>
      </c>
    </row>
    <row r="2197" spans="6:8">
      <c r="H2197" t="s">
        <v>4436</v>
      </c>
    </row>
    <row r="2198" spans="6:8">
      <c r="F2198" t="s">
        <v>1560</v>
      </c>
      <c r="G2198" t="s">
        <v>1985</v>
      </c>
      <c r="H2198" t="s">
        <v>4439</v>
      </c>
    </row>
    <row r="2199" spans="6:8">
      <c r="H2199" t="s">
        <v>4440</v>
      </c>
    </row>
    <row r="2200" spans="6:8">
      <c r="H2200" t="s">
        <v>4441</v>
      </c>
    </row>
    <row r="2201" spans="6:8">
      <c r="H2201" t="s">
        <v>3190</v>
      </c>
    </row>
    <row r="2202" spans="6:8">
      <c r="F2202" t="s">
        <v>1561</v>
      </c>
      <c r="G2202" t="s">
        <v>2175</v>
      </c>
      <c r="H2202" t="s">
        <v>4445</v>
      </c>
    </row>
    <row r="2203" spans="6:8">
      <c r="H2203" t="s">
        <v>4446</v>
      </c>
    </row>
    <row r="2204" spans="6:8">
      <c r="H2204" t="s">
        <v>4447</v>
      </c>
    </row>
    <row r="2205" spans="6:8">
      <c r="H2205" t="s">
        <v>4448</v>
      </c>
    </row>
    <row r="2206" spans="6:8">
      <c r="F2206" t="s">
        <v>1562</v>
      </c>
      <c r="G2206" t="s">
        <v>2044</v>
      </c>
      <c r="H2206" t="s">
        <v>3496</v>
      </c>
    </row>
    <row r="2207" spans="6:8">
      <c r="H2207" t="s">
        <v>4449</v>
      </c>
    </row>
    <row r="2208" spans="6:8">
      <c r="H2208" t="s">
        <v>4450</v>
      </c>
    </row>
    <row r="2209" spans="1:8">
      <c r="H2209" t="s">
        <v>3497</v>
      </c>
    </row>
    <row r="2210" spans="1:8">
      <c r="H2210" t="s">
        <v>4451</v>
      </c>
    </row>
    <row r="2211" spans="1:8">
      <c r="H2211" t="s">
        <v>3498</v>
      </c>
    </row>
    <row r="2212" spans="1:8">
      <c r="H2212" t="s">
        <v>3499</v>
      </c>
    </row>
    <row r="2213" spans="1:8">
      <c r="H2213" t="s">
        <v>4452</v>
      </c>
    </row>
    <row r="2214" spans="1:8">
      <c r="H2214" t="s">
        <v>4453</v>
      </c>
    </row>
    <row r="2215" spans="1:8">
      <c r="H2215" t="s">
        <v>4454</v>
      </c>
    </row>
    <row r="2216" spans="1:8">
      <c r="F2216" t="s">
        <v>1563</v>
      </c>
      <c r="G2216" t="s">
        <v>2176</v>
      </c>
      <c r="H2216" t="s">
        <v>4364</v>
      </c>
    </row>
    <row r="2217" spans="1:8">
      <c r="H2217" t="s">
        <v>4365</v>
      </c>
    </row>
    <row r="2218" spans="1:8">
      <c r="H2218" t="s">
        <v>4366</v>
      </c>
    </row>
    <row r="2219" spans="1:8">
      <c r="F2219" t="s">
        <v>1564</v>
      </c>
      <c r="G2219" t="s">
        <v>2107</v>
      </c>
      <c r="H2219" t="s">
        <v>3496</v>
      </c>
    </row>
    <row r="2220" spans="1:8">
      <c r="H2220" t="s">
        <v>3497</v>
      </c>
    </row>
    <row r="2221" spans="1:8">
      <c r="H2221" t="s">
        <v>3899</v>
      </c>
    </row>
    <row r="2222" spans="1:8">
      <c r="A2222" t="s">
        <v>374</v>
      </c>
      <c r="B2222">
        <f>HYPERLINK("https://github.com/apache/commons-math/commit/0a5cd11327d50e5906fb4dc08bce5baea6b2d247", "0a5cd11327d50e5906fb4dc08bce5baea6b2d247")</f>
        <v>0</v>
      </c>
      <c r="C2222">
        <f>HYPERLINK("https://github.com/apache/commons-math/commit/d389e94beef2de34e268470c9c3304d50acbba17", "d389e94beef2de34e268470c9c3304d50acbba17")</f>
        <v>0</v>
      </c>
      <c r="D2222" t="s">
        <v>521</v>
      </c>
      <c r="E2222" t="s">
        <v>898</v>
      </c>
      <c r="F2222" t="s">
        <v>1565</v>
      </c>
      <c r="G2222" t="s">
        <v>2159</v>
      </c>
      <c r="H2222" t="s">
        <v>3531</v>
      </c>
    </row>
    <row r="2223" spans="1:8">
      <c r="H2223" t="s">
        <v>3532</v>
      </c>
    </row>
    <row r="2224" spans="1:8">
      <c r="H2224" t="s">
        <v>3533</v>
      </c>
    </row>
    <row r="2225" spans="6:8">
      <c r="H2225" t="s">
        <v>4327</v>
      </c>
    </row>
    <row r="2226" spans="6:8">
      <c r="H2226" t="s">
        <v>4328</v>
      </c>
    </row>
    <row r="2227" spans="6:8">
      <c r="H2227" t="s">
        <v>4329</v>
      </c>
    </row>
    <row r="2228" spans="6:8">
      <c r="H2228" t="s">
        <v>4330</v>
      </c>
    </row>
    <row r="2229" spans="6:8">
      <c r="H2229" t="s">
        <v>4331</v>
      </c>
    </row>
    <row r="2230" spans="6:8">
      <c r="F2230" t="s">
        <v>1566</v>
      </c>
      <c r="G2230" t="s">
        <v>2140</v>
      </c>
      <c r="H2230" t="s">
        <v>3531</v>
      </c>
    </row>
    <row r="2231" spans="6:8">
      <c r="H2231" t="s">
        <v>4329</v>
      </c>
    </row>
    <row r="2232" spans="6:8">
      <c r="H2232" t="s">
        <v>4330</v>
      </c>
    </row>
    <row r="2233" spans="6:8">
      <c r="F2233" t="s">
        <v>1567</v>
      </c>
      <c r="G2233" t="s">
        <v>2177</v>
      </c>
      <c r="H2233" t="s">
        <v>3531</v>
      </c>
    </row>
    <row r="2234" spans="6:8">
      <c r="H2234" t="s">
        <v>3532</v>
      </c>
    </row>
    <row r="2235" spans="6:8">
      <c r="H2235" t="s">
        <v>3533</v>
      </c>
    </row>
    <row r="2236" spans="6:8">
      <c r="F2236" t="s">
        <v>1568</v>
      </c>
      <c r="G2236" t="s">
        <v>2178</v>
      </c>
      <c r="H2236" t="s">
        <v>3531</v>
      </c>
    </row>
    <row r="2237" spans="6:8">
      <c r="H2237" t="s">
        <v>3532</v>
      </c>
    </row>
    <row r="2238" spans="6:8">
      <c r="H2238" t="s">
        <v>4455</v>
      </c>
    </row>
    <row r="2239" spans="6:8">
      <c r="F2239" t="s">
        <v>1569</v>
      </c>
      <c r="G2239" t="s">
        <v>2179</v>
      </c>
      <c r="H2239" t="s">
        <v>3531</v>
      </c>
    </row>
    <row r="2240" spans="6:8">
      <c r="H2240" t="s">
        <v>3532</v>
      </c>
    </row>
    <row r="2241" spans="6:8">
      <c r="H2241" t="s">
        <v>4455</v>
      </c>
    </row>
    <row r="2242" spans="6:8">
      <c r="F2242" t="s">
        <v>1570</v>
      </c>
      <c r="G2242" t="s">
        <v>1978</v>
      </c>
      <c r="H2242" t="s">
        <v>2359</v>
      </c>
    </row>
    <row r="2243" spans="6:8">
      <c r="H2243" t="s">
        <v>2360</v>
      </c>
    </row>
    <row r="2244" spans="6:8">
      <c r="F2244" t="s">
        <v>1571</v>
      </c>
      <c r="G2244" t="s">
        <v>2120</v>
      </c>
      <c r="H2244" t="s">
        <v>4383</v>
      </c>
    </row>
    <row r="2245" spans="6:8">
      <c r="H2245" t="s">
        <v>4384</v>
      </c>
    </row>
    <row r="2246" spans="6:8">
      <c r="H2246" t="s">
        <v>4385</v>
      </c>
    </row>
    <row r="2247" spans="6:8">
      <c r="F2247" t="s">
        <v>1572</v>
      </c>
      <c r="G2247" t="s">
        <v>2174</v>
      </c>
      <c r="H2247" t="s">
        <v>3645</v>
      </c>
    </row>
    <row r="2248" spans="6:8">
      <c r="H2248" t="s">
        <v>3646</v>
      </c>
    </row>
    <row r="2249" spans="6:8">
      <c r="H2249" t="s">
        <v>4386</v>
      </c>
    </row>
    <row r="2250" spans="6:8">
      <c r="H2250" t="s">
        <v>4387</v>
      </c>
    </row>
    <row r="2251" spans="6:8">
      <c r="H2251" t="s">
        <v>4388</v>
      </c>
    </row>
    <row r="2252" spans="6:8">
      <c r="H2252" t="s">
        <v>4389</v>
      </c>
    </row>
    <row r="2253" spans="6:8">
      <c r="H2253" t="s">
        <v>4390</v>
      </c>
    </row>
    <row r="2254" spans="6:8">
      <c r="H2254" t="s">
        <v>4391</v>
      </c>
    </row>
    <row r="2255" spans="6:8">
      <c r="H2255" t="s">
        <v>4018</v>
      </c>
    </row>
    <row r="2256" spans="6:8">
      <c r="F2256" t="s">
        <v>1573</v>
      </c>
      <c r="G2256" t="s">
        <v>1977</v>
      </c>
      <c r="H2256" t="s">
        <v>4393</v>
      </c>
    </row>
    <row r="2257" spans="1:8">
      <c r="H2257" t="s">
        <v>2894</v>
      </c>
    </row>
    <row r="2258" spans="1:8">
      <c r="H2258" t="s">
        <v>3301</v>
      </c>
    </row>
    <row r="2259" spans="1:8">
      <c r="H2259" t="s">
        <v>4394</v>
      </c>
    </row>
    <row r="2260" spans="1:8">
      <c r="H2260" t="s">
        <v>4395</v>
      </c>
    </row>
    <row r="2261" spans="1:8">
      <c r="H2261" t="s">
        <v>3302</v>
      </c>
    </row>
    <row r="2262" spans="1:8">
      <c r="H2262" t="s">
        <v>4396</v>
      </c>
    </row>
    <row r="2263" spans="1:8">
      <c r="F2263" t="s">
        <v>1574</v>
      </c>
      <c r="G2263" t="s">
        <v>1900</v>
      </c>
      <c r="H2263" t="s">
        <v>4397</v>
      </c>
    </row>
    <row r="2264" spans="1:8">
      <c r="H2264" t="s">
        <v>2894</v>
      </c>
    </row>
    <row r="2265" spans="1:8">
      <c r="H2265" t="s">
        <v>3308</v>
      </c>
    </row>
    <row r="2266" spans="1:8">
      <c r="H2266" t="s">
        <v>4018</v>
      </c>
    </row>
    <row r="2267" spans="1:8">
      <c r="H2267" t="s">
        <v>4398</v>
      </c>
    </row>
    <row r="2268" spans="1:8">
      <c r="H2268" t="s">
        <v>4399</v>
      </c>
    </row>
    <row r="2269" spans="1:8">
      <c r="H2269" t="s">
        <v>3309</v>
      </c>
    </row>
    <row r="2270" spans="1:8">
      <c r="H2270" t="s">
        <v>3310</v>
      </c>
    </row>
    <row r="2271" spans="1:8">
      <c r="H2271" t="s">
        <v>4082</v>
      </c>
    </row>
    <row r="2272" spans="1:8">
      <c r="A2272" t="s">
        <v>375</v>
      </c>
      <c r="B2272">
        <f>HYPERLINK("https://github.com/apache/commons-math/commit/76b7413d2b1eb2dc22f05de5b76f9519be5142e0", "76b7413d2b1eb2dc22f05de5b76f9519be5142e0")</f>
        <v>0</v>
      </c>
      <c r="C2272">
        <f>HYPERLINK("https://github.com/apache/commons-math/commit/fbf5a51ea5f700be8d92a4485e468ebfb67cf310", "fbf5a51ea5f700be8d92a4485e468ebfb67cf310")</f>
        <v>0</v>
      </c>
      <c r="D2272" t="s">
        <v>521</v>
      </c>
      <c r="E2272" t="s">
        <v>899</v>
      </c>
      <c r="F2272" t="s">
        <v>1575</v>
      </c>
      <c r="G2272" t="s">
        <v>2075</v>
      </c>
      <c r="H2272" t="s">
        <v>4456</v>
      </c>
    </row>
    <row r="2273" spans="1:8">
      <c r="A2273" t="s">
        <v>376</v>
      </c>
      <c r="B2273">
        <f>HYPERLINK("https://github.com/apache/commons-math/commit/306fa74602973d8e6a5d542d43b13c9630408288", "306fa74602973d8e6a5d542d43b13c9630408288")</f>
        <v>0</v>
      </c>
      <c r="C2273">
        <f>HYPERLINK("https://github.com/apache/commons-math/commit/8e4e5221515f820108f48396a18ceaed73de8dc1", "8e4e5221515f820108f48396a18ceaed73de8dc1")</f>
        <v>0</v>
      </c>
      <c r="D2273" t="s">
        <v>521</v>
      </c>
      <c r="E2273" t="s">
        <v>900</v>
      </c>
      <c r="F2273" t="s">
        <v>1576</v>
      </c>
      <c r="G2273" t="s">
        <v>2180</v>
      </c>
      <c r="H2273" t="s">
        <v>4457</v>
      </c>
    </row>
    <row r="2274" spans="1:8">
      <c r="H2274" t="s">
        <v>4458</v>
      </c>
    </row>
    <row r="2275" spans="1:8">
      <c r="H2275" t="s">
        <v>4459</v>
      </c>
    </row>
    <row r="2276" spans="1:8">
      <c r="H2276" t="s">
        <v>4460</v>
      </c>
    </row>
    <row r="2277" spans="1:8">
      <c r="A2277" t="s">
        <v>377</v>
      </c>
      <c r="B2277">
        <f>HYPERLINK("https://github.com/apache/commons-math/commit/e31fde875c6075ae3da9572c6f910cc29ceaf6c3", "e31fde875c6075ae3da9572c6f910cc29ceaf6c3")</f>
        <v>0</v>
      </c>
      <c r="C2277">
        <f>HYPERLINK("https://github.com/apache/commons-math/commit/0737cf82db33f55cdfcb68e8f02f0b8fed40fa15", "0737cf82db33f55cdfcb68e8f02f0b8fed40fa15")</f>
        <v>0</v>
      </c>
      <c r="D2277" t="s">
        <v>521</v>
      </c>
      <c r="E2277" t="s">
        <v>901</v>
      </c>
      <c r="F2277" t="s">
        <v>1577</v>
      </c>
      <c r="G2277" t="s">
        <v>2181</v>
      </c>
      <c r="H2277" t="s">
        <v>4461</v>
      </c>
    </row>
    <row r="2278" spans="1:8">
      <c r="H2278" t="s">
        <v>3026</v>
      </c>
    </row>
    <row r="2279" spans="1:8">
      <c r="H2279" t="s">
        <v>4462</v>
      </c>
    </row>
    <row r="2280" spans="1:8">
      <c r="H2280" t="s">
        <v>3898</v>
      </c>
    </row>
    <row r="2281" spans="1:8">
      <c r="F2281" t="s">
        <v>1578</v>
      </c>
      <c r="G2281" t="s">
        <v>2129</v>
      </c>
      <c r="H2281" t="s">
        <v>4463</v>
      </c>
    </row>
    <row r="2282" spans="1:8">
      <c r="H2282" t="s">
        <v>3026</v>
      </c>
    </row>
    <row r="2283" spans="1:8">
      <c r="H2283" t="s">
        <v>3027</v>
      </c>
    </row>
    <row r="2284" spans="1:8">
      <c r="H2284" t="s">
        <v>3028</v>
      </c>
    </row>
    <row r="2285" spans="1:8">
      <c r="H2285" t="s">
        <v>3029</v>
      </c>
    </row>
    <row r="2286" spans="1:8">
      <c r="H2286" t="s">
        <v>3030</v>
      </c>
    </row>
    <row r="2287" spans="1:8">
      <c r="H2287" t="s">
        <v>2987</v>
      </c>
    </row>
    <row r="2288" spans="1:8">
      <c r="H2288" t="s">
        <v>3032</v>
      </c>
    </row>
    <row r="2289" spans="6:8">
      <c r="H2289" t="s">
        <v>3033</v>
      </c>
    </row>
    <row r="2290" spans="6:8">
      <c r="H2290" t="s">
        <v>3034</v>
      </c>
    </row>
    <row r="2291" spans="6:8">
      <c r="H2291" t="s">
        <v>3035</v>
      </c>
    </row>
    <row r="2292" spans="6:8">
      <c r="H2292" t="s">
        <v>3036</v>
      </c>
    </row>
    <row r="2293" spans="6:8">
      <c r="H2293" t="s">
        <v>3999</v>
      </c>
    </row>
    <row r="2294" spans="6:8">
      <c r="H2294" t="s">
        <v>4000</v>
      </c>
    </row>
    <row r="2295" spans="6:8">
      <c r="H2295" t="s">
        <v>3039</v>
      </c>
    </row>
    <row r="2296" spans="6:8">
      <c r="H2296" t="s">
        <v>3040</v>
      </c>
    </row>
    <row r="2297" spans="6:8">
      <c r="H2297" t="s">
        <v>4001</v>
      </c>
    </row>
    <row r="2298" spans="6:8">
      <c r="H2298" t="s">
        <v>4402</v>
      </c>
    </row>
    <row r="2299" spans="6:8">
      <c r="H2299" t="s">
        <v>4312</v>
      </c>
    </row>
    <row r="2300" spans="6:8">
      <c r="F2300" t="s">
        <v>1579</v>
      </c>
      <c r="G2300" t="s">
        <v>2118</v>
      </c>
      <c r="H2300" t="s">
        <v>4403</v>
      </c>
    </row>
    <row r="2301" spans="6:8">
      <c r="H2301" t="s">
        <v>4404</v>
      </c>
    </row>
    <row r="2302" spans="6:8">
      <c r="H2302" t="s">
        <v>4307</v>
      </c>
    </row>
    <row r="2303" spans="6:8">
      <c r="F2303" t="s">
        <v>1580</v>
      </c>
      <c r="G2303" t="s">
        <v>1948</v>
      </c>
      <c r="H2303" t="s">
        <v>4464</v>
      </c>
    </row>
    <row r="2304" spans="6:8">
      <c r="H2304" t="s">
        <v>3033</v>
      </c>
    </row>
    <row r="2305" spans="6:8">
      <c r="H2305" t="s">
        <v>3034</v>
      </c>
    </row>
    <row r="2306" spans="6:8">
      <c r="H2306" t="s">
        <v>3501</v>
      </c>
    </row>
    <row r="2307" spans="6:8">
      <c r="H2307" t="s">
        <v>3040</v>
      </c>
    </row>
    <row r="2308" spans="6:8">
      <c r="H2308" t="s">
        <v>4312</v>
      </c>
    </row>
    <row r="2309" spans="6:8">
      <c r="F2309" t="s">
        <v>1581</v>
      </c>
      <c r="G2309" t="s">
        <v>1949</v>
      </c>
      <c r="H2309" t="s">
        <v>4464</v>
      </c>
    </row>
    <row r="2310" spans="6:8">
      <c r="H2310" t="s">
        <v>2987</v>
      </c>
    </row>
    <row r="2311" spans="6:8">
      <c r="H2311" t="s">
        <v>3059</v>
      </c>
    </row>
    <row r="2312" spans="6:8">
      <c r="H2312" t="s">
        <v>4405</v>
      </c>
    </row>
    <row r="2313" spans="6:8">
      <c r="H2313" t="s">
        <v>4406</v>
      </c>
    </row>
    <row r="2314" spans="6:8">
      <c r="F2314" t="s">
        <v>1582</v>
      </c>
      <c r="G2314" t="s">
        <v>1946</v>
      </c>
      <c r="H2314" t="s">
        <v>2820</v>
      </c>
    </row>
    <row r="2315" spans="6:8">
      <c r="H2315" t="s">
        <v>2821</v>
      </c>
    </row>
    <row r="2316" spans="6:8">
      <c r="H2316" t="s">
        <v>2822</v>
      </c>
    </row>
    <row r="2317" spans="6:8">
      <c r="H2317" t="s">
        <v>2823</v>
      </c>
    </row>
    <row r="2318" spans="6:8">
      <c r="H2318" t="s">
        <v>2824</v>
      </c>
    </row>
    <row r="2319" spans="6:8">
      <c r="H2319" t="s">
        <v>2825</v>
      </c>
    </row>
    <row r="2320" spans="6:8">
      <c r="H2320" t="s">
        <v>2826</v>
      </c>
    </row>
    <row r="2321" spans="1:8">
      <c r="H2321" t="s">
        <v>2827</v>
      </c>
    </row>
    <row r="2322" spans="1:8">
      <c r="H2322" t="s">
        <v>2828</v>
      </c>
    </row>
    <row r="2323" spans="1:8">
      <c r="H2323" t="s">
        <v>2829</v>
      </c>
    </row>
    <row r="2324" spans="1:8">
      <c r="H2324" t="s">
        <v>2830</v>
      </c>
    </row>
    <row r="2325" spans="1:8">
      <c r="H2325" t="s">
        <v>2831</v>
      </c>
    </row>
    <row r="2326" spans="1:8">
      <c r="H2326" t="s">
        <v>2832</v>
      </c>
    </row>
    <row r="2327" spans="1:8">
      <c r="H2327" t="s">
        <v>2833</v>
      </c>
    </row>
    <row r="2328" spans="1:8">
      <c r="H2328" t="s">
        <v>2834</v>
      </c>
    </row>
    <row r="2329" spans="1:8">
      <c r="H2329" t="s">
        <v>2835</v>
      </c>
    </row>
    <row r="2330" spans="1:8">
      <c r="H2330" t="s">
        <v>2836</v>
      </c>
    </row>
    <row r="2331" spans="1:8">
      <c r="H2331" t="s">
        <v>2837</v>
      </c>
    </row>
    <row r="2332" spans="1:8">
      <c r="A2332" t="s">
        <v>378</v>
      </c>
      <c r="B2332">
        <f>HYPERLINK("https://github.com/apache/commons-math/commit/845e1d54231d3ff3fb04bdbf5dc5f6b631d9b01e", "845e1d54231d3ff3fb04bdbf5dc5f6b631d9b01e")</f>
        <v>0</v>
      </c>
      <c r="C2332">
        <f>HYPERLINK("https://github.com/apache/commons-math/commit/e31fde875c6075ae3da9572c6f910cc29ceaf6c3", "e31fde875c6075ae3da9572c6f910cc29ceaf6c3")</f>
        <v>0</v>
      </c>
      <c r="D2332" t="s">
        <v>521</v>
      </c>
      <c r="E2332" t="s">
        <v>902</v>
      </c>
      <c r="F2332" t="s">
        <v>1583</v>
      </c>
      <c r="G2332" t="s">
        <v>2009</v>
      </c>
      <c r="H2332" t="s">
        <v>4467</v>
      </c>
    </row>
    <row r="2333" spans="1:8">
      <c r="H2333" t="s">
        <v>4468</v>
      </c>
    </row>
    <row r="2334" spans="1:8">
      <c r="A2334" t="s">
        <v>379</v>
      </c>
      <c r="B2334">
        <f>HYPERLINK("https://github.com/apache/commons-math/commit/5597ed7ea300ae3d08cd893b0133bce26038a7df", "5597ed7ea300ae3d08cd893b0133bce26038a7df")</f>
        <v>0</v>
      </c>
      <c r="C2334">
        <f>HYPERLINK("https://github.com/apache/commons-math/commit/9b2772e38ed16a56a4d806bbf23fabee5cf55030", "9b2772e38ed16a56a4d806bbf23fabee5cf55030")</f>
        <v>0</v>
      </c>
      <c r="D2334" t="s">
        <v>521</v>
      </c>
      <c r="E2334" t="s">
        <v>903</v>
      </c>
      <c r="F2334" t="s">
        <v>1584</v>
      </c>
      <c r="G2334" t="s">
        <v>2137</v>
      </c>
      <c r="H2334" t="s">
        <v>4207</v>
      </c>
    </row>
    <row r="2335" spans="1:8">
      <c r="A2335" t="s">
        <v>382</v>
      </c>
      <c r="B2335">
        <f>HYPERLINK("https://github.com/apache/commons-math/commit/70538e67fba268e0734a77494849629acaa05423", "70538e67fba268e0734a77494849629acaa05423")</f>
        <v>0</v>
      </c>
      <c r="C2335">
        <f>HYPERLINK("https://github.com/apache/commons-math/commit/9575054ff07b8dbb912e889111f6b3a3be582680", "9575054ff07b8dbb912e889111f6b3a3be582680")</f>
        <v>0</v>
      </c>
      <c r="D2335" t="s">
        <v>513</v>
      </c>
      <c r="E2335" t="s">
        <v>906</v>
      </c>
      <c r="F2335" t="s">
        <v>1586</v>
      </c>
      <c r="G2335" t="s">
        <v>2094</v>
      </c>
      <c r="H2335" t="s">
        <v>4471</v>
      </c>
    </row>
    <row r="2336" spans="1:8">
      <c r="H2336" t="s">
        <v>4472</v>
      </c>
    </row>
    <row r="2337" spans="1:8">
      <c r="H2337" t="s">
        <v>4473</v>
      </c>
    </row>
    <row r="2338" spans="1:8">
      <c r="H2338" t="s">
        <v>4474</v>
      </c>
    </row>
    <row r="2339" spans="1:8">
      <c r="A2339" t="s">
        <v>383</v>
      </c>
      <c r="B2339">
        <f>HYPERLINK("https://github.com/apache/commons-math/commit/0b5bd38e8658b4836ab41564ddb59febb423ecf6", "0b5bd38e8658b4836ab41564ddb59febb423ecf6")</f>
        <v>0</v>
      </c>
      <c r="C2339">
        <f>HYPERLINK("https://github.com/apache/commons-math/commit/3aa34dbc9d8d6f900a6077b62deeb046502d5bb5", "3aa34dbc9d8d6f900a6077b62deeb046502d5bb5")</f>
        <v>0</v>
      </c>
      <c r="D2339" t="s">
        <v>517</v>
      </c>
      <c r="E2339" t="s">
        <v>907</v>
      </c>
      <c r="F2339" t="s">
        <v>1587</v>
      </c>
      <c r="G2339" t="s">
        <v>2182</v>
      </c>
      <c r="H2339" t="s">
        <v>4475</v>
      </c>
    </row>
    <row r="2340" spans="1:8">
      <c r="H2340" t="s">
        <v>4476</v>
      </c>
    </row>
    <row r="2341" spans="1:8">
      <c r="A2341" t="s">
        <v>384</v>
      </c>
      <c r="B2341">
        <f>HYPERLINK("https://github.com/apache/commons-math/commit/9c51e5316babbd370bc32aed0fee134216726ec9", "9c51e5316babbd370bc32aed0fee134216726ec9")</f>
        <v>0</v>
      </c>
      <c r="C2341">
        <f>HYPERLINK("https://github.com/apache/commons-math/commit/1c194a0dccec3322036e741042761d46ae0d8a44", "1c194a0dccec3322036e741042761d46ae0d8a44")</f>
        <v>0</v>
      </c>
      <c r="D2341" t="s">
        <v>522</v>
      </c>
      <c r="E2341" t="s">
        <v>908</v>
      </c>
      <c r="F2341" t="s">
        <v>1588</v>
      </c>
      <c r="G2341" t="s">
        <v>2067</v>
      </c>
      <c r="H2341" t="s">
        <v>4477</v>
      </c>
    </row>
    <row r="2342" spans="1:8">
      <c r="H2342" t="s">
        <v>4478</v>
      </c>
    </row>
    <row r="2343" spans="1:8">
      <c r="A2343" t="s">
        <v>386</v>
      </c>
      <c r="B2343">
        <f>HYPERLINK("https://github.com/apache/commons-math/commit/fd37b5dd02bbce93f6f4fceb6bc3e6aa4641c5a7", "fd37b5dd02bbce93f6f4fceb6bc3e6aa4641c5a7")</f>
        <v>0</v>
      </c>
      <c r="C2343">
        <f>HYPERLINK("https://github.com/apache/commons-math/commit/a94ff90ab6cd2d92ccb2eb1fd7913b4e5256f02b", "a94ff90ab6cd2d92ccb2eb1fd7913b4e5256f02b")</f>
        <v>0</v>
      </c>
      <c r="D2343" t="s">
        <v>523</v>
      </c>
      <c r="E2343" t="s">
        <v>910</v>
      </c>
      <c r="F2343" t="s">
        <v>1590</v>
      </c>
      <c r="G2343" t="s">
        <v>2157</v>
      </c>
      <c r="H2343" t="s">
        <v>4486</v>
      </c>
    </row>
    <row r="2344" spans="1:8">
      <c r="H2344" t="s">
        <v>4487</v>
      </c>
    </row>
    <row r="2345" spans="1:8">
      <c r="H2345" t="s">
        <v>4488</v>
      </c>
    </row>
    <row r="2346" spans="1:8">
      <c r="A2346" t="s">
        <v>387</v>
      </c>
      <c r="B2346">
        <f>HYPERLINK("https://github.com/apache/commons-math/commit/a4a62ed7c1e3c7aae09324f0ad1c6078f0fba471", "a4a62ed7c1e3c7aae09324f0ad1c6078f0fba471")</f>
        <v>0</v>
      </c>
      <c r="C2346">
        <f>HYPERLINK("https://github.com/apache/commons-math/commit/2bfd81a2b1b777e252ba76f7363bb9ba8e4ac707", "2bfd81a2b1b777e252ba76f7363bb9ba8e4ac707")</f>
        <v>0</v>
      </c>
      <c r="D2346" t="s">
        <v>517</v>
      </c>
      <c r="E2346" t="s">
        <v>911</v>
      </c>
      <c r="F2346" t="s">
        <v>1591</v>
      </c>
      <c r="G2346" t="s">
        <v>2108</v>
      </c>
      <c r="H2346" t="s">
        <v>4489</v>
      </c>
    </row>
    <row r="2347" spans="1:8">
      <c r="H2347" t="s">
        <v>3739</v>
      </c>
    </row>
    <row r="2348" spans="1:8">
      <c r="A2348" t="s">
        <v>388</v>
      </c>
      <c r="B2348">
        <f>HYPERLINK("https://github.com/apache/commons-math/commit/2d868410eead061d59de524bada4de9e3d2bb442", "2d868410eead061d59de524bada4de9e3d2bb442")</f>
        <v>0</v>
      </c>
      <c r="C2348">
        <f>HYPERLINK("https://github.com/apache/commons-math/commit/b3a68ca842841c4b9713462d5f01742cf71a6b4a", "b3a68ca842841c4b9713462d5f01742cf71a6b4a")</f>
        <v>0</v>
      </c>
      <c r="D2348" t="s">
        <v>517</v>
      </c>
      <c r="E2348" t="s">
        <v>912</v>
      </c>
      <c r="F2348" t="s">
        <v>1591</v>
      </c>
      <c r="G2348" t="s">
        <v>2108</v>
      </c>
      <c r="H2348" t="s">
        <v>4490</v>
      </c>
    </row>
    <row r="2349" spans="1:8">
      <c r="H2349" t="s">
        <v>4491</v>
      </c>
    </row>
    <row r="2350" spans="1:8">
      <c r="H2350" t="s">
        <v>3736</v>
      </c>
    </row>
    <row r="2351" spans="1:8">
      <c r="A2351" t="s">
        <v>389</v>
      </c>
      <c r="B2351">
        <f>HYPERLINK("https://github.com/apache/commons-math/commit/a7294ccd794d2d3f55b67b75b9798de151451fb8", "a7294ccd794d2d3f55b67b75b9798de151451fb8")</f>
        <v>0</v>
      </c>
      <c r="C2351">
        <f>HYPERLINK("https://github.com/apache/commons-math/commit/afa12022716391a9faa574b43d5e75b7f7f4f958", "afa12022716391a9faa574b43d5e75b7f7f4f958")</f>
        <v>0</v>
      </c>
      <c r="D2351" t="s">
        <v>513</v>
      </c>
      <c r="E2351" t="s">
        <v>913</v>
      </c>
      <c r="F2351" t="s">
        <v>1592</v>
      </c>
      <c r="G2351" t="s">
        <v>2133</v>
      </c>
      <c r="H2351" t="s">
        <v>4083</v>
      </c>
    </row>
    <row r="2352" spans="1:8">
      <c r="F2352" t="s">
        <v>1593</v>
      </c>
      <c r="G2352" t="s">
        <v>2184</v>
      </c>
      <c r="H2352" t="s">
        <v>4083</v>
      </c>
    </row>
    <row r="2353" spans="1:8">
      <c r="F2353" t="s">
        <v>1594</v>
      </c>
      <c r="G2353" t="s">
        <v>1992</v>
      </c>
      <c r="H2353" t="s">
        <v>4083</v>
      </c>
    </row>
    <row r="2354" spans="1:8">
      <c r="A2354" t="s">
        <v>390</v>
      </c>
      <c r="B2354">
        <f>HYPERLINK("https://github.com/apache/commons-math/commit/c9b1c8f9662f865a613632e1d390922050130b60", "c9b1c8f9662f865a613632e1d390922050130b60")</f>
        <v>0</v>
      </c>
      <c r="C2354">
        <f>HYPERLINK("https://github.com/apache/commons-math/commit/9ce4e1a371418e5eacc69227885815f9a4221c65", "9ce4e1a371418e5eacc69227885815f9a4221c65")</f>
        <v>0</v>
      </c>
      <c r="D2354" t="s">
        <v>513</v>
      </c>
      <c r="E2354" t="s">
        <v>914</v>
      </c>
      <c r="F2354" t="s">
        <v>1592</v>
      </c>
      <c r="G2354" t="s">
        <v>2133</v>
      </c>
      <c r="H2354" t="s">
        <v>4091</v>
      </c>
    </row>
    <row r="2355" spans="1:8">
      <c r="H2355" t="s">
        <v>4092</v>
      </c>
    </row>
    <row r="2356" spans="1:8">
      <c r="F2356" t="s">
        <v>1593</v>
      </c>
      <c r="G2356" t="s">
        <v>2184</v>
      </c>
      <c r="H2356" t="s">
        <v>4091</v>
      </c>
    </row>
    <row r="2357" spans="1:8">
      <c r="H2357" t="s">
        <v>4092</v>
      </c>
    </row>
    <row r="2358" spans="1:8">
      <c r="F2358" t="s">
        <v>1594</v>
      </c>
      <c r="G2358" t="s">
        <v>1992</v>
      </c>
      <c r="H2358" t="s">
        <v>4084</v>
      </c>
    </row>
    <row r="2359" spans="1:8">
      <c r="H2359" t="s">
        <v>4091</v>
      </c>
    </row>
    <row r="2360" spans="1:8">
      <c r="H2360" t="s">
        <v>4092</v>
      </c>
    </row>
    <row r="2361" spans="1:8">
      <c r="A2361" t="s">
        <v>394</v>
      </c>
      <c r="B2361">
        <f>HYPERLINK("https://github.com/apache/commons-math/commit/fdc116f0bcda6d1fffbbe505d0687b0406e92fa6", "fdc116f0bcda6d1fffbbe505d0687b0406e92fa6")</f>
        <v>0</v>
      </c>
      <c r="C2361">
        <f>HYPERLINK("https://github.com/apache/commons-math/commit/2fcfce303989ae14b5b51f4c9fc92e97bc540ba8", "2fcfce303989ae14b5b51f4c9fc92e97bc540ba8")</f>
        <v>0</v>
      </c>
      <c r="D2361" t="s">
        <v>517</v>
      </c>
      <c r="E2361" t="s">
        <v>918</v>
      </c>
      <c r="F2361" t="s">
        <v>1598</v>
      </c>
      <c r="G2361" t="s">
        <v>2187</v>
      </c>
      <c r="H2361" t="s">
        <v>4501</v>
      </c>
    </row>
    <row r="2362" spans="1:8">
      <c r="A2362" t="s">
        <v>397</v>
      </c>
      <c r="B2362">
        <f>HYPERLINK("https://github.com/apache/commons-math/commit/85b941ea1f3922fa5ee6adbe049407e8a8b15596", "85b941ea1f3922fa5ee6adbe049407e8a8b15596")</f>
        <v>0</v>
      </c>
      <c r="C2362">
        <f>HYPERLINK("https://github.com/apache/commons-math/commit/d53a6f834b004c37e71f404f042824785775aced", "d53a6f834b004c37e71f404f042824785775aced")</f>
        <v>0</v>
      </c>
      <c r="D2362" t="s">
        <v>513</v>
      </c>
      <c r="E2362" t="s">
        <v>921</v>
      </c>
      <c r="F2362" t="s">
        <v>1608</v>
      </c>
      <c r="G2362" t="s">
        <v>2192</v>
      </c>
      <c r="H2362" t="s">
        <v>2910</v>
      </c>
    </row>
    <row r="2363" spans="1:8">
      <c r="F2363" t="s">
        <v>1609</v>
      </c>
      <c r="G2363" t="s">
        <v>2193</v>
      </c>
      <c r="H2363" t="s">
        <v>2910</v>
      </c>
    </row>
    <row r="2364" spans="1:8">
      <c r="A2364" t="s">
        <v>401</v>
      </c>
      <c r="B2364">
        <f>HYPERLINK("https://github.com/apache/commons-math/commit/4742149a8d979f3d97d846f90774460f41184104", "4742149a8d979f3d97d846f90774460f41184104")</f>
        <v>0</v>
      </c>
      <c r="C2364">
        <f>HYPERLINK("https://github.com/apache/commons-math/commit/d749b2e76f3c14d0f2df52706d12f1156320640f", "d749b2e76f3c14d0f2df52706d12f1156320640f")</f>
        <v>0</v>
      </c>
      <c r="D2364" t="s">
        <v>523</v>
      </c>
      <c r="E2364" t="s">
        <v>925</v>
      </c>
      <c r="F2364" t="s">
        <v>1591</v>
      </c>
      <c r="G2364" t="s">
        <v>2108</v>
      </c>
      <c r="H2364" t="s">
        <v>4542</v>
      </c>
    </row>
    <row r="2365" spans="1:8">
      <c r="H2365" t="s">
        <v>4543</v>
      </c>
    </row>
    <row r="2366" spans="1:8">
      <c r="A2366" t="s">
        <v>402</v>
      </c>
      <c r="B2366">
        <f>HYPERLINK("https://github.com/apache/commons-math/commit/9d4fb495265055724c2dfc2efa05460ee36fc2cf", "9d4fb495265055724c2dfc2efa05460ee36fc2cf")</f>
        <v>0</v>
      </c>
      <c r="C2366">
        <f>HYPERLINK("https://github.com/apache/commons-math/commit/3c2fedeb0901bd347c4b4f546b741de68a2e198a", "3c2fedeb0901bd347c4b4f546b741de68a2e198a")</f>
        <v>0</v>
      </c>
      <c r="D2366" t="s">
        <v>513</v>
      </c>
      <c r="E2366" t="s">
        <v>926</v>
      </c>
      <c r="F2366" t="s">
        <v>1598</v>
      </c>
      <c r="G2366" t="s">
        <v>2187</v>
      </c>
      <c r="H2366" t="s">
        <v>4544</v>
      </c>
    </row>
    <row r="2367" spans="1:8">
      <c r="H2367" t="s">
        <v>4545</v>
      </c>
    </row>
    <row r="2368" spans="1:8">
      <c r="H2368" t="s">
        <v>4546</v>
      </c>
    </row>
    <row r="2369" spans="1:8">
      <c r="H2369" t="s">
        <v>4501</v>
      </c>
    </row>
    <row r="2370" spans="1:8">
      <c r="H2370" t="s">
        <v>4547</v>
      </c>
    </row>
    <row r="2371" spans="1:8">
      <c r="A2371" t="s">
        <v>403</v>
      </c>
      <c r="B2371">
        <f>HYPERLINK("https://github.com/apache/commons-math/commit/9867d9f2817fd6dd20d458022de3dda8c3b43b2f", "9867d9f2817fd6dd20d458022de3dda8c3b43b2f")</f>
        <v>0</v>
      </c>
      <c r="C2371">
        <f>HYPERLINK("https://github.com/apache/commons-math/commit/26d668f6d5a2f202ef7ff6a73ff3cbd7bbdf4b06", "26d668f6d5a2f202ef7ff6a73ff3cbd7bbdf4b06")</f>
        <v>0</v>
      </c>
      <c r="D2371" t="s">
        <v>517</v>
      </c>
      <c r="E2371" t="s">
        <v>927</v>
      </c>
      <c r="F2371" t="s">
        <v>1612</v>
      </c>
      <c r="G2371" t="s">
        <v>2197</v>
      </c>
      <c r="H2371" t="s">
        <v>3897</v>
      </c>
    </row>
    <row r="2372" spans="1:8">
      <c r="F2372" t="s">
        <v>1532</v>
      </c>
      <c r="G2372" t="s">
        <v>2103</v>
      </c>
      <c r="H2372" t="s">
        <v>3897</v>
      </c>
    </row>
    <row r="2373" spans="1:8">
      <c r="F2373" t="s">
        <v>1613</v>
      </c>
      <c r="G2373" t="s">
        <v>1851</v>
      </c>
      <c r="H2373" t="s">
        <v>2518</v>
      </c>
    </row>
    <row r="2374" spans="1:8">
      <c r="H2374" t="s">
        <v>4549</v>
      </c>
    </row>
    <row r="2375" spans="1:8">
      <c r="H2375" t="s">
        <v>4550</v>
      </c>
    </row>
    <row r="2376" spans="1:8">
      <c r="A2376" t="s">
        <v>404</v>
      </c>
      <c r="B2376">
        <f>HYPERLINK("https://github.com/apache/commons-math/commit/ae2c81ad18f82278c5840d12ac22e572c3d31bf3", "ae2c81ad18f82278c5840d12ac22e572c3d31bf3")</f>
        <v>0</v>
      </c>
      <c r="C2376">
        <f>HYPERLINK("https://github.com/apache/commons-math/commit/77c24aa92600598ee7994a1504b7bafc560b3809", "77c24aa92600598ee7994a1504b7bafc560b3809")</f>
        <v>0</v>
      </c>
      <c r="D2376" t="s">
        <v>517</v>
      </c>
      <c r="E2376" t="s">
        <v>928</v>
      </c>
      <c r="F2376" t="s">
        <v>1584</v>
      </c>
      <c r="G2376" t="s">
        <v>2137</v>
      </c>
      <c r="H2376" t="s">
        <v>4219</v>
      </c>
    </row>
    <row r="2377" spans="1:8">
      <c r="A2377" t="s">
        <v>405</v>
      </c>
      <c r="B2377">
        <f>HYPERLINK("https://github.com/apache/commons-math/commit/3ab3653e48f65bc273c1fb2522cd814ceed8e396", "3ab3653e48f65bc273c1fb2522cd814ceed8e396")</f>
        <v>0</v>
      </c>
      <c r="C2377">
        <f>HYPERLINK("https://github.com/apache/commons-math/commit/7a8dc00b8be18a9271e2d9c2444ba91077ffafa5", "7a8dc00b8be18a9271e2d9c2444ba91077ffafa5")</f>
        <v>0</v>
      </c>
      <c r="D2377" t="s">
        <v>517</v>
      </c>
      <c r="E2377" t="s">
        <v>929</v>
      </c>
      <c r="F2377" t="s">
        <v>1614</v>
      </c>
      <c r="G2377" t="s">
        <v>1887</v>
      </c>
      <c r="H2377" t="s">
        <v>4552</v>
      </c>
    </row>
    <row r="2378" spans="1:8">
      <c r="A2378" t="s">
        <v>407</v>
      </c>
      <c r="B2378">
        <f>HYPERLINK("https://github.com/apache/commons-math/commit/f695c9ce35dfcc4ed76343ce7a904f2facb45944", "f695c9ce35dfcc4ed76343ce7a904f2facb45944")</f>
        <v>0</v>
      </c>
      <c r="C2378">
        <f>HYPERLINK("https://github.com/apache/commons-math/commit/cbae75b900c822d86544c71865ba590b3b4a756c", "cbae75b900c822d86544c71865ba590b3b4a756c")</f>
        <v>0</v>
      </c>
      <c r="D2378" t="s">
        <v>517</v>
      </c>
      <c r="E2378" t="s">
        <v>931</v>
      </c>
      <c r="F2378" t="s">
        <v>1616</v>
      </c>
      <c r="G2378" t="s">
        <v>2110</v>
      </c>
      <c r="H2378" t="s">
        <v>4559</v>
      </c>
    </row>
    <row r="2379" spans="1:8">
      <c r="H2379" t="s">
        <v>4560</v>
      </c>
    </row>
    <row r="2380" spans="1:8">
      <c r="A2380" t="s">
        <v>408</v>
      </c>
      <c r="B2380">
        <f>HYPERLINK("https://github.com/apache/commons-math/commit/8fe2360920a8228c10cd59ba0978df701174c961", "8fe2360920a8228c10cd59ba0978df701174c961")</f>
        <v>0</v>
      </c>
      <c r="C2380">
        <f>HYPERLINK("https://github.com/apache/commons-math/commit/db78a70f193d306bcd34b515f24a4e0060f04ca6", "db78a70f193d306bcd34b515f24a4e0060f04ca6")</f>
        <v>0</v>
      </c>
      <c r="D2380" t="s">
        <v>517</v>
      </c>
      <c r="E2380" t="s">
        <v>932</v>
      </c>
      <c r="F2380" t="s">
        <v>1617</v>
      </c>
      <c r="G2380" t="s">
        <v>2080</v>
      </c>
      <c r="H2380" t="s">
        <v>4561</v>
      </c>
    </row>
    <row r="2381" spans="1:8">
      <c r="A2381" t="s">
        <v>409</v>
      </c>
      <c r="B2381">
        <f>HYPERLINK("https://github.com/apache/commons-math/commit/aa3a0187af11e8b7d5874e92b3e30a7c79140064", "aa3a0187af11e8b7d5874e92b3e30a7c79140064")</f>
        <v>0</v>
      </c>
      <c r="C2381">
        <f>HYPERLINK("https://github.com/apache/commons-math/commit/8fe2360920a8228c10cd59ba0978df701174c961", "8fe2360920a8228c10cd59ba0978df701174c961")</f>
        <v>0</v>
      </c>
      <c r="D2381" t="s">
        <v>517</v>
      </c>
      <c r="E2381" t="s">
        <v>932</v>
      </c>
      <c r="F2381" t="s">
        <v>1618</v>
      </c>
      <c r="G2381" t="s">
        <v>2199</v>
      </c>
      <c r="H2381" t="s">
        <v>4562</v>
      </c>
    </row>
    <row r="2382" spans="1:8">
      <c r="A2382" t="s">
        <v>411</v>
      </c>
      <c r="B2382">
        <f>HYPERLINK("https://github.com/apache/commons-math/commit/7059474674d61d29c90369de0b402efdf0103ee2", "7059474674d61d29c90369de0b402efdf0103ee2")</f>
        <v>0</v>
      </c>
      <c r="C2382">
        <f>HYPERLINK("https://github.com/apache/commons-math/commit/19ca67ad410ab2cce8fc8d4dfd89c515ef23cc6c", "19ca67ad410ab2cce8fc8d4dfd89c515ef23cc6c")</f>
        <v>0</v>
      </c>
      <c r="D2382" t="s">
        <v>517</v>
      </c>
      <c r="E2382" t="s">
        <v>932</v>
      </c>
      <c r="F2382" t="s">
        <v>1620</v>
      </c>
      <c r="G2382" t="s">
        <v>2201</v>
      </c>
      <c r="H2382" t="s">
        <v>4564</v>
      </c>
    </row>
    <row r="2383" spans="1:8">
      <c r="A2383" t="s">
        <v>412</v>
      </c>
      <c r="B2383">
        <f>HYPERLINK("https://github.com/apache/commons-math/commit/da11fb29e73d8ca7afae29f39827e75d212d4362", "da11fb29e73d8ca7afae29f39827e75d212d4362")</f>
        <v>0</v>
      </c>
      <c r="C2383">
        <f>HYPERLINK("https://github.com/apache/commons-math/commit/7059474674d61d29c90369de0b402efdf0103ee2", "7059474674d61d29c90369de0b402efdf0103ee2")</f>
        <v>0</v>
      </c>
      <c r="D2383" t="s">
        <v>517</v>
      </c>
      <c r="E2383" t="s">
        <v>932</v>
      </c>
      <c r="F2383" t="s">
        <v>1621</v>
      </c>
      <c r="G2383" t="s">
        <v>2081</v>
      </c>
      <c r="H2383" t="s">
        <v>4564</v>
      </c>
    </row>
    <row r="2384" spans="1:8">
      <c r="A2384" t="s">
        <v>413</v>
      </c>
      <c r="B2384">
        <f>HYPERLINK("https://github.com/apache/commons-math/commit/60889c0435c739b41a4b6a6211dd0de7e65b16d6", "60889c0435c739b41a4b6a6211dd0de7e65b16d6")</f>
        <v>0</v>
      </c>
      <c r="C2384">
        <f>HYPERLINK("https://github.com/apache/commons-math/commit/da11fb29e73d8ca7afae29f39827e75d212d4362", "da11fb29e73d8ca7afae29f39827e75d212d4362")</f>
        <v>0</v>
      </c>
      <c r="D2384" t="s">
        <v>517</v>
      </c>
      <c r="E2384" t="s">
        <v>932</v>
      </c>
      <c r="F2384" t="s">
        <v>1622</v>
      </c>
      <c r="G2384" t="s">
        <v>2202</v>
      </c>
      <c r="H2384" t="s">
        <v>4564</v>
      </c>
    </row>
    <row r="2385" spans="1:8">
      <c r="A2385" t="s">
        <v>414</v>
      </c>
      <c r="B2385">
        <f>HYPERLINK("https://github.com/apache/commons-math/commit/ac938e644fcf817c43955b1a334c25b836296d3f", "ac938e644fcf817c43955b1a334c25b836296d3f")</f>
        <v>0</v>
      </c>
      <c r="C2385">
        <f>HYPERLINK("https://github.com/apache/commons-math/commit/60889c0435c739b41a4b6a6211dd0de7e65b16d6", "60889c0435c739b41a4b6a6211dd0de7e65b16d6")</f>
        <v>0</v>
      </c>
      <c r="D2385" t="s">
        <v>517</v>
      </c>
      <c r="E2385" t="s">
        <v>932</v>
      </c>
      <c r="F2385" t="s">
        <v>1623</v>
      </c>
      <c r="G2385" t="s">
        <v>2203</v>
      </c>
      <c r="H2385" t="s">
        <v>4564</v>
      </c>
    </row>
    <row r="2386" spans="1:8">
      <c r="A2386" t="s">
        <v>415</v>
      </c>
      <c r="B2386">
        <f>HYPERLINK("https://github.com/apache/commons-math/commit/75bc95b6a91311f3e9493292e6d753a3fb6743b8", "75bc95b6a91311f3e9493292e6d753a3fb6743b8")</f>
        <v>0</v>
      </c>
      <c r="C2386">
        <f>HYPERLINK("https://github.com/apache/commons-math/commit/ac938e644fcf817c43955b1a334c25b836296d3f", "ac938e644fcf817c43955b1a334c25b836296d3f")</f>
        <v>0</v>
      </c>
      <c r="D2386" t="s">
        <v>517</v>
      </c>
      <c r="E2386" t="s">
        <v>932</v>
      </c>
      <c r="F2386" t="s">
        <v>1624</v>
      </c>
      <c r="G2386" t="s">
        <v>2204</v>
      </c>
      <c r="H2386" t="s">
        <v>4564</v>
      </c>
    </row>
    <row r="2387" spans="1:8">
      <c r="A2387" t="s">
        <v>417</v>
      </c>
      <c r="B2387">
        <f>HYPERLINK("https://github.com/apache/commons-math/commit/cede12d455fd0574315a12ec1584a6e3597d3fb7", "cede12d455fd0574315a12ec1584a6e3597d3fb7")</f>
        <v>0</v>
      </c>
      <c r="C2387">
        <f>HYPERLINK("https://github.com/apache/commons-math/commit/60c18b75f684f9ee0400cbaa796b230350042b94", "60c18b75f684f9ee0400cbaa796b230350042b94")</f>
        <v>0</v>
      </c>
      <c r="D2387" t="s">
        <v>517</v>
      </c>
      <c r="E2387" t="s">
        <v>934</v>
      </c>
      <c r="F2387" t="s">
        <v>1625</v>
      </c>
      <c r="G2387" t="s">
        <v>2007</v>
      </c>
      <c r="H2387" t="s">
        <v>4565</v>
      </c>
    </row>
    <row r="2388" spans="1:8">
      <c r="A2388" t="s">
        <v>418</v>
      </c>
      <c r="B2388">
        <f>HYPERLINK("https://github.com/apache/commons-math/commit/e4914557372fc1c166a34027d79c94e054b3ed9e", "e4914557372fc1c166a34027d79c94e054b3ed9e")</f>
        <v>0</v>
      </c>
      <c r="C2388">
        <f>HYPERLINK("https://github.com/apache/commons-math/commit/dcde92e7d81790ee8faffe590b247ba0bb00b7a9", "dcde92e7d81790ee8faffe590b247ba0bb00b7a9")</f>
        <v>0</v>
      </c>
      <c r="D2388" t="s">
        <v>517</v>
      </c>
      <c r="E2388" t="s">
        <v>935</v>
      </c>
      <c r="F2388" t="s">
        <v>1626</v>
      </c>
      <c r="G2388" t="s">
        <v>1853</v>
      </c>
      <c r="H2388" t="s">
        <v>2539</v>
      </c>
    </row>
    <row r="2389" spans="1:8">
      <c r="H2389" t="s">
        <v>4573</v>
      </c>
    </row>
    <row r="2390" spans="1:8">
      <c r="H2390" t="s">
        <v>2540</v>
      </c>
    </row>
    <row r="2391" spans="1:8">
      <c r="H2391" t="s">
        <v>4575</v>
      </c>
    </row>
    <row r="2392" spans="1:8">
      <c r="H2392" t="s">
        <v>4576</v>
      </c>
    </row>
    <row r="2393" spans="1:8">
      <c r="H2393" t="s">
        <v>2542</v>
      </c>
    </row>
    <row r="2394" spans="1:8">
      <c r="H2394" t="s">
        <v>2543</v>
      </c>
    </row>
    <row r="2395" spans="1:8">
      <c r="H2395" t="s">
        <v>2544</v>
      </c>
    </row>
    <row r="2396" spans="1:8">
      <c r="H2396" t="s">
        <v>2545</v>
      </c>
    </row>
    <row r="2397" spans="1:8">
      <c r="A2397" t="s">
        <v>419</v>
      </c>
      <c r="B2397">
        <f>HYPERLINK("https://github.com/apache/commons-math/commit/7550cb46417b396fed21f2ec149b465e7d039cef", "7550cb46417b396fed21f2ec149b465e7d039cef")</f>
        <v>0</v>
      </c>
      <c r="C2397">
        <f>HYPERLINK("https://github.com/apache/commons-math/commit/4bbe9ee5bdd1c7fb210b99ed3eee720e51a3b54f", "4bbe9ee5bdd1c7fb210b99ed3eee720e51a3b54f")</f>
        <v>0</v>
      </c>
      <c r="D2397" t="s">
        <v>517</v>
      </c>
      <c r="E2397" t="s">
        <v>936</v>
      </c>
      <c r="F2397" t="s">
        <v>1584</v>
      </c>
      <c r="G2397" t="s">
        <v>2137</v>
      </c>
      <c r="H2397" t="s">
        <v>4176</v>
      </c>
    </row>
    <row r="2398" spans="1:8">
      <c r="H2398" t="s">
        <v>4177</v>
      </c>
    </row>
    <row r="2399" spans="1:8">
      <c r="H2399" t="s">
        <v>4178</v>
      </c>
    </row>
    <row r="2400" spans="1:8">
      <c r="H2400" t="s">
        <v>4179</v>
      </c>
    </row>
    <row r="2401" spans="8:8">
      <c r="H2401" t="s">
        <v>4180</v>
      </c>
    </row>
    <row r="2402" spans="8:8">
      <c r="H2402" t="s">
        <v>4181</v>
      </c>
    </row>
    <row r="2403" spans="8:8">
      <c r="H2403" t="s">
        <v>4182</v>
      </c>
    </row>
    <row r="2404" spans="8:8">
      <c r="H2404" t="s">
        <v>4578</v>
      </c>
    </row>
    <row r="2405" spans="8:8">
      <c r="H2405" t="s">
        <v>4184</v>
      </c>
    </row>
    <row r="2406" spans="8:8">
      <c r="H2406" t="s">
        <v>4185</v>
      </c>
    </row>
    <row r="2407" spans="8:8">
      <c r="H2407" t="s">
        <v>4186</v>
      </c>
    </row>
    <row r="2408" spans="8:8">
      <c r="H2408" t="s">
        <v>4187</v>
      </c>
    </row>
    <row r="2409" spans="8:8">
      <c r="H2409" t="s">
        <v>4579</v>
      </c>
    </row>
    <row r="2410" spans="8:8">
      <c r="H2410" t="s">
        <v>4189</v>
      </c>
    </row>
    <row r="2411" spans="8:8">
      <c r="H2411" t="s">
        <v>4190</v>
      </c>
    </row>
    <row r="2412" spans="8:8">
      <c r="H2412" t="s">
        <v>4191</v>
      </c>
    </row>
    <row r="2413" spans="8:8">
      <c r="H2413" t="s">
        <v>4192</v>
      </c>
    </row>
    <row r="2414" spans="8:8">
      <c r="H2414" t="s">
        <v>4194</v>
      </c>
    </row>
    <row r="2415" spans="8:8">
      <c r="H2415" t="s">
        <v>4195</v>
      </c>
    </row>
    <row r="2416" spans="8:8">
      <c r="H2416" t="s">
        <v>4196</v>
      </c>
    </row>
    <row r="2417" spans="8:8">
      <c r="H2417" t="s">
        <v>4197</v>
      </c>
    </row>
    <row r="2418" spans="8:8">
      <c r="H2418" t="s">
        <v>2527</v>
      </c>
    </row>
    <row r="2419" spans="8:8">
      <c r="H2419" t="s">
        <v>3331</v>
      </c>
    </row>
    <row r="2420" spans="8:8">
      <c r="H2420" t="s">
        <v>2528</v>
      </c>
    </row>
    <row r="2421" spans="8:8">
      <c r="H2421" t="s">
        <v>2529</v>
      </c>
    </row>
    <row r="2422" spans="8:8">
      <c r="H2422" t="s">
        <v>4200</v>
      </c>
    </row>
    <row r="2423" spans="8:8">
      <c r="H2423" t="s">
        <v>4201</v>
      </c>
    </row>
    <row r="2424" spans="8:8">
      <c r="H2424" t="s">
        <v>4202</v>
      </c>
    </row>
    <row r="2425" spans="8:8">
      <c r="H2425" t="s">
        <v>4203</v>
      </c>
    </row>
    <row r="2426" spans="8:8">
      <c r="H2426" t="s">
        <v>4204</v>
      </c>
    </row>
    <row r="2427" spans="8:8">
      <c r="H2427" t="s">
        <v>4206</v>
      </c>
    </row>
    <row r="2428" spans="8:8">
      <c r="H2428" t="s">
        <v>2531</v>
      </c>
    </row>
    <row r="2429" spans="8:8">
      <c r="H2429" t="s">
        <v>2532</v>
      </c>
    </row>
    <row r="2430" spans="8:8">
      <c r="H2430" t="s">
        <v>2533</v>
      </c>
    </row>
    <row r="2431" spans="8:8">
      <c r="H2431" t="s">
        <v>2534</v>
      </c>
    </row>
    <row r="2432" spans="8:8">
      <c r="H2432" t="s">
        <v>2536</v>
      </c>
    </row>
    <row r="2433" spans="6:8">
      <c r="H2433" t="s">
        <v>4208</v>
      </c>
    </row>
    <row r="2434" spans="6:8">
      <c r="H2434" t="s">
        <v>4209</v>
      </c>
    </row>
    <row r="2435" spans="6:8">
      <c r="H2435" t="s">
        <v>4210</v>
      </c>
    </row>
    <row r="2436" spans="6:8">
      <c r="H2436" t="s">
        <v>4211</v>
      </c>
    </row>
    <row r="2437" spans="6:8">
      <c r="H2437" t="s">
        <v>4212</v>
      </c>
    </row>
    <row r="2438" spans="6:8">
      <c r="H2438" t="s">
        <v>4213</v>
      </c>
    </row>
    <row r="2439" spans="6:8">
      <c r="H2439" t="s">
        <v>4214</v>
      </c>
    </row>
    <row r="2440" spans="6:8">
      <c r="H2440" t="s">
        <v>4215</v>
      </c>
    </row>
    <row r="2441" spans="6:8">
      <c r="H2441" t="s">
        <v>4216</v>
      </c>
    </row>
    <row r="2442" spans="6:8">
      <c r="H2442" t="s">
        <v>4217</v>
      </c>
    </row>
    <row r="2443" spans="6:8">
      <c r="H2443" t="s">
        <v>4218</v>
      </c>
    </row>
    <row r="2444" spans="6:8">
      <c r="F2444" t="s">
        <v>1591</v>
      </c>
      <c r="G2444" t="s">
        <v>2108</v>
      </c>
      <c r="H2444" t="s">
        <v>4189</v>
      </c>
    </row>
    <row r="2445" spans="6:8">
      <c r="H2445" t="s">
        <v>4190</v>
      </c>
    </row>
    <row r="2446" spans="6:8">
      <c r="H2446" t="s">
        <v>4191</v>
      </c>
    </row>
    <row r="2447" spans="6:8">
      <c r="H2447" t="s">
        <v>4192</v>
      </c>
    </row>
    <row r="2448" spans="6:8">
      <c r="H2448" t="s">
        <v>4194</v>
      </c>
    </row>
    <row r="2449" spans="8:8">
      <c r="H2449" t="s">
        <v>4195</v>
      </c>
    </row>
    <row r="2450" spans="8:8">
      <c r="H2450" t="s">
        <v>4196</v>
      </c>
    </row>
    <row r="2451" spans="8:8">
      <c r="H2451" t="s">
        <v>4197</v>
      </c>
    </row>
    <row r="2452" spans="8:8">
      <c r="H2452" t="s">
        <v>2529</v>
      </c>
    </row>
    <row r="2453" spans="8:8">
      <c r="H2453" t="s">
        <v>4581</v>
      </c>
    </row>
    <row r="2454" spans="8:8">
      <c r="H2454" t="s">
        <v>4582</v>
      </c>
    </row>
    <row r="2455" spans="8:8">
      <c r="H2455" t="s">
        <v>4583</v>
      </c>
    </row>
    <row r="2456" spans="8:8">
      <c r="H2456" t="s">
        <v>4584</v>
      </c>
    </row>
    <row r="2457" spans="8:8">
      <c r="H2457" t="s">
        <v>4585</v>
      </c>
    </row>
    <row r="2458" spans="8:8">
      <c r="H2458" t="s">
        <v>4586</v>
      </c>
    </row>
    <row r="2459" spans="8:8">
      <c r="H2459" t="s">
        <v>4587</v>
      </c>
    </row>
    <row r="2460" spans="8:8">
      <c r="H2460" t="s">
        <v>3740</v>
      </c>
    </row>
    <row r="2461" spans="8:8">
      <c r="H2461" t="s">
        <v>3741</v>
      </c>
    </row>
    <row r="2462" spans="8:8">
      <c r="H2462" t="s">
        <v>4588</v>
      </c>
    </row>
    <row r="2463" spans="8:8">
      <c r="H2463" t="s">
        <v>4589</v>
      </c>
    </row>
    <row r="2464" spans="8:8">
      <c r="H2464" t="s">
        <v>4590</v>
      </c>
    </row>
    <row r="2465" spans="1:8">
      <c r="H2465" t="s">
        <v>4591</v>
      </c>
    </row>
    <row r="2466" spans="1:8">
      <c r="H2466" t="s">
        <v>4592</v>
      </c>
    </row>
    <row r="2467" spans="1:8">
      <c r="F2467" t="s">
        <v>1628</v>
      </c>
      <c r="G2467" t="s">
        <v>2206</v>
      </c>
      <c r="H2467" t="s">
        <v>4564</v>
      </c>
    </row>
    <row r="2468" spans="1:8">
      <c r="A2468" t="s">
        <v>421</v>
      </c>
      <c r="B2468">
        <f>HYPERLINK("https://github.com/apache/commons-math/commit/eeeb553cea4d90fb34fd314f943b206284dfc89b", "eeeb553cea4d90fb34fd314f943b206284dfc89b")</f>
        <v>0</v>
      </c>
      <c r="C2468">
        <f>HYPERLINK("https://github.com/apache/commons-math/commit/827d9644c864336fa84f15744375ba7412da047c", "827d9644c864336fa84f15744375ba7412da047c")</f>
        <v>0</v>
      </c>
      <c r="D2468" t="s">
        <v>525</v>
      </c>
      <c r="E2468" t="s">
        <v>938</v>
      </c>
      <c r="F2468" t="s">
        <v>1630</v>
      </c>
      <c r="G2468" t="s">
        <v>2208</v>
      </c>
      <c r="H2468" t="s">
        <v>4590</v>
      </c>
    </row>
    <row r="2469" spans="1:8">
      <c r="F2469" t="s">
        <v>1631</v>
      </c>
      <c r="G2469" t="s">
        <v>2209</v>
      </c>
      <c r="H2469" t="s">
        <v>4590</v>
      </c>
    </row>
    <row r="2470" spans="1:8">
      <c r="F2470" t="s">
        <v>1632</v>
      </c>
      <c r="G2470" t="s">
        <v>2210</v>
      </c>
      <c r="H2470" t="s">
        <v>4614</v>
      </c>
    </row>
    <row r="2471" spans="1:8">
      <c r="H2471" t="s">
        <v>4615</v>
      </c>
    </row>
    <row r="2472" spans="1:8">
      <c r="H2472" t="s">
        <v>4616</v>
      </c>
    </row>
    <row r="2473" spans="1:8">
      <c r="H2473" t="s">
        <v>4617</v>
      </c>
    </row>
    <row r="2474" spans="1:8">
      <c r="H2474" t="s">
        <v>4618</v>
      </c>
    </row>
    <row r="2475" spans="1:8">
      <c r="H2475" t="s">
        <v>4619</v>
      </c>
    </row>
    <row r="2476" spans="1:8">
      <c r="H2476" t="s">
        <v>4620</v>
      </c>
    </row>
    <row r="2477" spans="1:8">
      <c r="H2477" t="s">
        <v>4621</v>
      </c>
    </row>
    <row r="2478" spans="1:8">
      <c r="H2478" t="s">
        <v>4622</v>
      </c>
    </row>
    <row r="2479" spans="1:8">
      <c r="H2479" t="s">
        <v>4623</v>
      </c>
    </row>
    <row r="2480" spans="1:8">
      <c r="H2480" t="s">
        <v>4624</v>
      </c>
    </row>
    <row r="2481" spans="6:8">
      <c r="H2481" t="s">
        <v>4625</v>
      </c>
    </row>
    <row r="2482" spans="6:8">
      <c r="H2482" t="s">
        <v>4626</v>
      </c>
    </row>
    <row r="2483" spans="6:8">
      <c r="H2483" t="s">
        <v>4627</v>
      </c>
    </row>
    <row r="2484" spans="6:8">
      <c r="H2484" t="s">
        <v>4628</v>
      </c>
    </row>
    <row r="2485" spans="6:8">
      <c r="H2485" t="s">
        <v>4629</v>
      </c>
    </row>
    <row r="2486" spans="6:8">
      <c r="H2486" t="s">
        <v>4630</v>
      </c>
    </row>
    <row r="2487" spans="6:8">
      <c r="H2487" t="s">
        <v>4631</v>
      </c>
    </row>
    <row r="2488" spans="6:8">
      <c r="H2488" t="s">
        <v>4632</v>
      </c>
    </row>
    <row r="2489" spans="6:8">
      <c r="H2489" t="s">
        <v>4633</v>
      </c>
    </row>
    <row r="2490" spans="6:8">
      <c r="H2490" t="s">
        <v>4634</v>
      </c>
    </row>
    <row r="2491" spans="6:8">
      <c r="H2491" t="s">
        <v>4635</v>
      </c>
    </row>
    <row r="2492" spans="6:8">
      <c r="H2492" t="s">
        <v>4636</v>
      </c>
    </row>
    <row r="2493" spans="6:8">
      <c r="F2493" t="s">
        <v>1633</v>
      </c>
      <c r="G2493" t="s">
        <v>2211</v>
      </c>
      <c r="H2493" t="s">
        <v>4645</v>
      </c>
    </row>
    <row r="2494" spans="6:8">
      <c r="H2494" t="s">
        <v>4646</v>
      </c>
    </row>
    <row r="2495" spans="6:8">
      <c r="F2495" t="s">
        <v>1634</v>
      </c>
      <c r="G2495" t="s">
        <v>2212</v>
      </c>
      <c r="H2495" t="s">
        <v>4564</v>
      </c>
    </row>
    <row r="2496" spans="6:8">
      <c r="F2496" t="s">
        <v>1635</v>
      </c>
      <c r="G2496" t="s">
        <v>2080</v>
      </c>
      <c r="H2496" t="s">
        <v>4561</v>
      </c>
    </row>
    <row r="2497" spans="6:8">
      <c r="F2497" t="s">
        <v>1636</v>
      </c>
      <c r="G2497" t="s">
        <v>2081</v>
      </c>
      <c r="H2497" t="s">
        <v>4564</v>
      </c>
    </row>
    <row r="2498" spans="6:8">
      <c r="F2498" t="s">
        <v>1637</v>
      </c>
      <c r="G2498" t="s">
        <v>2202</v>
      </c>
      <c r="H2498" t="s">
        <v>4564</v>
      </c>
    </row>
    <row r="2499" spans="6:8">
      <c r="F2499" t="s">
        <v>1638</v>
      </c>
      <c r="G2499" t="s">
        <v>2206</v>
      </c>
      <c r="H2499" t="s">
        <v>4564</v>
      </c>
    </row>
    <row r="2500" spans="6:8">
      <c r="F2500" t="s">
        <v>1639</v>
      </c>
      <c r="G2500" t="s">
        <v>2203</v>
      </c>
      <c r="H2500" t="s">
        <v>4564</v>
      </c>
    </row>
    <row r="2501" spans="6:8">
      <c r="F2501" t="s">
        <v>1640</v>
      </c>
      <c r="G2501" t="s">
        <v>2204</v>
      </c>
      <c r="H2501" t="s">
        <v>4564</v>
      </c>
    </row>
    <row r="2502" spans="6:8">
      <c r="F2502" t="s">
        <v>1641</v>
      </c>
      <c r="G2502" t="s">
        <v>2201</v>
      </c>
      <c r="H2502" t="s">
        <v>4564</v>
      </c>
    </row>
    <row r="2503" spans="6:8">
      <c r="F2503" t="s">
        <v>1642</v>
      </c>
      <c r="G2503" t="s">
        <v>2213</v>
      </c>
      <c r="H2503" t="s">
        <v>4561</v>
      </c>
    </row>
    <row r="2504" spans="6:8">
      <c r="F2504" t="s">
        <v>1643</v>
      </c>
      <c r="G2504" t="s">
        <v>2214</v>
      </c>
      <c r="H2504" t="s">
        <v>4564</v>
      </c>
    </row>
    <row r="2505" spans="6:8">
      <c r="F2505" t="s">
        <v>1644</v>
      </c>
      <c r="G2505" t="s">
        <v>2215</v>
      </c>
      <c r="H2505" t="s">
        <v>4647</v>
      </c>
    </row>
    <row r="2506" spans="6:8">
      <c r="H2506" t="s">
        <v>4648</v>
      </c>
    </row>
    <row r="2507" spans="6:8">
      <c r="F2507" t="s">
        <v>1645</v>
      </c>
      <c r="G2507" t="s">
        <v>2216</v>
      </c>
      <c r="H2507" t="s">
        <v>4564</v>
      </c>
    </row>
    <row r="2508" spans="6:8">
      <c r="F2508" t="s">
        <v>1646</v>
      </c>
      <c r="G2508" t="s">
        <v>2217</v>
      </c>
      <c r="H2508" t="s">
        <v>4649</v>
      </c>
    </row>
    <row r="2509" spans="6:8">
      <c r="H2509" t="s">
        <v>4650</v>
      </c>
    </row>
    <row r="2510" spans="6:8">
      <c r="H2510" t="s">
        <v>4651</v>
      </c>
    </row>
    <row r="2511" spans="6:8">
      <c r="H2511" t="s">
        <v>4652</v>
      </c>
    </row>
    <row r="2512" spans="6:8">
      <c r="H2512" t="s">
        <v>4653</v>
      </c>
    </row>
    <row r="2513" spans="1:8">
      <c r="H2513" t="s">
        <v>4654</v>
      </c>
    </row>
    <row r="2514" spans="1:8">
      <c r="H2514" t="s">
        <v>4655</v>
      </c>
    </row>
    <row r="2515" spans="1:8">
      <c r="H2515" t="s">
        <v>4656</v>
      </c>
    </row>
    <row r="2516" spans="1:8">
      <c r="H2516" t="s">
        <v>4657</v>
      </c>
    </row>
    <row r="2517" spans="1:8">
      <c r="H2517" t="s">
        <v>4658</v>
      </c>
    </row>
    <row r="2518" spans="1:8">
      <c r="F2518" t="s">
        <v>1647</v>
      </c>
      <c r="G2518" t="s">
        <v>2218</v>
      </c>
      <c r="H2518" t="s">
        <v>4659</v>
      </c>
    </row>
    <row r="2519" spans="1:8">
      <c r="H2519" t="s">
        <v>4660</v>
      </c>
    </row>
    <row r="2520" spans="1:8">
      <c r="H2520" t="s">
        <v>4661</v>
      </c>
    </row>
    <row r="2521" spans="1:8">
      <c r="A2521" t="s">
        <v>422</v>
      </c>
      <c r="B2521">
        <f>HYPERLINK("https://github.com/apache/commons-math/commit/b1d38d9bf25d715d2eca86876baa360a2df356d3", "b1d38d9bf25d715d2eca86876baa360a2df356d3")</f>
        <v>0</v>
      </c>
      <c r="C2521">
        <f>HYPERLINK("https://github.com/apache/commons-math/commit/af1b5872ab8355acea3197522ddf94972b3c8386", "af1b5872ab8355acea3197522ddf94972b3c8386")</f>
        <v>0</v>
      </c>
      <c r="D2521" t="s">
        <v>517</v>
      </c>
      <c r="E2521" t="s">
        <v>939</v>
      </c>
      <c r="F2521" t="s">
        <v>1588</v>
      </c>
      <c r="G2521" t="s">
        <v>2067</v>
      </c>
      <c r="H2521" t="s">
        <v>4479</v>
      </c>
    </row>
    <row r="2522" spans="1:8">
      <c r="H2522" t="s">
        <v>4663</v>
      </c>
    </row>
    <row r="2523" spans="1:8">
      <c r="H2523" t="s">
        <v>4480</v>
      </c>
    </row>
    <row r="2524" spans="1:8">
      <c r="A2524" t="s">
        <v>423</v>
      </c>
      <c r="B2524">
        <f>HYPERLINK("https://github.com/apache/commons-math/commit/d198cc8cae8e42aed25b7ea8af6f1b7960e8a6bb", "d198cc8cae8e42aed25b7ea8af6f1b7960e8a6bb")</f>
        <v>0</v>
      </c>
      <c r="C2524">
        <f>HYPERLINK("https://github.com/apache/commons-math/commit/5c753a87c328678f16bf89e0178448f04194f0b4", "5c753a87c328678f16bf89e0178448f04194f0b4")</f>
        <v>0</v>
      </c>
      <c r="D2524" t="s">
        <v>517</v>
      </c>
      <c r="E2524" t="s">
        <v>940</v>
      </c>
      <c r="F2524" t="s">
        <v>1648</v>
      </c>
      <c r="G2524" t="s">
        <v>2219</v>
      </c>
      <c r="H2524" t="s">
        <v>2534</v>
      </c>
    </row>
    <row r="2525" spans="1:8">
      <c r="H2525" t="s">
        <v>2536</v>
      </c>
    </row>
    <row r="2526" spans="1:8">
      <c r="A2526" t="s">
        <v>424</v>
      </c>
      <c r="B2526">
        <f>HYPERLINK("https://github.com/apache/commons-math/commit/0956e2d2338531a96f2ff7d4ab405acc1b18421e", "0956e2d2338531a96f2ff7d4ab405acc1b18421e")</f>
        <v>0</v>
      </c>
      <c r="C2526">
        <f>HYPERLINK("https://github.com/apache/commons-math/commit/d198cc8cae8e42aed25b7ea8af6f1b7960e8a6bb", "d198cc8cae8e42aed25b7ea8af6f1b7960e8a6bb")</f>
        <v>0</v>
      </c>
      <c r="D2526" t="s">
        <v>517</v>
      </c>
      <c r="E2526" t="s">
        <v>941</v>
      </c>
      <c r="F2526" t="s">
        <v>1648</v>
      </c>
      <c r="G2526" t="s">
        <v>2219</v>
      </c>
      <c r="H2526" t="s">
        <v>4201</v>
      </c>
    </row>
    <row r="2527" spans="1:8">
      <c r="H2527" t="s">
        <v>4202</v>
      </c>
    </row>
    <row r="2528" spans="1:8">
      <c r="H2528" t="s">
        <v>4203</v>
      </c>
    </row>
    <row r="2529" spans="1:8">
      <c r="H2529" t="s">
        <v>4204</v>
      </c>
    </row>
    <row r="2530" spans="1:8">
      <c r="A2530" t="s">
        <v>424</v>
      </c>
      <c r="B2530">
        <f>HYPERLINK("https://github.com/apache/commons-math/commit/d2e40b61f8efb9c0e3239743c6e6e2bcdb22fd7f", "d2e40b61f8efb9c0e3239743c6e6e2bcdb22fd7f")</f>
        <v>0</v>
      </c>
      <c r="C2530">
        <f>HYPERLINK("https://github.com/apache/commons-math/commit/b0904d39a2298d386afc6e7089e78d0b2fbb79cf", "b0904d39a2298d386afc6e7089e78d0b2fbb79cf")</f>
        <v>0</v>
      </c>
      <c r="D2530" t="s">
        <v>517</v>
      </c>
      <c r="E2530" t="s">
        <v>942</v>
      </c>
      <c r="F2530" t="s">
        <v>1649</v>
      </c>
      <c r="G2530" t="s">
        <v>2220</v>
      </c>
      <c r="H2530" t="s">
        <v>4664</v>
      </c>
    </row>
    <row r="2531" spans="1:8">
      <c r="H2531" t="s">
        <v>3733</v>
      </c>
    </row>
    <row r="2532" spans="1:8">
      <c r="H2532" t="s">
        <v>4665</v>
      </c>
    </row>
    <row r="2533" spans="1:8">
      <c r="H2533" t="s">
        <v>4666</v>
      </c>
    </row>
    <row r="2534" spans="1:8">
      <c r="A2534" t="s">
        <v>424</v>
      </c>
      <c r="B2534">
        <f>HYPERLINK("https://github.com/apache/commons-math/commit/657b1b49da5ea1593dd7f950eae99a88a8ada87a", "657b1b49da5ea1593dd7f950eae99a88a8ada87a")</f>
        <v>0</v>
      </c>
      <c r="C2534">
        <f>HYPERLINK("https://github.com/apache/commons-math/commit/d2e40b61f8efb9c0e3239743c6e6e2bcdb22fd7f", "d2e40b61f8efb9c0e3239743c6e6e2bcdb22fd7f")</f>
        <v>0</v>
      </c>
      <c r="D2534" t="s">
        <v>517</v>
      </c>
      <c r="E2534" t="s">
        <v>943</v>
      </c>
      <c r="F2534" t="s">
        <v>1586</v>
      </c>
      <c r="G2534" t="s">
        <v>2094</v>
      </c>
      <c r="H2534" t="s">
        <v>4668</v>
      </c>
    </row>
    <row r="2535" spans="1:8">
      <c r="H2535" t="s">
        <v>4669</v>
      </c>
    </row>
    <row r="2536" spans="1:8">
      <c r="H2536" t="s">
        <v>4670</v>
      </c>
    </row>
    <row r="2537" spans="1:8">
      <c r="A2537" t="s">
        <v>426</v>
      </c>
      <c r="B2537">
        <f>HYPERLINK("https://github.com/apache/commons-math/commit/31e3a88efe59b1e31a438354d51c2620bc859985", "31e3a88efe59b1e31a438354d51c2620bc859985")</f>
        <v>0</v>
      </c>
      <c r="C2537">
        <f>HYPERLINK("https://github.com/apache/commons-math/commit/19e0e29908fef67a0890f6a8513494e9963b2ae0", "19e0e29908fef67a0890f6a8513494e9963b2ae0")</f>
        <v>0</v>
      </c>
      <c r="D2537" t="s">
        <v>526</v>
      </c>
      <c r="E2537" t="s">
        <v>945</v>
      </c>
      <c r="F2537" t="s">
        <v>1651</v>
      </c>
      <c r="G2537" t="s">
        <v>1837</v>
      </c>
      <c r="H2537" t="s">
        <v>4672</v>
      </c>
    </row>
    <row r="2538" spans="1:8">
      <c r="H2538" t="s">
        <v>4673</v>
      </c>
    </row>
    <row r="2539" spans="1:8">
      <c r="A2539" t="s">
        <v>427</v>
      </c>
      <c r="B2539">
        <f>HYPERLINK("https://github.com/apache/commons-math/commit/e082e0c48ed611ce3aca949cb47d0e96c35788ef", "e082e0c48ed611ce3aca949cb47d0e96c35788ef")</f>
        <v>0</v>
      </c>
      <c r="C2539">
        <f>HYPERLINK("https://github.com/apache/commons-math/commit/ef2507a81658a658c5defdf68a1f1b8259d48aa4", "ef2507a81658a658c5defdf68a1f1b8259d48aa4")</f>
        <v>0</v>
      </c>
      <c r="D2539" t="s">
        <v>517</v>
      </c>
      <c r="E2539" t="s">
        <v>946</v>
      </c>
      <c r="F2539" t="s">
        <v>1652</v>
      </c>
      <c r="G2539" t="s">
        <v>2222</v>
      </c>
      <c r="H2539" t="s">
        <v>4674</v>
      </c>
    </row>
    <row r="2540" spans="1:8">
      <c r="H2540" t="s">
        <v>3817</v>
      </c>
    </row>
    <row r="2541" spans="1:8">
      <c r="H2541" t="s">
        <v>3818</v>
      </c>
    </row>
    <row r="2542" spans="1:8">
      <c r="H2542" t="s">
        <v>3819</v>
      </c>
    </row>
    <row r="2543" spans="1:8">
      <c r="H2543" t="s">
        <v>3820</v>
      </c>
    </row>
    <row r="2544" spans="1:8">
      <c r="H2544" t="s">
        <v>3821</v>
      </c>
    </row>
    <row r="2545" spans="1:8">
      <c r="H2545" t="s">
        <v>3822</v>
      </c>
    </row>
    <row r="2546" spans="1:8">
      <c r="H2546" t="s">
        <v>3823</v>
      </c>
    </row>
    <row r="2547" spans="1:8">
      <c r="H2547" t="s">
        <v>3815</v>
      </c>
    </row>
    <row r="2548" spans="1:8">
      <c r="H2548" t="s">
        <v>3816</v>
      </c>
    </row>
    <row r="2549" spans="1:8">
      <c r="H2549" t="s">
        <v>3861</v>
      </c>
    </row>
    <row r="2550" spans="1:8">
      <c r="H2550" t="s">
        <v>3862</v>
      </c>
    </row>
    <row r="2551" spans="1:8">
      <c r="H2551" t="s">
        <v>4675</v>
      </c>
    </row>
    <row r="2552" spans="1:8">
      <c r="H2552" t="s">
        <v>4676</v>
      </c>
    </row>
    <row r="2553" spans="1:8">
      <c r="H2553" t="s">
        <v>4677</v>
      </c>
    </row>
    <row r="2554" spans="1:8">
      <c r="H2554" t="s">
        <v>4678</v>
      </c>
    </row>
    <row r="2555" spans="1:8">
      <c r="A2555" t="s">
        <v>428</v>
      </c>
      <c r="B2555">
        <f>HYPERLINK("https://github.com/apache/commons-math/commit/50d2939125522b7fecb16546fe7a5c253566df15", "50d2939125522b7fecb16546fe7a5c253566df15")</f>
        <v>0</v>
      </c>
      <c r="C2555">
        <f>HYPERLINK("https://github.com/apache/commons-math/commit/e082e0c48ed611ce3aca949cb47d0e96c35788ef", "e082e0c48ed611ce3aca949cb47d0e96c35788ef")</f>
        <v>0</v>
      </c>
      <c r="D2555" t="s">
        <v>517</v>
      </c>
      <c r="E2555" t="s">
        <v>947</v>
      </c>
      <c r="F2555" t="s">
        <v>1653</v>
      </c>
      <c r="G2555" t="s">
        <v>2093</v>
      </c>
      <c r="H2555" t="s">
        <v>3844</v>
      </c>
    </row>
    <row r="2556" spans="1:8">
      <c r="H2556" t="s">
        <v>3845</v>
      </c>
    </row>
    <row r="2557" spans="1:8">
      <c r="H2557" t="s">
        <v>3847</v>
      </c>
    </row>
    <row r="2558" spans="1:8">
      <c r="H2558" t="s">
        <v>3849</v>
      </c>
    </row>
    <row r="2559" spans="1:8">
      <c r="H2559" t="s">
        <v>3848</v>
      </c>
    </row>
    <row r="2560" spans="1:8">
      <c r="H2560" t="s">
        <v>3856</v>
      </c>
    </row>
    <row r="2561" spans="8:8">
      <c r="H2561" t="s">
        <v>3857</v>
      </c>
    </row>
    <row r="2562" spans="8:8">
      <c r="H2562" t="s">
        <v>3858</v>
      </c>
    </row>
    <row r="2563" spans="8:8">
      <c r="H2563" t="s">
        <v>3859</v>
      </c>
    </row>
    <row r="2564" spans="8:8">
      <c r="H2564" t="s">
        <v>3850</v>
      </c>
    </row>
    <row r="2565" spans="8:8">
      <c r="H2565" t="s">
        <v>3851</v>
      </c>
    </row>
    <row r="2566" spans="8:8">
      <c r="H2566" t="s">
        <v>3852</v>
      </c>
    </row>
    <row r="2567" spans="8:8">
      <c r="H2567" t="s">
        <v>2735</v>
      </c>
    </row>
    <row r="2568" spans="8:8">
      <c r="H2568" t="s">
        <v>4679</v>
      </c>
    </row>
    <row r="2569" spans="8:8">
      <c r="H2569" t="s">
        <v>4155</v>
      </c>
    </row>
    <row r="2570" spans="8:8">
      <c r="H2570" t="s">
        <v>4680</v>
      </c>
    </row>
    <row r="2571" spans="8:8">
      <c r="H2571" t="s">
        <v>4681</v>
      </c>
    </row>
    <row r="2572" spans="8:8">
      <c r="H2572" t="s">
        <v>4682</v>
      </c>
    </row>
    <row r="2573" spans="8:8">
      <c r="H2573" t="s">
        <v>4683</v>
      </c>
    </row>
    <row r="2574" spans="8:8">
      <c r="H2574" t="s">
        <v>4684</v>
      </c>
    </row>
    <row r="2575" spans="8:8">
      <c r="H2575" t="s">
        <v>4685</v>
      </c>
    </row>
    <row r="2576" spans="8:8">
      <c r="H2576" t="s">
        <v>4686</v>
      </c>
    </row>
    <row r="2577" spans="1:8">
      <c r="H2577" t="s">
        <v>4687</v>
      </c>
    </row>
    <row r="2578" spans="1:8">
      <c r="H2578" t="s">
        <v>4688</v>
      </c>
    </row>
    <row r="2579" spans="1:8">
      <c r="H2579" t="s">
        <v>4689</v>
      </c>
    </row>
    <row r="2580" spans="1:8">
      <c r="H2580" t="s">
        <v>4690</v>
      </c>
    </row>
    <row r="2581" spans="1:8">
      <c r="H2581" t="s">
        <v>4697</v>
      </c>
    </row>
    <row r="2582" spans="1:8">
      <c r="H2582" t="s">
        <v>4698</v>
      </c>
    </row>
    <row r="2583" spans="1:8">
      <c r="H2583" t="s">
        <v>4699</v>
      </c>
    </row>
    <row r="2584" spans="1:8">
      <c r="H2584" t="s">
        <v>4700</v>
      </c>
    </row>
    <row r="2585" spans="1:8">
      <c r="H2585" t="s">
        <v>4701</v>
      </c>
    </row>
    <row r="2586" spans="1:8">
      <c r="H2586" t="s">
        <v>4702</v>
      </c>
    </row>
    <row r="2587" spans="1:8">
      <c r="H2587" t="s">
        <v>4703</v>
      </c>
    </row>
    <row r="2588" spans="1:8">
      <c r="H2588" t="s">
        <v>4704</v>
      </c>
    </row>
    <row r="2589" spans="1:8">
      <c r="A2589" t="s">
        <v>432</v>
      </c>
      <c r="B2589">
        <f>HYPERLINK("https://github.com/apache/commons-math/commit/44ab256961029c9e104e70fb804617fd582412cd", "44ab256961029c9e104e70fb804617fd582412cd")</f>
        <v>0</v>
      </c>
      <c r="C2589">
        <f>HYPERLINK("https://github.com/apache/commons-math/commit/2ec4deacfda46ad85e3effb3171a5e330ea8e714", "2ec4deacfda46ad85e3effb3171a5e330ea8e714")</f>
        <v>0</v>
      </c>
      <c r="D2589" t="s">
        <v>517</v>
      </c>
      <c r="E2589" t="s">
        <v>951</v>
      </c>
      <c r="F2589" t="s">
        <v>1656</v>
      </c>
      <c r="G2589" t="s">
        <v>1854</v>
      </c>
      <c r="H2589" t="s">
        <v>2549</v>
      </c>
    </row>
    <row r="2590" spans="1:8">
      <c r="H2590" t="s">
        <v>2550</v>
      </c>
    </row>
    <row r="2591" spans="1:8">
      <c r="H2591" t="s">
        <v>2551</v>
      </c>
    </row>
    <row r="2592" spans="1:8">
      <c r="H2592" t="s">
        <v>2552</v>
      </c>
    </row>
    <row r="2593" spans="8:8">
      <c r="H2593" t="s">
        <v>2553</v>
      </c>
    </row>
    <row r="2594" spans="8:8">
      <c r="H2594" t="s">
        <v>2554</v>
      </c>
    </row>
    <row r="2595" spans="8:8">
      <c r="H2595" t="s">
        <v>2555</v>
      </c>
    </row>
    <row r="2596" spans="8:8">
      <c r="H2596" t="s">
        <v>2556</v>
      </c>
    </row>
    <row r="2597" spans="8:8">
      <c r="H2597" t="s">
        <v>2557</v>
      </c>
    </row>
    <row r="2598" spans="8:8">
      <c r="H2598" t="s">
        <v>2558</v>
      </c>
    </row>
    <row r="2599" spans="8:8">
      <c r="H2599" t="s">
        <v>4719</v>
      </c>
    </row>
    <row r="2600" spans="8:8">
      <c r="H2600" t="s">
        <v>4720</v>
      </c>
    </row>
    <row r="2601" spans="8:8">
      <c r="H2601" t="s">
        <v>2559</v>
      </c>
    </row>
    <row r="2602" spans="8:8">
      <c r="H2602" t="s">
        <v>2560</v>
      </c>
    </row>
    <row r="2603" spans="8:8">
      <c r="H2603" t="s">
        <v>2561</v>
      </c>
    </row>
    <row r="2604" spans="8:8">
      <c r="H2604" t="s">
        <v>2562</v>
      </c>
    </row>
    <row r="2605" spans="8:8">
      <c r="H2605" t="s">
        <v>2563</v>
      </c>
    </row>
    <row r="2606" spans="8:8">
      <c r="H2606" t="s">
        <v>2564</v>
      </c>
    </row>
    <row r="2607" spans="8:8">
      <c r="H2607" t="s">
        <v>2565</v>
      </c>
    </row>
    <row r="2608" spans="8:8">
      <c r="H2608" t="s">
        <v>4071</v>
      </c>
    </row>
    <row r="2609" spans="6:8">
      <c r="H2609" t="s">
        <v>4072</v>
      </c>
    </row>
    <row r="2610" spans="6:8">
      <c r="H2610" t="s">
        <v>4073</v>
      </c>
    </row>
    <row r="2611" spans="6:8">
      <c r="H2611" t="s">
        <v>4074</v>
      </c>
    </row>
    <row r="2612" spans="6:8">
      <c r="H2612" t="s">
        <v>4075</v>
      </c>
    </row>
    <row r="2613" spans="6:8">
      <c r="H2613" t="s">
        <v>4076</v>
      </c>
    </row>
    <row r="2614" spans="6:8">
      <c r="H2614" t="s">
        <v>4077</v>
      </c>
    </row>
    <row r="2615" spans="6:8">
      <c r="H2615" t="s">
        <v>4078</v>
      </c>
    </row>
    <row r="2616" spans="6:8">
      <c r="H2616" t="s">
        <v>4724</v>
      </c>
    </row>
    <row r="2617" spans="6:8">
      <c r="H2617" t="s">
        <v>4725</v>
      </c>
    </row>
    <row r="2618" spans="6:8">
      <c r="H2618" t="s">
        <v>4726</v>
      </c>
    </row>
    <row r="2619" spans="6:8">
      <c r="F2619" t="s">
        <v>1657</v>
      </c>
      <c r="G2619" t="s">
        <v>1855</v>
      </c>
      <c r="H2619" t="s">
        <v>2569</v>
      </c>
    </row>
    <row r="2620" spans="6:8">
      <c r="H2620" t="s">
        <v>2570</v>
      </c>
    </row>
    <row r="2621" spans="6:8">
      <c r="H2621" t="s">
        <v>2571</v>
      </c>
    </row>
    <row r="2622" spans="6:8">
      <c r="H2622" t="s">
        <v>2572</v>
      </c>
    </row>
    <row r="2623" spans="6:8">
      <c r="H2623" t="s">
        <v>2573</v>
      </c>
    </row>
    <row r="2624" spans="6:8">
      <c r="H2624" t="s">
        <v>2574</v>
      </c>
    </row>
    <row r="2625" spans="8:8">
      <c r="H2625" t="s">
        <v>2575</v>
      </c>
    </row>
    <row r="2626" spans="8:8">
      <c r="H2626" t="s">
        <v>2576</v>
      </c>
    </row>
    <row r="2627" spans="8:8">
      <c r="H2627" t="s">
        <v>2577</v>
      </c>
    </row>
    <row r="2628" spans="8:8">
      <c r="H2628" t="s">
        <v>2578</v>
      </c>
    </row>
    <row r="2629" spans="8:8">
      <c r="H2629" t="s">
        <v>2579</v>
      </c>
    </row>
    <row r="2630" spans="8:8">
      <c r="H2630" t="s">
        <v>4727</v>
      </c>
    </row>
    <row r="2631" spans="8:8">
      <c r="H2631" t="s">
        <v>4728</v>
      </c>
    </row>
    <row r="2632" spans="8:8">
      <c r="H2632" t="s">
        <v>4729</v>
      </c>
    </row>
    <row r="2633" spans="8:8">
      <c r="H2633" t="s">
        <v>4730</v>
      </c>
    </row>
    <row r="2634" spans="8:8">
      <c r="H2634" t="s">
        <v>4731</v>
      </c>
    </row>
    <row r="2635" spans="8:8">
      <c r="H2635" t="s">
        <v>4732</v>
      </c>
    </row>
    <row r="2636" spans="8:8">
      <c r="H2636" t="s">
        <v>4733</v>
      </c>
    </row>
    <row r="2637" spans="8:8">
      <c r="H2637" t="s">
        <v>4734</v>
      </c>
    </row>
    <row r="2638" spans="8:8">
      <c r="H2638" t="s">
        <v>4735</v>
      </c>
    </row>
    <row r="2639" spans="8:8">
      <c r="H2639" t="s">
        <v>4736</v>
      </c>
    </row>
    <row r="2640" spans="8:8">
      <c r="H2640" t="s">
        <v>4737</v>
      </c>
    </row>
    <row r="2641" spans="1:8">
      <c r="H2641" t="s">
        <v>4738</v>
      </c>
    </row>
    <row r="2642" spans="1:8">
      <c r="H2642" t="s">
        <v>4739</v>
      </c>
    </row>
    <row r="2643" spans="1:8">
      <c r="H2643" t="s">
        <v>4740</v>
      </c>
    </row>
    <row r="2644" spans="1:8">
      <c r="H2644" t="s">
        <v>4741</v>
      </c>
    </row>
    <row r="2645" spans="1:8">
      <c r="H2645" t="s">
        <v>4742</v>
      </c>
    </row>
    <row r="2646" spans="1:8">
      <c r="A2646" t="s">
        <v>433</v>
      </c>
      <c r="B2646">
        <f>HYPERLINK("https://github.com/apache/commons-math/commit/b81be1fea344c07c3024011066f0c8bb8865cc65", "b81be1fea344c07c3024011066f0c8bb8865cc65")</f>
        <v>0</v>
      </c>
      <c r="C2646">
        <f>HYPERLINK("https://github.com/apache/commons-math/commit/7f74708201c2ab9f5d1f83c7052487116b8f7114", "7f74708201c2ab9f5d1f83c7052487116b8f7114")</f>
        <v>0</v>
      </c>
      <c r="D2646" t="s">
        <v>517</v>
      </c>
      <c r="E2646" t="s">
        <v>951</v>
      </c>
      <c r="F2646" t="s">
        <v>1658</v>
      </c>
      <c r="G2646" t="s">
        <v>2225</v>
      </c>
      <c r="H2646" t="s">
        <v>4743</v>
      </c>
    </row>
    <row r="2647" spans="1:8">
      <c r="H2647" t="s">
        <v>4744</v>
      </c>
    </row>
    <row r="2648" spans="1:8">
      <c r="H2648" t="s">
        <v>4745</v>
      </c>
    </row>
    <row r="2649" spans="1:8">
      <c r="H2649" t="s">
        <v>4746</v>
      </c>
    </row>
    <row r="2650" spans="1:8">
      <c r="H2650" t="s">
        <v>4747</v>
      </c>
    </row>
    <row r="2651" spans="1:8">
      <c r="H2651" t="s">
        <v>4748</v>
      </c>
    </row>
    <row r="2652" spans="1:8">
      <c r="H2652" t="s">
        <v>4749</v>
      </c>
    </row>
    <row r="2653" spans="1:8">
      <c r="H2653" t="s">
        <v>4750</v>
      </c>
    </row>
    <row r="2654" spans="1:8">
      <c r="H2654" t="s">
        <v>4751</v>
      </c>
    </row>
    <row r="2655" spans="1:8">
      <c r="H2655" t="s">
        <v>4752</v>
      </c>
    </row>
    <row r="2656" spans="1:8">
      <c r="H2656" t="s">
        <v>4753</v>
      </c>
    </row>
    <row r="2657" spans="1:8">
      <c r="H2657" t="s">
        <v>4754</v>
      </c>
    </row>
    <row r="2658" spans="1:8">
      <c r="H2658" t="s">
        <v>4755</v>
      </c>
    </row>
    <row r="2659" spans="1:8">
      <c r="H2659" t="s">
        <v>4756</v>
      </c>
    </row>
    <row r="2660" spans="1:8">
      <c r="H2660" t="s">
        <v>4757</v>
      </c>
    </row>
    <row r="2661" spans="1:8">
      <c r="H2661" t="s">
        <v>4758</v>
      </c>
    </row>
    <row r="2662" spans="1:8">
      <c r="A2662" t="s">
        <v>434</v>
      </c>
      <c r="B2662">
        <f>HYPERLINK("https://github.com/apache/commons-math/commit/96c8597c0f6eba2252bae4107ddacabeaf2be0e6", "96c8597c0f6eba2252bae4107ddacabeaf2be0e6")</f>
        <v>0</v>
      </c>
      <c r="C2662">
        <f>HYPERLINK("https://github.com/apache/commons-math/commit/b81be1fea344c07c3024011066f0c8bb8865cc65", "b81be1fea344c07c3024011066f0c8bb8865cc65")</f>
        <v>0</v>
      </c>
      <c r="D2662" t="s">
        <v>517</v>
      </c>
      <c r="E2662" t="s">
        <v>952</v>
      </c>
      <c r="F2662" t="s">
        <v>1659</v>
      </c>
      <c r="G2662" t="s">
        <v>1876</v>
      </c>
      <c r="H2662" t="s">
        <v>4759</v>
      </c>
    </row>
    <row r="2663" spans="1:8">
      <c r="A2663" t="s">
        <v>435</v>
      </c>
      <c r="B2663">
        <f>HYPERLINK("https://github.com/apache/commons-math/commit/494745fdd0fb1c1a6cb7b955c42a8b6d956bd945", "494745fdd0fb1c1a6cb7b955c42a8b6d956bd945")</f>
        <v>0</v>
      </c>
      <c r="C2663">
        <f>HYPERLINK("https://github.com/apache/commons-math/commit/d442a770f2ea6b8c0b50a001b1ef1d92511e9832", "d442a770f2ea6b8c0b50a001b1ef1d92511e9832")</f>
        <v>0</v>
      </c>
      <c r="D2663" t="s">
        <v>517</v>
      </c>
      <c r="E2663" t="s">
        <v>953</v>
      </c>
      <c r="F2663" t="s">
        <v>1660</v>
      </c>
      <c r="G2663" t="s">
        <v>2142</v>
      </c>
      <c r="H2663" t="s">
        <v>4760</v>
      </c>
    </row>
    <row r="2664" spans="1:8">
      <c r="H2664" t="s">
        <v>4761</v>
      </c>
    </row>
    <row r="2665" spans="1:8">
      <c r="H2665" t="s">
        <v>4762</v>
      </c>
    </row>
    <row r="2666" spans="1:8">
      <c r="H2666" t="s">
        <v>4763</v>
      </c>
    </row>
    <row r="2667" spans="1:8">
      <c r="H2667" t="s">
        <v>4764</v>
      </c>
    </row>
    <row r="2668" spans="1:8">
      <c r="H2668" t="s">
        <v>4765</v>
      </c>
    </row>
    <row r="2669" spans="1:8">
      <c r="H2669" t="s">
        <v>4766</v>
      </c>
    </row>
    <row r="2670" spans="1:8">
      <c r="H2670" t="s">
        <v>4767</v>
      </c>
    </row>
    <row r="2671" spans="1:8">
      <c r="H2671" t="s">
        <v>4768</v>
      </c>
    </row>
    <row r="2672" spans="1:8">
      <c r="H2672" t="s">
        <v>4769</v>
      </c>
    </row>
    <row r="2673" spans="6:8">
      <c r="H2673" t="s">
        <v>4770</v>
      </c>
    </row>
    <row r="2674" spans="6:8">
      <c r="H2674" t="s">
        <v>4240</v>
      </c>
    </row>
    <row r="2675" spans="6:8">
      <c r="F2675" t="s">
        <v>1661</v>
      </c>
      <c r="G2675" t="s">
        <v>2141</v>
      </c>
      <c r="H2675" t="s">
        <v>3854</v>
      </c>
    </row>
    <row r="2676" spans="6:8">
      <c r="H2676" t="s">
        <v>2646</v>
      </c>
    </row>
    <row r="2677" spans="6:8">
      <c r="H2677" t="s">
        <v>2647</v>
      </c>
    </row>
    <row r="2678" spans="6:8">
      <c r="H2678" t="s">
        <v>3855</v>
      </c>
    </row>
    <row r="2679" spans="6:8">
      <c r="H2679" t="s">
        <v>2648</v>
      </c>
    </row>
    <row r="2680" spans="6:8">
      <c r="H2680" t="s">
        <v>2649</v>
      </c>
    </row>
    <row r="2681" spans="6:8">
      <c r="H2681" t="s">
        <v>4772</v>
      </c>
    </row>
    <row r="2682" spans="6:8">
      <c r="H2682" t="s">
        <v>4773</v>
      </c>
    </row>
    <row r="2683" spans="6:8">
      <c r="H2683" t="s">
        <v>4774</v>
      </c>
    </row>
    <row r="2684" spans="6:8">
      <c r="F2684" t="s">
        <v>1662</v>
      </c>
      <c r="G2684" t="s">
        <v>2226</v>
      </c>
      <c r="H2684" t="s">
        <v>4775</v>
      </c>
    </row>
    <row r="2685" spans="6:8">
      <c r="H2685" t="s">
        <v>4776</v>
      </c>
    </row>
    <row r="2686" spans="6:8">
      <c r="H2686" t="s">
        <v>4777</v>
      </c>
    </row>
    <row r="2687" spans="6:8">
      <c r="H2687" t="s">
        <v>4778</v>
      </c>
    </row>
    <row r="2688" spans="6:8">
      <c r="H2688" t="s">
        <v>4779</v>
      </c>
    </row>
    <row r="2689" spans="1:8">
      <c r="H2689" t="s">
        <v>4780</v>
      </c>
    </row>
    <row r="2690" spans="1:8">
      <c r="H2690" t="s">
        <v>4781</v>
      </c>
    </row>
    <row r="2691" spans="1:8">
      <c r="A2691" t="s">
        <v>436</v>
      </c>
      <c r="B2691">
        <f>HYPERLINK("https://github.com/apache/commons-math/commit/4a37273818d2d7fe684136e84511e4e46e6cb1b0", "4a37273818d2d7fe684136e84511e4e46e6cb1b0")</f>
        <v>0</v>
      </c>
      <c r="C2691">
        <f>HYPERLINK("https://github.com/apache/commons-math/commit/3200db1671d4b360abc43165cfb31e534966da92", "3200db1671d4b360abc43165cfb31e534966da92")</f>
        <v>0</v>
      </c>
      <c r="D2691" t="s">
        <v>517</v>
      </c>
      <c r="E2691" t="s">
        <v>954</v>
      </c>
      <c r="F2691" t="s">
        <v>1586</v>
      </c>
      <c r="G2691" t="s">
        <v>2094</v>
      </c>
      <c r="H2691" t="s">
        <v>4783</v>
      </c>
    </row>
    <row r="2692" spans="1:8">
      <c r="H2692" t="s">
        <v>4784</v>
      </c>
    </row>
    <row r="2693" spans="1:8">
      <c r="H2693" t="s">
        <v>4785</v>
      </c>
    </row>
    <row r="2694" spans="1:8">
      <c r="H2694" t="s">
        <v>4786</v>
      </c>
    </row>
    <row r="2695" spans="1:8">
      <c r="H2695" t="s">
        <v>3838</v>
      </c>
    </row>
    <row r="2696" spans="1:8">
      <c r="H2696" t="s">
        <v>3839</v>
      </c>
    </row>
    <row r="2697" spans="1:8">
      <c r="H2697" t="s">
        <v>4787</v>
      </c>
    </row>
    <row r="2698" spans="1:8">
      <c r="H2698" t="s">
        <v>3840</v>
      </c>
    </row>
    <row r="2699" spans="1:8">
      <c r="A2699" t="s">
        <v>437</v>
      </c>
      <c r="B2699">
        <f>HYPERLINK("https://github.com/apache/commons-math/commit/6f27b4ae8f8ecb62698e760ab7df3973874b1f51", "6f27b4ae8f8ecb62698e760ab7df3973874b1f51")</f>
        <v>0</v>
      </c>
      <c r="C2699">
        <f>HYPERLINK("https://github.com/apache/commons-math/commit/af7f247b648bb255307c87764c787c0f0fff8df9", "af7f247b648bb255307c87764c787c0f0fff8df9")</f>
        <v>0</v>
      </c>
      <c r="D2699" t="s">
        <v>517</v>
      </c>
      <c r="E2699" t="s">
        <v>955</v>
      </c>
      <c r="F2699" t="s">
        <v>1663</v>
      </c>
      <c r="G2699" t="s">
        <v>1878</v>
      </c>
      <c r="H2699" t="s">
        <v>4788</v>
      </c>
    </row>
    <row r="2700" spans="1:8">
      <c r="H2700" t="s">
        <v>4789</v>
      </c>
    </row>
    <row r="2701" spans="1:8">
      <c r="A2701" t="s">
        <v>438</v>
      </c>
      <c r="B2701">
        <f>HYPERLINK("https://github.com/apache/commons-math/commit/2c6e3404bc72e76b2e9d308121368f09b723c8df", "2c6e3404bc72e76b2e9d308121368f09b723c8df")</f>
        <v>0</v>
      </c>
      <c r="C2701">
        <f>HYPERLINK("https://github.com/apache/commons-math/commit/eed46beefb0152b0579e2631877c864bb3216e0c", "eed46beefb0152b0579e2631877c864bb3216e0c")</f>
        <v>0</v>
      </c>
      <c r="D2701" t="s">
        <v>517</v>
      </c>
      <c r="E2701" t="s">
        <v>956</v>
      </c>
      <c r="F2701" t="s">
        <v>1664</v>
      </c>
      <c r="G2701" t="s">
        <v>2227</v>
      </c>
      <c r="H2701" t="s">
        <v>4790</v>
      </c>
    </row>
    <row r="2702" spans="1:8">
      <c r="A2702" t="s">
        <v>439</v>
      </c>
      <c r="B2702">
        <f>HYPERLINK("https://github.com/apache/commons-math/commit/b31b5ca32a6c42c5cbbf2f230c11ff9a8a320bdb", "b31b5ca32a6c42c5cbbf2f230c11ff9a8a320bdb")</f>
        <v>0</v>
      </c>
      <c r="C2702">
        <f>HYPERLINK("https://github.com/apache/commons-math/commit/34886092d926da89e7040547d48cd3891e51595b", "34886092d926da89e7040547d48cd3891e51595b")</f>
        <v>0</v>
      </c>
      <c r="D2702" t="s">
        <v>527</v>
      </c>
      <c r="E2702" t="s">
        <v>957</v>
      </c>
      <c r="F2702" t="s">
        <v>1665</v>
      </c>
      <c r="G2702" t="s">
        <v>2228</v>
      </c>
      <c r="H2702" t="s">
        <v>4793</v>
      </c>
    </row>
    <row r="2703" spans="1:8">
      <c r="H2703" t="s">
        <v>4794</v>
      </c>
    </row>
    <row r="2704" spans="1:8">
      <c r="H2704" t="s">
        <v>4795</v>
      </c>
    </row>
    <row r="2705" spans="8:8">
      <c r="H2705" t="s">
        <v>4796</v>
      </c>
    </row>
    <row r="2706" spans="8:8">
      <c r="H2706" t="s">
        <v>4797</v>
      </c>
    </row>
    <row r="2707" spans="8:8">
      <c r="H2707" t="s">
        <v>4798</v>
      </c>
    </row>
    <row r="2708" spans="8:8">
      <c r="H2708" t="s">
        <v>4799</v>
      </c>
    </row>
    <row r="2709" spans="8:8">
      <c r="H2709" t="s">
        <v>4800</v>
      </c>
    </row>
    <row r="2710" spans="8:8">
      <c r="H2710" t="s">
        <v>4801</v>
      </c>
    </row>
    <row r="2711" spans="8:8">
      <c r="H2711" t="s">
        <v>4802</v>
      </c>
    </row>
    <row r="2712" spans="8:8">
      <c r="H2712" t="s">
        <v>4803</v>
      </c>
    </row>
    <row r="2713" spans="8:8">
      <c r="H2713" t="s">
        <v>4804</v>
      </c>
    </row>
    <row r="2714" spans="8:8">
      <c r="H2714" t="s">
        <v>4805</v>
      </c>
    </row>
    <row r="2715" spans="8:8">
      <c r="H2715" t="s">
        <v>4806</v>
      </c>
    </row>
    <row r="2716" spans="8:8">
      <c r="H2716" t="s">
        <v>4807</v>
      </c>
    </row>
    <row r="2717" spans="8:8">
      <c r="H2717" t="s">
        <v>4808</v>
      </c>
    </row>
    <row r="2718" spans="8:8">
      <c r="H2718" t="s">
        <v>4809</v>
      </c>
    </row>
    <row r="2719" spans="8:8">
      <c r="H2719" t="s">
        <v>4810</v>
      </c>
    </row>
    <row r="2720" spans="8:8">
      <c r="H2720" t="s">
        <v>4811</v>
      </c>
    </row>
    <row r="2721" spans="1:8">
      <c r="H2721" t="s">
        <v>4812</v>
      </c>
    </row>
    <row r="2722" spans="1:8">
      <c r="H2722" t="s">
        <v>4813</v>
      </c>
    </row>
    <row r="2723" spans="1:8">
      <c r="H2723" t="s">
        <v>4814</v>
      </c>
    </row>
    <row r="2724" spans="1:8">
      <c r="A2724" t="s">
        <v>440</v>
      </c>
      <c r="B2724">
        <f>HYPERLINK("https://github.com/apache/commons-math/commit/2f038f00735b16710dbf0d369b99719ee23adacb", "2f038f00735b16710dbf0d369b99719ee23adacb")</f>
        <v>0</v>
      </c>
      <c r="C2724">
        <f>HYPERLINK("https://github.com/apache/commons-math/commit/b31b5ca32a6c42c5cbbf2f230c11ff9a8a320bdb", "b31b5ca32a6c42c5cbbf2f230c11ff9a8a320bdb")</f>
        <v>0</v>
      </c>
      <c r="D2724" t="s">
        <v>527</v>
      </c>
      <c r="E2724" t="s">
        <v>958</v>
      </c>
      <c r="F2724" t="s">
        <v>1666</v>
      </c>
      <c r="G2724" t="s">
        <v>2229</v>
      </c>
      <c r="H2724" t="s">
        <v>4793</v>
      </c>
    </row>
    <row r="2725" spans="1:8">
      <c r="H2725" t="s">
        <v>4794</v>
      </c>
    </row>
    <row r="2726" spans="1:8">
      <c r="H2726" t="s">
        <v>4795</v>
      </c>
    </row>
    <row r="2727" spans="1:8">
      <c r="H2727" t="s">
        <v>4796</v>
      </c>
    </row>
    <row r="2728" spans="1:8">
      <c r="H2728" t="s">
        <v>4797</v>
      </c>
    </row>
    <row r="2729" spans="1:8">
      <c r="H2729" t="s">
        <v>4798</v>
      </c>
    </row>
    <row r="2730" spans="1:8">
      <c r="H2730" t="s">
        <v>4799</v>
      </c>
    </row>
    <row r="2731" spans="1:8">
      <c r="H2731" t="s">
        <v>4804</v>
      </c>
    </row>
    <row r="2732" spans="1:8">
      <c r="H2732" t="s">
        <v>4805</v>
      </c>
    </row>
    <row r="2733" spans="1:8">
      <c r="H2733" t="s">
        <v>4806</v>
      </c>
    </row>
    <row r="2734" spans="1:8">
      <c r="H2734" t="s">
        <v>4807</v>
      </c>
    </row>
    <row r="2735" spans="1:8">
      <c r="H2735" t="s">
        <v>4808</v>
      </c>
    </row>
    <row r="2736" spans="1:8">
      <c r="H2736" t="s">
        <v>4809</v>
      </c>
    </row>
    <row r="2737" spans="1:8">
      <c r="H2737" t="s">
        <v>4815</v>
      </c>
    </row>
    <row r="2738" spans="1:8">
      <c r="H2738" t="s">
        <v>4810</v>
      </c>
    </row>
    <row r="2739" spans="1:8">
      <c r="H2739" t="s">
        <v>4811</v>
      </c>
    </row>
    <row r="2740" spans="1:8">
      <c r="H2740" t="s">
        <v>4812</v>
      </c>
    </row>
    <row r="2741" spans="1:8">
      <c r="H2741" t="s">
        <v>4813</v>
      </c>
    </row>
    <row r="2742" spans="1:8">
      <c r="H2742" t="s">
        <v>4814</v>
      </c>
    </row>
    <row r="2743" spans="1:8">
      <c r="A2743" t="s">
        <v>441</v>
      </c>
      <c r="B2743">
        <f>HYPERLINK("https://github.com/apache/commons-math/commit/e415b2f4f3f5f4d103c249009cd313c6be011946", "e415b2f4f3f5f4d103c249009cd313c6be011946")</f>
        <v>0</v>
      </c>
      <c r="C2743">
        <f>HYPERLINK("https://github.com/apache/commons-math/commit/63bb89e4981d5fb90daeaa9defa18483d45c6e57", "63bb89e4981d5fb90daeaa9defa18483d45c6e57")</f>
        <v>0</v>
      </c>
      <c r="D2743" t="s">
        <v>527</v>
      </c>
      <c r="E2743" t="s">
        <v>959</v>
      </c>
      <c r="F2743" t="s">
        <v>1667</v>
      </c>
      <c r="G2743" t="s">
        <v>2230</v>
      </c>
      <c r="H2743" t="s">
        <v>4816</v>
      </c>
    </row>
    <row r="2744" spans="1:8">
      <c r="H2744" t="s">
        <v>4817</v>
      </c>
    </row>
    <row r="2745" spans="1:8">
      <c r="H2745" t="s">
        <v>4818</v>
      </c>
    </row>
    <row r="2746" spans="1:8">
      <c r="H2746" t="s">
        <v>4109</v>
      </c>
    </row>
    <row r="2747" spans="1:8">
      <c r="H2747" t="s">
        <v>2405</v>
      </c>
    </row>
    <row r="2748" spans="1:8">
      <c r="H2748" t="s">
        <v>4819</v>
      </c>
    </row>
    <row r="2749" spans="1:8">
      <c r="H2749" t="s">
        <v>4820</v>
      </c>
    </row>
    <row r="2750" spans="1:8">
      <c r="H2750" t="s">
        <v>4821</v>
      </c>
    </row>
    <row r="2751" spans="1:8">
      <c r="H2751" t="s">
        <v>4822</v>
      </c>
    </row>
    <row r="2752" spans="1:8">
      <c r="H2752" t="s">
        <v>4823</v>
      </c>
    </row>
    <row r="2753" spans="1:8">
      <c r="H2753" t="s">
        <v>4824</v>
      </c>
    </row>
    <row r="2754" spans="1:8">
      <c r="H2754" t="s">
        <v>2500</v>
      </c>
    </row>
    <row r="2755" spans="1:8">
      <c r="H2755" t="s">
        <v>4123</v>
      </c>
    </row>
    <row r="2756" spans="1:8">
      <c r="H2756" t="s">
        <v>4825</v>
      </c>
    </row>
    <row r="2757" spans="1:8">
      <c r="H2757" t="s">
        <v>4826</v>
      </c>
    </row>
    <row r="2758" spans="1:8">
      <c r="H2758" t="s">
        <v>4827</v>
      </c>
    </row>
    <row r="2759" spans="1:8">
      <c r="H2759" t="s">
        <v>4828</v>
      </c>
    </row>
    <row r="2760" spans="1:8">
      <c r="H2760" t="s">
        <v>4829</v>
      </c>
    </row>
    <row r="2761" spans="1:8">
      <c r="H2761" t="s">
        <v>4830</v>
      </c>
    </row>
    <row r="2762" spans="1:8">
      <c r="H2762" t="s">
        <v>4831</v>
      </c>
    </row>
    <row r="2763" spans="1:8">
      <c r="H2763" t="s">
        <v>4832</v>
      </c>
    </row>
    <row r="2764" spans="1:8">
      <c r="H2764" t="s">
        <v>2586</v>
      </c>
    </row>
    <row r="2765" spans="1:8">
      <c r="A2765" t="s">
        <v>442</v>
      </c>
      <c r="B2765">
        <f>HYPERLINK("https://github.com/apache/commons-math/commit/9a3b7e4797155f3a0d087f37e83a6dba94dc3305", "9a3b7e4797155f3a0d087f37e83a6dba94dc3305")</f>
        <v>0</v>
      </c>
      <c r="C2765">
        <f>HYPERLINK("https://github.com/apache/commons-math/commit/e415b2f4f3f5f4d103c249009cd313c6be011946", "e415b2f4f3f5f4d103c249009cd313c6be011946")</f>
        <v>0</v>
      </c>
      <c r="D2765" t="s">
        <v>527</v>
      </c>
      <c r="E2765" t="s">
        <v>960</v>
      </c>
      <c r="F2765" t="s">
        <v>1668</v>
      </c>
      <c r="G2765" t="s">
        <v>2231</v>
      </c>
      <c r="H2765" t="s">
        <v>4833</v>
      </c>
    </row>
    <row r="2766" spans="1:8">
      <c r="H2766" t="s">
        <v>4834</v>
      </c>
    </row>
    <row r="2767" spans="1:8">
      <c r="H2767" t="s">
        <v>4835</v>
      </c>
    </row>
    <row r="2768" spans="1:8">
      <c r="H2768" t="s">
        <v>4836</v>
      </c>
    </row>
    <row r="2769" spans="1:8">
      <c r="H2769" t="s">
        <v>4837</v>
      </c>
    </row>
    <row r="2770" spans="1:8">
      <c r="H2770" t="s">
        <v>4838</v>
      </c>
    </row>
    <row r="2771" spans="1:8">
      <c r="A2771" t="s">
        <v>443</v>
      </c>
      <c r="B2771">
        <f>HYPERLINK("https://github.com/apache/commons-math/commit/ae162d77621384c10ec037d3f7da7b00c16621c2", "ae162d77621384c10ec037d3f7da7b00c16621c2")</f>
        <v>0</v>
      </c>
      <c r="C2771">
        <f>HYPERLINK("https://github.com/apache/commons-math/commit/9a3b7e4797155f3a0d087f37e83a6dba94dc3305", "9a3b7e4797155f3a0d087f37e83a6dba94dc3305")</f>
        <v>0</v>
      </c>
      <c r="D2771" t="s">
        <v>527</v>
      </c>
      <c r="E2771" t="s">
        <v>961</v>
      </c>
      <c r="F2771" t="s">
        <v>1669</v>
      </c>
      <c r="G2771" t="s">
        <v>2232</v>
      </c>
      <c r="H2771" t="s">
        <v>4842</v>
      </c>
    </row>
    <row r="2772" spans="1:8">
      <c r="H2772" t="s">
        <v>4843</v>
      </c>
    </row>
    <row r="2773" spans="1:8">
      <c r="H2773" t="s">
        <v>4848</v>
      </c>
    </row>
    <row r="2774" spans="1:8">
      <c r="A2774" t="s">
        <v>444</v>
      </c>
      <c r="B2774">
        <f>HYPERLINK("https://github.com/apache/commons-math/commit/ef84681392520396745def163b692a002b269be7", "ef84681392520396745def163b692a002b269be7")</f>
        <v>0</v>
      </c>
      <c r="C2774">
        <f>HYPERLINK("https://github.com/apache/commons-math/commit/3e24c28e68e617735b25791b0bc3f67f31624ebf", "3e24c28e68e617735b25791b0bc3f67f31624ebf")</f>
        <v>0</v>
      </c>
      <c r="D2774" t="s">
        <v>517</v>
      </c>
      <c r="E2774" t="s">
        <v>962</v>
      </c>
      <c r="F2774" t="s">
        <v>1670</v>
      </c>
      <c r="G2774" t="s">
        <v>2095</v>
      </c>
      <c r="H2774" t="s">
        <v>4849</v>
      </c>
    </row>
    <row r="2775" spans="1:8">
      <c r="H2775" t="s">
        <v>3873</v>
      </c>
    </row>
    <row r="2776" spans="1:8">
      <c r="H2776" t="s">
        <v>3875</v>
      </c>
    </row>
    <row r="2777" spans="1:8">
      <c r="H2777" t="s">
        <v>4851</v>
      </c>
    </row>
    <row r="2778" spans="1:8">
      <c r="H2778" t="s">
        <v>4852</v>
      </c>
    </row>
    <row r="2779" spans="1:8">
      <c r="F2779" t="s">
        <v>1671</v>
      </c>
      <c r="G2779" t="s">
        <v>1847</v>
      </c>
      <c r="H2779" t="s">
        <v>4854</v>
      </c>
    </row>
    <row r="2780" spans="1:8">
      <c r="H2780" t="s">
        <v>4855</v>
      </c>
    </row>
    <row r="2781" spans="1:8">
      <c r="H2781" t="s">
        <v>4856</v>
      </c>
    </row>
    <row r="2782" spans="1:8">
      <c r="H2782" t="s">
        <v>3875</v>
      </c>
    </row>
    <row r="2783" spans="1:8">
      <c r="H2783" t="s">
        <v>4857</v>
      </c>
    </row>
    <row r="2784" spans="1:8">
      <c r="F2784" t="s">
        <v>1672</v>
      </c>
      <c r="G2784" t="s">
        <v>2046</v>
      </c>
      <c r="H2784" t="s">
        <v>4858</v>
      </c>
    </row>
    <row r="2785" spans="6:8">
      <c r="H2785" t="s">
        <v>4859</v>
      </c>
    </row>
    <row r="2786" spans="6:8">
      <c r="H2786" t="s">
        <v>4860</v>
      </c>
    </row>
    <row r="2787" spans="6:8">
      <c r="H2787" t="s">
        <v>3531</v>
      </c>
    </row>
    <row r="2788" spans="6:8">
      <c r="H2788" t="s">
        <v>3875</v>
      </c>
    </row>
    <row r="2789" spans="6:8">
      <c r="F2789" t="s">
        <v>1673</v>
      </c>
      <c r="G2789" t="s">
        <v>2097</v>
      </c>
      <c r="H2789" t="s">
        <v>3871</v>
      </c>
    </row>
    <row r="2790" spans="6:8">
      <c r="H2790" t="s">
        <v>3872</v>
      </c>
    </row>
    <row r="2791" spans="6:8">
      <c r="H2791" t="s">
        <v>3873</v>
      </c>
    </row>
    <row r="2792" spans="6:8">
      <c r="H2792" t="s">
        <v>3875</v>
      </c>
    </row>
    <row r="2793" spans="6:8">
      <c r="F2793" t="s">
        <v>1612</v>
      </c>
      <c r="G2793" t="s">
        <v>2197</v>
      </c>
      <c r="H2793" t="s">
        <v>2799</v>
      </c>
    </row>
    <row r="2794" spans="6:8">
      <c r="H2794" t="s">
        <v>4861</v>
      </c>
    </row>
    <row r="2795" spans="6:8">
      <c r="H2795" t="s">
        <v>4862</v>
      </c>
    </row>
    <row r="2796" spans="6:8">
      <c r="F2796" t="s">
        <v>1674</v>
      </c>
      <c r="G2796" t="s">
        <v>1833</v>
      </c>
      <c r="H2796" t="s">
        <v>4863</v>
      </c>
    </row>
    <row r="2797" spans="6:8">
      <c r="H2797" t="s">
        <v>4858</v>
      </c>
    </row>
    <row r="2798" spans="6:8">
      <c r="H2798" t="s">
        <v>2427</v>
      </c>
    </row>
    <row r="2799" spans="6:8">
      <c r="H2799" t="s">
        <v>3873</v>
      </c>
    </row>
    <row r="2800" spans="6:8">
      <c r="H2800" t="s">
        <v>4864</v>
      </c>
    </row>
    <row r="2801" spans="6:8">
      <c r="H2801" t="s">
        <v>3531</v>
      </c>
    </row>
    <row r="2802" spans="6:8">
      <c r="H2802" t="s">
        <v>3875</v>
      </c>
    </row>
    <row r="2803" spans="6:8">
      <c r="F2803" t="s">
        <v>1675</v>
      </c>
      <c r="G2803" t="s">
        <v>1848</v>
      </c>
      <c r="H2803" t="s">
        <v>4863</v>
      </c>
    </row>
    <row r="2804" spans="6:8">
      <c r="H2804" t="s">
        <v>4858</v>
      </c>
    </row>
    <row r="2805" spans="6:8">
      <c r="H2805" t="s">
        <v>3872</v>
      </c>
    </row>
    <row r="2806" spans="6:8">
      <c r="H2806" t="s">
        <v>3531</v>
      </c>
    </row>
    <row r="2807" spans="6:8">
      <c r="H2807" t="s">
        <v>4865</v>
      </c>
    </row>
    <row r="2808" spans="6:8">
      <c r="H2808" t="s">
        <v>4866</v>
      </c>
    </row>
    <row r="2809" spans="6:8">
      <c r="H2809" t="s">
        <v>3875</v>
      </c>
    </row>
    <row r="2810" spans="6:8">
      <c r="H2810" t="s">
        <v>4867</v>
      </c>
    </row>
    <row r="2811" spans="6:8">
      <c r="F2811" t="s">
        <v>1676</v>
      </c>
      <c r="G2811" t="s">
        <v>1830</v>
      </c>
      <c r="H2811" t="s">
        <v>4868</v>
      </c>
    </row>
    <row r="2812" spans="6:8">
      <c r="H2812" t="s">
        <v>3531</v>
      </c>
    </row>
    <row r="2813" spans="6:8">
      <c r="H2813" t="s">
        <v>2356</v>
      </c>
    </row>
    <row r="2814" spans="6:8">
      <c r="H2814" t="s">
        <v>2483</v>
      </c>
    </row>
    <row r="2815" spans="6:8">
      <c r="H2815" t="s">
        <v>3873</v>
      </c>
    </row>
    <row r="2816" spans="6:8">
      <c r="H2816" t="s">
        <v>4858</v>
      </c>
    </row>
    <row r="2817" spans="6:8">
      <c r="H2817" t="s">
        <v>3875</v>
      </c>
    </row>
    <row r="2818" spans="6:8">
      <c r="H2818" t="s">
        <v>4871</v>
      </c>
    </row>
    <row r="2819" spans="6:8">
      <c r="H2819" t="s">
        <v>4872</v>
      </c>
    </row>
    <row r="2820" spans="6:8">
      <c r="H2820" t="s">
        <v>4873</v>
      </c>
    </row>
    <row r="2821" spans="6:8">
      <c r="H2821" t="s">
        <v>4874</v>
      </c>
    </row>
    <row r="2822" spans="6:8">
      <c r="H2822" t="s">
        <v>4875</v>
      </c>
    </row>
    <row r="2823" spans="6:8">
      <c r="H2823" t="s">
        <v>4876</v>
      </c>
    </row>
    <row r="2824" spans="6:8">
      <c r="F2824" t="s">
        <v>1677</v>
      </c>
      <c r="G2824" t="s">
        <v>2233</v>
      </c>
      <c r="H2824" t="s">
        <v>3875</v>
      </c>
    </row>
    <row r="2825" spans="6:8">
      <c r="F2825" t="s">
        <v>1678</v>
      </c>
      <c r="G2825" t="s">
        <v>2234</v>
      </c>
      <c r="H2825" t="s">
        <v>3903</v>
      </c>
    </row>
    <row r="2826" spans="6:8">
      <c r="H2826" t="s">
        <v>4879</v>
      </c>
    </row>
    <row r="2827" spans="6:8">
      <c r="F2827" t="s">
        <v>1679</v>
      </c>
      <c r="G2827" t="s">
        <v>1849</v>
      </c>
      <c r="H2827" t="s">
        <v>4880</v>
      </c>
    </row>
    <row r="2828" spans="6:8">
      <c r="H2828" t="s">
        <v>4881</v>
      </c>
    </row>
    <row r="2829" spans="6:8">
      <c r="H2829" t="s">
        <v>4882</v>
      </c>
    </row>
    <row r="2830" spans="6:8">
      <c r="H2830" t="s">
        <v>3531</v>
      </c>
    </row>
    <row r="2831" spans="6:8">
      <c r="H2831" t="s">
        <v>3792</v>
      </c>
    </row>
    <row r="2832" spans="6:8">
      <c r="H2832" t="s">
        <v>4748</v>
      </c>
    </row>
    <row r="2833" spans="6:8">
      <c r="H2833" t="s">
        <v>4884</v>
      </c>
    </row>
    <row r="2834" spans="6:8">
      <c r="H2834" t="s">
        <v>3875</v>
      </c>
    </row>
    <row r="2835" spans="6:8">
      <c r="H2835" t="s">
        <v>4885</v>
      </c>
    </row>
    <row r="2836" spans="6:8">
      <c r="H2836" t="s">
        <v>4886</v>
      </c>
    </row>
    <row r="2837" spans="6:8">
      <c r="H2837" t="s">
        <v>4887</v>
      </c>
    </row>
    <row r="2838" spans="6:8">
      <c r="H2838" t="s">
        <v>4888</v>
      </c>
    </row>
    <row r="2839" spans="6:8">
      <c r="F2839" t="s">
        <v>1680</v>
      </c>
      <c r="G2839" t="s">
        <v>2235</v>
      </c>
      <c r="H2839" t="s">
        <v>3903</v>
      </c>
    </row>
    <row r="2840" spans="6:8">
      <c r="H2840" t="s">
        <v>4879</v>
      </c>
    </row>
    <row r="2841" spans="6:8">
      <c r="F2841" t="s">
        <v>1681</v>
      </c>
      <c r="G2841" t="s">
        <v>2236</v>
      </c>
      <c r="H2841" t="s">
        <v>3903</v>
      </c>
    </row>
    <row r="2842" spans="6:8">
      <c r="H2842" t="s">
        <v>4879</v>
      </c>
    </row>
    <row r="2843" spans="6:8">
      <c r="F2843" t="s">
        <v>1682</v>
      </c>
      <c r="G2843" t="s">
        <v>2109</v>
      </c>
      <c r="H2843" t="s">
        <v>4890</v>
      </c>
    </row>
    <row r="2844" spans="6:8">
      <c r="H2844" t="s">
        <v>4858</v>
      </c>
    </row>
    <row r="2845" spans="6:8">
      <c r="H2845" t="s">
        <v>4891</v>
      </c>
    </row>
    <row r="2846" spans="6:8">
      <c r="H2846" t="s">
        <v>4892</v>
      </c>
    </row>
    <row r="2847" spans="6:8">
      <c r="H2847" t="s">
        <v>3531</v>
      </c>
    </row>
    <row r="2848" spans="6:8">
      <c r="H2848" t="s">
        <v>3873</v>
      </c>
    </row>
    <row r="2849" spans="6:8">
      <c r="H2849" t="s">
        <v>4893</v>
      </c>
    </row>
    <row r="2850" spans="6:8">
      <c r="H2850" t="s">
        <v>4861</v>
      </c>
    </row>
    <row r="2851" spans="6:8">
      <c r="H2851" t="s">
        <v>4894</v>
      </c>
    </row>
    <row r="2852" spans="6:8">
      <c r="F2852" t="s">
        <v>1683</v>
      </c>
      <c r="G2852" t="s">
        <v>2237</v>
      </c>
      <c r="H2852" t="s">
        <v>3903</v>
      </c>
    </row>
    <row r="2853" spans="6:8">
      <c r="H2853" t="s">
        <v>4879</v>
      </c>
    </row>
    <row r="2854" spans="6:8">
      <c r="F2854" t="s">
        <v>1684</v>
      </c>
      <c r="G2854" t="s">
        <v>2238</v>
      </c>
      <c r="H2854" t="s">
        <v>3903</v>
      </c>
    </row>
    <row r="2855" spans="6:8">
      <c r="H2855" t="s">
        <v>4879</v>
      </c>
    </row>
    <row r="2856" spans="6:8">
      <c r="F2856" t="s">
        <v>1685</v>
      </c>
      <c r="G2856" t="s">
        <v>1881</v>
      </c>
      <c r="H2856" t="s">
        <v>4890</v>
      </c>
    </row>
    <row r="2857" spans="6:8">
      <c r="H2857" t="s">
        <v>4858</v>
      </c>
    </row>
    <row r="2858" spans="6:8">
      <c r="H2858" t="s">
        <v>4222</v>
      </c>
    </row>
    <row r="2859" spans="6:8">
      <c r="H2859" t="s">
        <v>2698</v>
      </c>
    </row>
    <row r="2860" spans="6:8">
      <c r="H2860" t="s">
        <v>2700</v>
      </c>
    </row>
    <row r="2861" spans="6:8">
      <c r="H2861" t="s">
        <v>3531</v>
      </c>
    </row>
    <row r="2862" spans="6:8">
      <c r="H2862" t="s">
        <v>3873</v>
      </c>
    </row>
    <row r="2863" spans="6:8">
      <c r="H2863" t="s">
        <v>4893</v>
      </c>
    </row>
    <row r="2864" spans="6:8">
      <c r="H2864" t="s">
        <v>4895</v>
      </c>
    </row>
    <row r="2865" spans="6:8">
      <c r="H2865" t="s">
        <v>3875</v>
      </c>
    </row>
    <row r="2866" spans="6:8">
      <c r="F2866" t="s">
        <v>1686</v>
      </c>
      <c r="G2866" t="s">
        <v>2239</v>
      </c>
      <c r="H2866" t="s">
        <v>4890</v>
      </c>
    </row>
    <row r="2867" spans="6:8">
      <c r="H2867" t="s">
        <v>4858</v>
      </c>
    </row>
    <row r="2868" spans="6:8">
      <c r="H2868" t="s">
        <v>4891</v>
      </c>
    </row>
    <row r="2869" spans="6:8">
      <c r="H2869" t="s">
        <v>4892</v>
      </c>
    </row>
    <row r="2870" spans="6:8">
      <c r="H2870" t="s">
        <v>3531</v>
      </c>
    </row>
    <row r="2871" spans="6:8">
      <c r="H2871" t="s">
        <v>3873</v>
      </c>
    </row>
    <row r="2872" spans="6:8">
      <c r="H2872" t="s">
        <v>4893</v>
      </c>
    </row>
    <row r="2873" spans="6:8">
      <c r="H2873" t="s">
        <v>4861</v>
      </c>
    </row>
    <row r="2874" spans="6:8">
      <c r="F2874" t="s">
        <v>1687</v>
      </c>
      <c r="G2874" t="s">
        <v>2066</v>
      </c>
      <c r="H2874" t="s">
        <v>4854</v>
      </c>
    </row>
    <row r="2875" spans="6:8">
      <c r="H2875" t="s">
        <v>4855</v>
      </c>
    </row>
    <row r="2876" spans="6:8">
      <c r="H2876" t="s">
        <v>3875</v>
      </c>
    </row>
    <row r="2877" spans="6:8">
      <c r="F2877" t="s">
        <v>1688</v>
      </c>
      <c r="G2877" t="s">
        <v>2096</v>
      </c>
      <c r="H2877" t="s">
        <v>4897</v>
      </c>
    </row>
    <row r="2878" spans="6:8">
      <c r="H2878" t="s">
        <v>4898</v>
      </c>
    </row>
    <row r="2879" spans="6:8">
      <c r="H2879" t="s">
        <v>4899</v>
      </c>
    </row>
    <row r="2880" spans="6:8">
      <c r="H2880" t="s">
        <v>4900</v>
      </c>
    </row>
    <row r="2881" spans="6:8">
      <c r="H2881" t="s">
        <v>4901</v>
      </c>
    </row>
    <row r="2882" spans="6:8">
      <c r="H2882" t="s">
        <v>4902</v>
      </c>
    </row>
    <row r="2883" spans="6:8">
      <c r="H2883" t="s">
        <v>4904</v>
      </c>
    </row>
    <row r="2884" spans="6:8">
      <c r="H2884" t="s">
        <v>3875</v>
      </c>
    </row>
    <row r="2885" spans="6:8">
      <c r="F2885" t="s">
        <v>1689</v>
      </c>
      <c r="G2885" t="s">
        <v>1832</v>
      </c>
      <c r="H2885" t="s">
        <v>4905</v>
      </c>
    </row>
    <row r="2886" spans="6:8">
      <c r="H2886" t="s">
        <v>3871</v>
      </c>
    </row>
    <row r="2887" spans="6:8">
      <c r="H2887" t="s">
        <v>4858</v>
      </c>
    </row>
    <row r="2888" spans="6:8">
      <c r="H2888" t="s">
        <v>4906</v>
      </c>
    </row>
    <row r="2889" spans="6:8">
      <c r="H2889" t="s">
        <v>3872</v>
      </c>
    </row>
    <row r="2890" spans="6:8">
      <c r="H2890" t="s">
        <v>3531</v>
      </c>
    </row>
    <row r="2891" spans="6:8">
      <c r="H2891" t="s">
        <v>3875</v>
      </c>
    </row>
    <row r="2892" spans="6:8">
      <c r="H2892" t="s">
        <v>4907</v>
      </c>
    </row>
    <row r="2893" spans="6:8">
      <c r="F2893" t="s">
        <v>1690</v>
      </c>
      <c r="G2893" t="s">
        <v>2240</v>
      </c>
      <c r="H2893" t="s">
        <v>4909</v>
      </c>
    </row>
    <row r="2894" spans="6:8">
      <c r="H2894" t="s">
        <v>4910</v>
      </c>
    </row>
    <row r="2895" spans="6:8">
      <c r="H2895" t="s">
        <v>4393</v>
      </c>
    </row>
    <row r="2896" spans="6:8">
      <c r="H2896" t="s">
        <v>4911</v>
      </c>
    </row>
    <row r="2897" spans="6:8">
      <c r="H2897" t="s">
        <v>4912</v>
      </c>
    </row>
    <row r="2898" spans="6:8">
      <c r="H2898" t="s">
        <v>4913</v>
      </c>
    </row>
    <row r="2899" spans="6:8">
      <c r="H2899" t="s">
        <v>4861</v>
      </c>
    </row>
    <row r="2900" spans="6:8">
      <c r="F2900" t="s">
        <v>1691</v>
      </c>
      <c r="G2900" t="s">
        <v>2241</v>
      </c>
      <c r="H2900" t="s">
        <v>3875</v>
      </c>
    </row>
    <row r="2901" spans="6:8">
      <c r="H2901" t="s">
        <v>4914</v>
      </c>
    </row>
    <row r="2902" spans="6:8">
      <c r="H2902" t="s">
        <v>4915</v>
      </c>
    </row>
    <row r="2903" spans="6:8">
      <c r="H2903" t="s">
        <v>4916</v>
      </c>
    </row>
    <row r="2904" spans="6:8">
      <c r="F2904" t="s">
        <v>1692</v>
      </c>
      <c r="G2904" t="s">
        <v>2242</v>
      </c>
      <c r="H2904" t="s">
        <v>4909</v>
      </c>
    </row>
    <row r="2905" spans="6:8">
      <c r="H2905" t="s">
        <v>4910</v>
      </c>
    </row>
    <row r="2906" spans="6:8">
      <c r="H2906" t="s">
        <v>4393</v>
      </c>
    </row>
    <row r="2907" spans="6:8">
      <c r="H2907" t="s">
        <v>4911</v>
      </c>
    </row>
    <row r="2908" spans="6:8">
      <c r="H2908" t="s">
        <v>4861</v>
      </c>
    </row>
    <row r="2909" spans="6:8">
      <c r="H2909" t="s">
        <v>4917</v>
      </c>
    </row>
    <row r="2910" spans="6:8">
      <c r="F2910" t="s">
        <v>1693</v>
      </c>
      <c r="G2910" t="s">
        <v>2047</v>
      </c>
      <c r="H2910" t="s">
        <v>4918</v>
      </c>
    </row>
    <row r="2911" spans="6:8">
      <c r="H2911" t="s">
        <v>4858</v>
      </c>
    </row>
    <row r="2912" spans="6:8">
      <c r="H2912" t="s">
        <v>4919</v>
      </c>
    </row>
    <row r="2913" spans="1:8">
      <c r="H2913" t="s">
        <v>4920</v>
      </c>
    </row>
    <row r="2914" spans="1:8">
      <c r="H2914" t="s">
        <v>3875</v>
      </c>
    </row>
    <row r="2915" spans="1:8">
      <c r="F2915" t="s">
        <v>1588</v>
      </c>
      <c r="G2915" t="s">
        <v>2067</v>
      </c>
      <c r="H2915" t="s">
        <v>4393</v>
      </c>
    </row>
    <row r="2916" spans="1:8">
      <c r="H2916" t="s">
        <v>4911</v>
      </c>
    </row>
    <row r="2917" spans="1:8">
      <c r="H2917" t="s">
        <v>3875</v>
      </c>
    </row>
    <row r="2918" spans="1:8">
      <c r="H2918" t="s">
        <v>4481</v>
      </c>
    </row>
    <row r="2919" spans="1:8">
      <c r="A2919" t="s">
        <v>446</v>
      </c>
      <c r="B2919">
        <f>HYPERLINK("https://github.com/apache/commons-math/commit/24d3dd8ba7032bc4590b82a99ff37713fb3cc5bb", "24d3dd8ba7032bc4590b82a99ff37713fb3cc5bb")</f>
        <v>0</v>
      </c>
      <c r="C2919">
        <f>HYPERLINK("https://github.com/apache/commons-math/commit/1b99b4583c552e0ece96349b4cb56b3584ad2b42", "1b99b4583c552e0ece96349b4cb56b3584ad2b42")</f>
        <v>0</v>
      </c>
      <c r="D2919" t="s">
        <v>528</v>
      </c>
      <c r="E2919" t="s">
        <v>964</v>
      </c>
      <c r="F2919" t="s">
        <v>1694</v>
      </c>
      <c r="G2919" t="s">
        <v>2224</v>
      </c>
      <c r="H2919" t="s">
        <v>3185</v>
      </c>
    </row>
    <row r="2920" spans="1:8">
      <c r="H2920" t="s">
        <v>4110</v>
      </c>
    </row>
    <row r="2921" spans="1:8">
      <c r="H2921" t="s">
        <v>4118</v>
      </c>
    </row>
    <row r="2922" spans="1:8">
      <c r="F2922" t="s">
        <v>1695</v>
      </c>
      <c r="G2922" t="s">
        <v>2041</v>
      </c>
      <c r="H2922" t="s">
        <v>4921</v>
      </c>
    </row>
    <row r="2923" spans="1:8">
      <c r="H2923" t="s">
        <v>4922</v>
      </c>
    </row>
    <row r="2924" spans="1:8">
      <c r="H2924" t="s">
        <v>4107</v>
      </c>
    </row>
    <row r="2925" spans="1:8">
      <c r="F2925" t="s">
        <v>1696</v>
      </c>
      <c r="G2925" t="s">
        <v>2243</v>
      </c>
      <c r="H2925" t="s">
        <v>4923</v>
      </c>
    </row>
    <row r="2926" spans="1:8">
      <c r="H2926" t="s">
        <v>4924</v>
      </c>
    </row>
    <row r="2927" spans="1:8">
      <c r="F2927" t="s">
        <v>1697</v>
      </c>
      <c r="G2927" t="s">
        <v>2244</v>
      </c>
      <c r="H2927" t="s">
        <v>4925</v>
      </c>
    </row>
    <row r="2928" spans="1:8">
      <c r="H2928" t="s">
        <v>4926</v>
      </c>
    </row>
    <row r="2929" spans="1:8">
      <c r="H2929" t="s">
        <v>4927</v>
      </c>
    </row>
    <row r="2930" spans="1:8">
      <c r="H2930" t="s">
        <v>4928</v>
      </c>
    </row>
    <row r="2931" spans="1:8">
      <c r="H2931" t="s">
        <v>4929</v>
      </c>
    </row>
    <row r="2932" spans="1:8">
      <c r="H2932" t="s">
        <v>4930</v>
      </c>
    </row>
    <row r="2933" spans="1:8">
      <c r="H2933" t="s">
        <v>4931</v>
      </c>
    </row>
    <row r="2934" spans="1:8">
      <c r="H2934" t="s">
        <v>4932</v>
      </c>
    </row>
    <row r="2935" spans="1:8">
      <c r="H2935" t="s">
        <v>4933</v>
      </c>
    </row>
    <row r="2936" spans="1:8">
      <c r="H2936" t="s">
        <v>4934</v>
      </c>
    </row>
    <row r="2937" spans="1:8">
      <c r="H2937" t="s">
        <v>4935</v>
      </c>
    </row>
    <row r="2938" spans="1:8">
      <c r="H2938" t="s">
        <v>4936</v>
      </c>
    </row>
    <row r="2939" spans="1:8">
      <c r="A2939" t="s">
        <v>447</v>
      </c>
      <c r="B2939">
        <f>HYPERLINK("https://github.com/apache/commons-math/commit/b295635a87da0c20e5e2495103d4877ef0187d4d", "b295635a87da0c20e5e2495103d4877ef0187d4d")</f>
        <v>0</v>
      </c>
      <c r="C2939">
        <f>HYPERLINK("https://github.com/apache/commons-math/commit/cfe0502990a1e61d5ae7c744b119e8c330c37c0c", "cfe0502990a1e61d5ae7c744b119e8c330c37c0c")</f>
        <v>0</v>
      </c>
      <c r="D2939" t="s">
        <v>528</v>
      </c>
      <c r="E2939" t="s">
        <v>965</v>
      </c>
      <c r="F2939" t="s">
        <v>1698</v>
      </c>
      <c r="G2939" t="s">
        <v>2245</v>
      </c>
      <c r="H2939" t="s">
        <v>4107</v>
      </c>
    </row>
    <row r="2940" spans="1:8">
      <c r="H2940" t="s">
        <v>4937</v>
      </c>
    </row>
    <row r="2941" spans="1:8">
      <c r="H2941" t="s">
        <v>4938</v>
      </c>
    </row>
    <row r="2942" spans="1:8">
      <c r="H2942" t="s">
        <v>4939</v>
      </c>
    </row>
    <row r="2943" spans="1:8">
      <c r="A2943" t="s">
        <v>448</v>
      </c>
      <c r="B2943">
        <f>HYPERLINK("https://github.com/apache/commons-math/commit/35378d9c4a3a656b881e77fb405fabd22f7803eb", "35378d9c4a3a656b881e77fb405fabd22f7803eb")</f>
        <v>0</v>
      </c>
      <c r="C2943">
        <f>HYPERLINK("https://github.com/apache/commons-math/commit/56b28f34d934efa0db1b753e83161fe12f8e44b1", "56b28f34d934efa0db1b753e83161fe12f8e44b1")</f>
        <v>0</v>
      </c>
      <c r="D2943" t="s">
        <v>517</v>
      </c>
      <c r="E2943" t="s">
        <v>966</v>
      </c>
      <c r="F2943" t="s">
        <v>1699</v>
      </c>
      <c r="G2943" t="s">
        <v>1846</v>
      </c>
      <c r="H2943" t="s">
        <v>2377</v>
      </c>
    </row>
    <row r="2944" spans="1:8">
      <c r="H2944" t="s">
        <v>2401</v>
      </c>
    </row>
    <row r="2945" spans="8:8">
      <c r="H2945" t="s">
        <v>2402</v>
      </c>
    </row>
    <row r="2946" spans="8:8">
      <c r="H2946" t="s">
        <v>4943</v>
      </c>
    </row>
    <row r="2947" spans="8:8">
      <c r="H2947" t="s">
        <v>4944</v>
      </c>
    </row>
    <row r="2948" spans="8:8">
      <c r="H2948" t="s">
        <v>2403</v>
      </c>
    </row>
    <row r="2949" spans="8:8">
      <c r="H2949" t="s">
        <v>2404</v>
      </c>
    </row>
    <row r="2950" spans="8:8">
      <c r="H2950" t="s">
        <v>4945</v>
      </c>
    </row>
    <row r="2951" spans="8:8">
      <c r="H2951" t="s">
        <v>2507</v>
      </c>
    </row>
    <row r="2952" spans="8:8">
      <c r="H2952" t="s">
        <v>4946</v>
      </c>
    </row>
    <row r="2953" spans="8:8">
      <c r="H2953" t="s">
        <v>4947</v>
      </c>
    </row>
    <row r="2954" spans="8:8">
      <c r="H2954" t="s">
        <v>2405</v>
      </c>
    </row>
    <row r="2955" spans="8:8">
      <c r="H2955" t="s">
        <v>2406</v>
      </c>
    </row>
    <row r="2956" spans="8:8">
      <c r="H2956" t="s">
        <v>4948</v>
      </c>
    </row>
    <row r="2957" spans="8:8">
      <c r="H2957" t="s">
        <v>2407</v>
      </c>
    </row>
    <row r="2958" spans="8:8">
      <c r="H2958" t="s">
        <v>4949</v>
      </c>
    </row>
    <row r="2959" spans="8:8">
      <c r="H2959" t="s">
        <v>4950</v>
      </c>
    </row>
    <row r="2960" spans="8:8">
      <c r="H2960" t="s">
        <v>4951</v>
      </c>
    </row>
    <row r="2961" spans="8:8">
      <c r="H2961" t="s">
        <v>4952</v>
      </c>
    </row>
    <row r="2962" spans="8:8">
      <c r="H2962" t="s">
        <v>3755</v>
      </c>
    </row>
    <row r="2963" spans="8:8">
      <c r="H2963" t="s">
        <v>2408</v>
      </c>
    </row>
    <row r="2964" spans="8:8">
      <c r="H2964" t="s">
        <v>4953</v>
      </c>
    </row>
    <row r="2965" spans="8:8">
      <c r="H2965" t="s">
        <v>4954</v>
      </c>
    </row>
    <row r="2966" spans="8:8">
      <c r="H2966" t="s">
        <v>4955</v>
      </c>
    </row>
    <row r="2967" spans="8:8">
      <c r="H2967" t="s">
        <v>4956</v>
      </c>
    </row>
    <row r="2968" spans="8:8">
      <c r="H2968" t="s">
        <v>4957</v>
      </c>
    </row>
    <row r="2969" spans="8:8">
      <c r="H2969" t="s">
        <v>4958</v>
      </c>
    </row>
    <row r="2970" spans="8:8">
      <c r="H2970" t="s">
        <v>4959</v>
      </c>
    </row>
    <row r="2971" spans="8:8">
      <c r="H2971" t="s">
        <v>4960</v>
      </c>
    </row>
    <row r="2972" spans="8:8">
      <c r="H2972" t="s">
        <v>4961</v>
      </c>
    </row>
    <row r="2973" spans="8:8">
      <c r="H2973" t="s">
        <v>4962</v>
      </c>
    </row>
    <row r="2974" spans="8:8">
      <c r="H2974" t="s">
        <v>4963</v>
      </c>
    </row>
    <row r="2975" spans="8:8">
      <c r="H2975" t="s">
        <v>2409</v>
      </c>
    </row>
    <row r="2976" spans="8:8">
      <c r="H2976" t="s">
        <v>2410</v>
      </c>
    </row>
    <row r="2977" spans="8:8">
      <c r="H2977" t="s">
        <v>4964</v>
      </c>
    </row>
    <row r="2978" spans="8:8">
      <c r="H2978" t="s">
        <v>4965</v>
      </c>
    </row>
    <row r="2979" spans="8:8">
      <c r="H2979" t="s">
        <v>4966</v>
      </c>
    </row>
    <row r="2980" spans="8:8">
      <c r="H2980" t="s">
        <v>4967</v>
      </c>
    </row>
    <row r="2981" spans="8:8">
      <c r="H2981" t="s">
        <v>4968</v>
      </c>
    </row>
    <row r="2982" spans="8:8">
      <c r="H2982" t="s">
        <v>2411</v>
      </c>
    </row>
    <row r="2983" spans="8:8">
      <c r="H2983" t="s">
        <v>2412</v>
      </c>
    </row>
    <row r="2984" spans="8:8">
      <c r="H2984" t="s">
        <v>2413</v>
      </c>
    </row>
    <row r="2985" spans="8:8">
      <c r="H2985" t="s">
        <v>2414</v>
      </c>
    </row>
    <row r="2986" spans="8:8">
      <c r="H2986" t="s">
        <v>4969</v>
      </c>
    </row>
    <row r="2987" spans="8:8">
      <c r="H2987" t="s">
        <v>4970</v>
      </c>
    </row>
    <row r="2988" spans="8:8">
      <c r="H2988" t="s">
        <v>4971</v>
      </c>
    </row>
    <row r="2989" spans="8:8">
      <c r="H2989" t="s">
        <v>4972</v>
      </c>
    </row>
    <row r="2990" spans="8:8">
      <c r="H2990" t="s">
        <v>4973</v>
      </c>
    </row>
    <row r="2991" spans="8:8">
      <c r="H2991" t="s">
        <v>4974</v>
      </c>
    </row>
    <row r="2992" spans="8:8">
      <c r="H2992" t="s">
        <v>4975</v>
      </c>
    </row>
    <row r="2993" spans="8:8">
      <c r="H2993" t="s">
        <v>4976</v>
      </c>
    </row>
    <row r="2994" spans="8:8">
      <c r="H2994" t="s">
        <v>4977</v>
      </c>
    </row>
    <row r="2995" spans="8:8">
      <c r="H2995" t="s">
        <v>4978</v>
      </c>
    </row>
    <row r="2996" spans="8:8">
      <c r="H2996" t="s">
        <v>4979</v>
      </c>
    </row>
    <row r="2997" spans="8:8">
      <c r="H2997" t="s">
        <v>4980</v>
      </c>
    </row>
    <row r="2998" spans="8:8">
      <c r="H2998" t="s">
        <v>4981</v>
      </c>
    </row>
    <row r="2999" spans="8:8">
      <c r="H2999" t="s">
        <v>4982</v>
      </c>
    </row>
    <row r="3000" spans="8:8">
      <c r="H3000" t="s">
        <v>4983</v>
      </c>
    </row>
    <row r="3001" spans="8:8">
      <c r="H3001" t="s">
        <v>4984</v>
      </c>
    </row>
    <row r="3002" spans="8:8">
      <c r="H3002" t="s">
        <v>4985</v>
      </c>
    </row>
    <row r="3003" spans="8:8">
      <c r="H3003" t="s">
        <v>4986</v>
      </c>
    </row>
    <row r="3004" spans="8:8">
      <c r="H3004" t="s">
        <v>4987</v>
      </c>
    </row>
    <row r="3005" spans="8:8">
      <c r="H3005" t="s">
        <v>4715</v>
      </c>
    </row>
    <row r="3006" spans="8:8">
      <c r="H3006" t="s">
        <v>2721</v>
      </c>
    </row>
    <row r="3007" spans="8:8">
      <c r="H3007" t="s">
        <v>2935</v>
      </c>
    </row>
    <row r="3008" spans="8:8">
      <c r="H3008" t="s">
        <v>2722</v>
      </c>
    </row>
    <row r="3009" spans="8:8">
      <c r="H3009" t="s">
        <v>2723</v>
      </c>
    </row>
    <row r="3010" spans="8:8">
      <c r="H3010" t="s">
        <v>2724</v>
      </c>
    </row>
    <row r="3011" spans="8:8">
      <c r="H3011" t="s">
        <v>2937</v>
      </c>
    </row>
    <row r="3012" spans="8:8">
      <c r="H3012" t="s">
        <v>2725</v>
      </c>
    </row>
    <row r="3013" spans="8:8">
      <c r="H3013" t="s">
        <v>2939</v>
      </c>
    </row>
    <row r="3014" spans="8:8">
      <c r="H3014" t="s">
        <v>3756</v>
      </c>
    </row>
    <row r="3015" spans="8:8">
      <c r="H3015" t="s">
        <v>2726</v>
      </c>
    </row>
    <row r="3016" spans="8:8">
      <c r="H3016" t="s">
        <v>2727</v>
      </c>
    </row>
    <row r="3017" spans="8:8">
      <c r="H3017" t="s">
        <v>2730</v>
      </c>
    </row>
    <row r="3018" spans="8:8">
      <c r="H3018" t="s">
        <v>2941</v>
      </c>
    </row>
    <row r="3019" spans="8:8">
      <c r="H3019" t="s">
        <v>2728</v>
      </c>
    </row>
    <row r="3020" spans="8:8">
      <c r="H3020" t="s">
        <v>2729</v>
      </c>
    </row>
    <row r="3021" spans="8:8">
      <c r="H3021" t="s">
        <v>2943</v>
      </c>
    </row>
    <row r="3022" spans="8:8">
      <c r="H3022" t="s">
        <v>2731</v>
      </c>
    </row>
    <row r="3023" spans="8:8">
      <c r="H3023" t="s">
        <v>2732</v>
      </c>
    </row>
    <row r="3024" spans="8:8">
      <c r="H3024" t="s">
        <v>4988</v>
      </c>
    </row>
    <row r="3025" spans="8:8">
      <c r="H3025" t="s">
        <v>4989</v>
      </c>
    </row>
    <row r="3026" spans="8:8">
      <c r="H3026" t="s">
        <v>4990</v>
      </c>
    </row>
    <row r="3027" spans="8:8">
      <c r="H3027" t="s">
        <v>4991</v>
      </c>
    </row>
    <row r="3028" spans="8:8">
      <c r="H3028" t="s">
        <v>4992</v>
      </c>
    </row>
    <row r="3029" spans="8:8">
      <c r="H3029" t="s">
        <v>4993</v>
      </c>
    </row>
    <row r="3030" spans="8:8">
      <c r="H3030" t="s">
        <v>4994</v>
      </c>
    </row>
    <row r="3031" spans="8:8">
      <c r="H3031" t="s">
        <v>4995</v>
      </c>
    </row>
    <row r="3032" spans="8:8">
      <c r="H3032" t="s">
        <v>4996</v>
      </c>
    </row>
    <row r="3033" spans="8:8">
      <c r="H3033" t="s">
        <v>2733</v>
      </c>
    </row>
    <row r="3034" spans="8:8">
      <c r="H3034" t="s">
        <v>2734</v>
      </c>
    </row>
    <row r="3035" spans="8:8">
      <c r="H3035" t="s">
        <v>2947</v>
      </c>
    </row>
    <row r="3036" spans="8:8">
      <c r="H3036" t="s">
        <v>2948</v>
      </c>
    </row>
    <row r="3037" spans="8:8">
      <c r="H3037" t="s">
        <v>2735</v>
      </c>
    </row>
    <row r="3038" spans="8:8">
      <c r="H3038" t="s">
        <v>2736</v>
      </c>
    </row>
    <row r="3039" spans="8:8">
      <c r="H3039" t="s">
        <v>2737</v>
      </c>
    </row>
    <row r="3040" spans="8:8">
      <c r="H3040" t="s">
        <v>2950</v>
      </c>
    </row>
    <row r="3041" spans="8:8">
      <c r="H3041" t="s">
        <v>2951</v>
      </c>
    </row>
    <row r="3042" spans="8:8">
      <c r="H3042" t="s">
        <v>4997</v>
      </c>
    </row>
    <row r="3043" spans="8:8">
      <c r="H3043" t="s">
        <v>4998</v>
      </c>
    </row>
    <row r="3044" spans="8:8">
      <c r="H3044" t="s">
        <v>4999</v>
      </c>
    </row>
    <row r="3045" spans="8:8">
      <c r="H3045" t="s">
        <v>5000</v>
      </c>
    </row>
    <row r="3046" spans="8:8">
      <c r="H3046" t="s">
        <v>5001</v>
      </c>
    </row>
    <row r="3047" spans="8:8">
      <c r="H3047" t="s">
        <v>2952</v>
      </c>
    </row>
    <row r="3048" spans="8:8">
      <c r="H3048" t="s">
        <v>2738</v>
      </c>
    </row>
    <row r="3049" spans="8:8">
      <c r="H3049" t="s">
        <v>2953</v>
      </c>
    </row>
    <row r="3050" spans="8:8">
      <c r="H3050" t="s">
        <v>2741</v>
      </c>
    </row>
    <row r="3051" spans="8:8">
      <c r="H3051" t="s">
        <v>2739</v>
      </c>
    </row>
    <row r="3052" spans="8:8">
      <c r="H3052" t="s">
        <v>2740</v>
      </c>
    </row>
    <row r="3053" spans="8:8">
      <c r="H3053" t="s">
        <v>2955</v>
      </c>
    </row>
    <row r="3054" spans="8:8">
      <c r="H3054" t="s">
        <v>2742</v>
      </c>
    </row>
    <row r="3055" spans="8:8">
      <c r="H3055" t="s">
        <v>2743</v>
      </c>
    </row>
    <row r="3056" spans="8:8">
      <c r="H3056" t="s">
        <v>2744</v>
      </c>
    </row>
    <row r="3057" spans="8:8">
      <c r="H3057" t="s">
        <v>2745</v>
      </c>
    </row>
    <row r="3058" spans="8:8">
      <c r="H3058" t="s">
        <v>2746</v>
      </c>
    </row>
    <row r="3059" spans="8:8">
      <c r="H3059" t="s">
        <v>2957</v>
      </c>
    </row>
    <row r="3060" spans="8:8">
      <c r="H3060" t="s">
        <v>2749</v>
      </c>
    </row>
    <row r="3061" spans="8:8">
      <c r="H3061" t="s">
        <v>2958</v>
      </c>
    </row>
    <row r="3062" spans="8:8">
      <c r="H3062" t="s">
        <v>2747</v>
      </c>
    </row>
    <row r="3063" spans="8:8">
      <c r="H3063" t="s">
        <v>2748</v>
      </c>
    </row>
    <row r="3064" spans="8:8">
      <c r="H3064" t="s">
        <v>2750</v>
      </c>
    </row>
    <row r="3065" spans="8:8">
      <c r="H3065" t="s">
        <v>2753</v>
      </c>
    </row>
    <row r="3066" spans="8:8">
      <c r="H3066" t="s">
        <v>2961</v>
      </c>
    </row>
    <row r="3067" spans="8:8">
      <c r="H3067" t="s">
        <v>2962</v>
      </c>
    </row>
    <row r="3068" spans="8:8">
      <c r="H3068" t="s">
        <v>2751</v>
      </c>
    </row>
    <row r="3069" spans="8:8">
      <c r="H3069" t="s">
        <v>2752</v>
      </c>
    </row>
    <row r="3070" spans="8:8">
      <c r="H3070" t="s">
        <v>2964</v>
      </c>
    </row>
    <row r="3071" spans="8:8">
      <c r="H3071" t="s">
        <v>2965</v>
      </c>
    </row>
    <row r="3072" spans="8:8">
      <c r="H3072" t="s">
        <v>5002</v>
      </c>
    </row>
    <row r="3073" spans="1:8">
      <c r="H3073" t="s">
        <v>5003</v>
      </c>
    </row>
    <row r="3074" spans="1:8">
      <c r="H3074" t="s">
        <v>5004</v>
      </c>
    </row>
    <row r="3075" spans="1:8">
      <c r="H3075" t="s">
        <v>5005</v>
      </c>
    </row>
    <row r="3076" spans="1:8">
      <c r="H3076" t="s">
        <v>5006</v>
      </c>
    </row>
    <row r="3077" spans="1:8">
      <c r="H3077" t="s">
        <v>5007</v>
      </c>
    </row>
    <row r="3078" spans="1:8">
      <c r="H3078" t="s">
        <v>5008</v>
      </c>
    </row>
    <row r="3079" spans="1:8">
      <c r="H3079" t="s">
        <v>5009</v>
      </c>
    </row>
    <row r="3080" spans="1:8">
      <c r="H3080" t="s">
        <v>5010</v>
      </c>
    </row>
    <row r="3081" spans="1:8">
      <c r="H3081" t="s">
        <v>3190</v>
      </c>
    </row>
    <row r="3082" spans="1:8">
      <c r="A3082" t="s">
        <v>449</v>
      </c>
      <c r="B3082">
        <f>HYPERLINK("https://github.com/apache/commons-math/commit/583d9ec8647a7f667bb8f22cecf9859187149ade", "583d9ec8647a7f667bb8f22cecf9859187149ade")</f>
        <v>0</v>
      </c>
      <c r="C3082">
        <f>HYPERLINK("https://github.com/apache/commons-math/commit/35378d9c4a3a656b881e77fb405fabd22f7803eb", "35378d9c4a3a656b881e77fb405fabd22f7803eb")</f>
        <v>0</v>
      </c>
      <c r="D3082" t="s">
        <v>517</v>
      </c>
      <c r="E3082" t="s">
        <v>967</v>
      </c>
      <c r="F3082" t="s">
        <v>1700</v>
      </c>
      <c r="G3082" t="s">
        <v>2246</v>
      </c>
      <c r="H3082" t="s">
        <v>3382</v>
      </c>
    </row>
    <row r="3083" spans="1:8">
      <c r="H3083" t="s">
        <v>2817</v>
      </c>
    </row>
    <row r="3084" spans="1:8">
      <c r="H3084" t="s">
        <v>3190</v>
      </c>
    </row>
    <row r="3085" spans="1:8">
      <c r="A3085" t="s">
        <v>452</v>
      </c>
      <c r="B3085">
        <f>HYPERLINK("https://github.com/apache/commons-math/commit/735dbc79340d609318a339cf7b85cb542e969d0a", "735dbc79340d609318a339cf7b85cb542e969d0a")</f>
        <v>0</v>
      </c>
      <c r="C3085">
        <f>HYPERLINK("https://github.com/apache/commons-math/commit/471d4d60dc21fbccb8c6b4616a00238c245f78f6", "471d4d60dc21fbccb8c6b4616a00238c245f78f6")</f>
        <v>0</v>
      </c>
      <c r="D3085" t="s">
        <v>525</v>
      </c>
      <c r="E3085" t="s">
        <v>970</v>
      </c>
      <c r="F3085" t="s">
        <v>1703</v>
      </c>
      <c r="G3085" t="s">
        <v>2148</v>
      </c>
      <c r="H3085" t="s">
        <v>4288</v>
      </c>
    </row>
    <row r="3086" spans="1:8">
      <c r="H3086" t="s">
        <v>4289</v>
      </c>
    </row>
    <row r="3087" spans="1:8">
      <c r="H3087" t="s">
        <v>4290</v>
      </c>
    </row>
    <row r="3088" spans="1:8">
      <c r="H3088" t="s">
        <v>4291</v>
      </c>
    </row>
    <row r="3089" spans="6:8">
      <c r="H3089" t="s">
        <v>5014</v>
      </c>
    </row>
    <row r="3090" spans="6:8">
      <c r="H3090" t="s">
        <v>5015</v>
      </c>
    </row>
    <row r="3091" spans="6:8">
      <c r="H3091" t="s">
        <v>4292</v>
      </c>
    </row>
    <row r="3092" spans="6:8">
      <c r="F3092" t="s">
        <v>1704</v>
      </c>
      <c r="G3092" t="s">
        <v>2247</v>
      </c>
      <c r="H3092" t="s">
        <v>4288</v>
      </c>
    </row>
    <row r="3093" spans="6:8">
      <c r="H3093" t="s">
        <v>4289</v>
      </c>
    </row>
    <row r="3094" spans="6:8">
      <c r="H3094" t="s">
        <v>4295</v>
      </c>
    </row>
    <row r="3095" spans="6:8">
      <c r="H3095" t="s">
        <v>5017</v>
      </c>
    </row>
    <row r="3096" spans="6:8">
      <c r="H3096" t="s">
        <v>4292</v>
      </c>
    </row>
    <row r="3097" spans="6:8">
      <c r="F3097" t="s">
        <v>1694</v>
      </c>
      <c r="G3097" t="s">
        <v>2224</v>
      </c>
      <c r="H3097" t="s">
        <v>5019</v>
      </c>
    </row>
    <row r="3098" spans="6:8">
      <c r="H3098" t="s">
        <v>5020</v>
      </c>
    </row>
    <row r="3099" spans="6:8">
      <c r="H3099" t="s">
        <v>5021</v>
      </c>
    </row>
    <row r="3100" spans="6:8">
      <c r="H3100" t="s">
        <v>5022</v>
      </c>
    </row>
    <row r="3101" spans="6:8">
      <c r="H3101" t="s">
        <v>5023</v>
      </c>
    </row>
    <row r="3102" spans="6:8">
      <c r="H3102" t="s">
        <v>5024</v>
      </c>
    </row>
    <row r="3103" spans="6:8">
      <c r="H3103" t="s">
        <v>4716</v>
      </c>
    </row>
    <row r="3104" spans="6:8">
      <c r="H3104" t="s">
        <v>3382</v>
      </c>
    </row>
    <row r="3105" spans="8:8">
      <c r="H3105" t="s">
        <v>4111</v>
      </c>
    </row>
    <row r="3106" spans="8:8">
      <c r="H3106" t="s">
        <v>2500</v>
      </c>
    </row>
    <row r="3107" spans="8:8">
      <c r="H3107" t="s">
        <v>4112</v>
      </c>
    </row>
    <row r="3108" spans="8:8">
      <c r="H3108" t="s">
        <v>4113</v>
      </c>
    </row>
    <row r="3109" spans="8:8">
      <c r="H3109" t="s">
        <v>2403</v>
      </c>
    </row>
    <row r="3110" spans="8:8">
      <c r="H3110" t="s">
        <v>2413</v>
      </c>
    </row>
    <row r="3111" spans="8:8">
      <c r="H3111" t="s">
        <v>4123</v>
      </c>
    </row>
    <row r="3112" spans="8:8">
      <c r="H3112" t="s">
        <v>5025</v>
      </c>
    </row>
    <row r="3113" spans="8:8">
      <c r="H3113" t="s">
        <v>2411</v>
      </c>
    </row>
    <row r="3114" spans="8:8">
      <c r="H3114" t="s">
        <v>4966</v>
      </c>
    </row>
    <row r="3115" spans="8:8">
      <c r="H3115" t="s">
        <v>4108</v>
      </c>
    </row>
    <row r="3116" spans="8:8">
      <c r="H3116" t="s">
        <v>4107</v>
      </c>
    </row>
    <row r="3117" spans="8:8">
      <c r="H3117" t="s">
        <v>4114</v>
      </c>
    </row>
    <row r="3118" spans="8:8">
      <c r="H3118" t="s">
        <v>4115</v>
      </c>
    </row>
    <row r="3119" spans="8:8">
      <c r="H3119" t="s">
        <v>5026</v>
      </c>
    </row>
    <row r="3120" spans="8:8">
      <c r="H3120" t="s">
        <v>4117</v>
      </c>
    </row>
    <row r="3121" spans="6:8">
      <c r="H3121" t="s">
        <v>5027</v>
      </c>
    </row>
    <row r="3122" spans="6:8">
      <c r="H3122" t="s">
        <v>4116</v>
      </c>
    </row>
    <row r="3123" spans="6:8">
      <c r="H3123" t="s">
        <v>5028</v>
      </c>
    </row>
    <row r="3124" spans="6:8">
      <c r="H3124" t="s">
        <v>4127</v>
      </c>
    </row>
    <row r="3125" spans="6:8">
      <c r="H3125" t="s">
        <v>3494</v>
      </c>
    </row>
    <row r="3126" spans="6:8">
      <c r="H3126" t="s">
        <v>4106</v>
      </c>
    </row>
    <row r="3127" spans="6:8">
      <c r="H3127" t="s">
        <v>2586</v>
      </c>
    </row>
    <row r="3128" spans="6:8">
      <c r="H3128" t="s">
        <v>5029</v>
      </c>
    </row>
    <row r="3129" spans="6:8">
      <c r="F3129" t="s">
        <v>1705</v>
      </c>
      <c r="G3129" t="s">
        <v>2248</v>
      </c>
      <c r="H3129" t="s">
        <v>5030</v>
      </c>
    </row>
    <row r="3130" spans="6:8">
      <c r="H3130" t="s">
        <v>5031</v>
      </c>
    </row>
    <row r="3131" spans="6:8">
      <c r="H3131" t="s">
        <v>2917</v>
      </c>
    </row>
    <row r="3132" spans="6:8">
      <c r="F3132" t="s">
        <v>1695</v>
      </c>
      <c r="G3132" t="s">
        <v>2041</v>
      </c>
      <c r="H3132" t="s">
        <v>5033</v>
      </c>
    </row>
    <row r="3133" spans="6:8">
      <c r="H3133" t="s">
        <v>5034</v>
      </c>
    </row>
    <row r="3134" spans="6:8">
      <c r="H3134" t="s">
        <v>5035</v>
      </c>
    </row>
    <row r="3135" spans="6:8">
      <c r="H3135" t="s">
        <v>5036</v>
      </c>
    </row>
    <row r="3136" spans="6:8">
      <c r="H3136" t="s">
        <v>5037</v>
      </c>
    </row>
    <row r="3137" spans="6:8">
      <c r="H3137" t="s">
        <v>5038</v>
      </c>
    </row>
    <row r="3138" spans="6:8">
      <c r="H3138" t="s">
        <v>5039</v>
      </c>
    </row>
    <row r="3139" spans="6:8">
      <c r="H3139" t="s">
        <v>5040</v>
      </c>
    </row>
    <row r="3140" spans="6:8">
      <c r="H3140" t="s">
        <v>4924</v>
      </c>
    </row>
    <row r="3141" spans="6:8">
      <c r="H3141" t="s">
        <v>5041</v>
      </c>
    </row>
    <row r="3142" spans="6:8">
      <c r="H3142" t="s">
        <v>5042</v>
      </c>
    </row>
    <row r="3143" spans="6:8">
      <c r="F3143" t="s">
        <v>1696</v>
      </c>
      <c r="G3143" t="s">
        <v>2243</v>
      </c>
      <c r="H3143" t="s">
        <v>5043</v>
      </c>
    </row>
    <row r="3144" spans="6:8">
      <c r="H3144" t="s">
        <v>5044</v>
      </c>
    </row>
    <row r="3145" spans="6:8">
      <c r="H3145" t="s">
        <v>5045</v>
      </c>
    </row>
    <row r="3146" spans="6:8">
      <c r="H3146" t="s">
        <v>5046</v>
      </c>
    </row>
    <row r="3147" spans="6:8">
      <c r="H3147" t="s">
        <v>5047</v>
      </c>
    </row>
    <row r="3148" spans="6:8">
      <c r="H3148" t="s">
        <v>5048</v>
      </c>
    </row>
    <row r="3149" spans="6:8">
      <c r="H3149" t="s">
        <v>5049</v>
      </c>
    </row>
    <row r="3150" spans="6:8">
      <c r="H3150" t="s">
        <v>5050</v>
      </c>
    </row>
    <row r="3151" spans="6:8">
      <c r="H3151" t="s">
        <v>5051</v>
      </c>
    </row>
    <row r="3152" spans="6:8">
      <c r="H3152" t="s">
        <v>5052</v>
      </c>
    </row>
    <row r="3153" spans="6:8">
      <c r="H3153" t="s">
        <v>5053</v>
      </c>
    </row>
    <row r="3154" spans="6:8">
      <c r="H3154" t="s">
        <v>5054</v>
      </c>
    </row>
    <row r="3155" spans="6:8">
      <c r="H3155" t="s">
        <v>5055</v>
      </c>
    </row>
    <row r="3156" spans="6:8">
      <c r="H3156" t="s">
        <v>5056</v>
      </c>
    </row>
    <row r="3157" spans="6:8">
      <c r="H3157" t="s">
        <v>5057</v>
      </c>
    </row>
    <row r="3158" spans="6:8">
      <c r="H3158" t="s">
        <v>4921</v>
      </c>
    </row>
    <row r="3159" spans="6:8">
      <c r="H3159" t="s">
        <v>4107</v>
      </c>
    </row>
    <row r="3160" spans="6:8">
      <c r="H3160" t="s">
        <v>5058</v>
      </c>
    </row>
    <row r="3161" spans="6:8">
      <c r="F3161" t="s">
        <v>1707</v>
      </c>
      <c r="G3161" t="s">
        <v>2250</v>
      </c>
      <c r="H3161" t="s">
        <v>2377</v>
      </c>
    </row>
    <row r="3162" spans="6:8">
      <c r="H3162" t="s">
        <v>5063</v>
      </c>
    </row>
    <row r="3163" spans="6:8">
      <c r="H3163" t="s">
        <v>5064</v>
      </c>
    </row>
    <row r="3164" spans="6:8">
      <c r="H3164" t="s">
        <v>5065</v>
      </c>
    </row>
    <row r="3165" spans="6:8">
      <c r="H3165" t="s">
        <v>5066</v>
      </c>
    </row>
    <row r="3166" spans="6:8">
      <c r="H3166" t="s">
        <v>5067</v>
      </c>
    </row>
    <row r="3167" spans="6:8">
      <c r="H3167" t="s">
        <v>4262</v>
      </c>
    </row>
    <row r="3168" spans="6:8">
      <c r="H3168" t="s">
        <v>4263</v>
      </c>
    </row>
    <row r="3169" spans="6:8">
      <c r="H3169" t="s">
        <v>5068</v>
      </c>
    </row>
    <row r="3170" spans="6:8">
      <c r="H3170" t="s">
        <v>5069</v>
      </c>
    </row>
    <row r="3171" spans="6:8">
      <c r="H3171" t="s">
        <v>5070</v>
      </c>
    </row>
    <row r="3172" spans="6:8">
      <c r="F3172" t="s">
        <v>1708</v>
      </c>
      <c r="G3172" t="s">
        <v>2251</v>
      </c>
      <c r="H3172" t="s">
        <v>5071</v>
      </c>
    </row>
    <row r="3173" spans="6:8">
      <c r="H3173" t="s">
        <v>5072</v>
      </c>
    </row>
    <row r="3174" spans="6:8">
      <c r="H3174" t="s">
        <v>5073</v>
      </c>
    </row>
    <row r="3175" spans="6:8">
      <c r="H3175" t="s">
        <v>5074</v>
      </c>
    </row>
    <row r="3176" spans="6:8">
      <c r="H3176" t="s">
        <v>5075</v>
      </c>
    </row>
    <row r="3177" spans="6:8">
      <c r="H3177" t="s">
        <v>5076</v>
      </c>
    </row>
    <row r="3178" spans="6:8">
      <c r="H3178" t="s">
        <v>5077</v>
      </c>
    </row>
    <row r="3179" spans="6:8">
      <c r="F3179" t="s">
        <v>1709</v>
      </c>
      <c r="G3179" t="s">
        <v>2252</v>
      </c>
      <c r="H3179" t="s">
        <v>2757</v>
      </c>
    </row>
    <row r="3180" spans="6:8">
      <c r="H3180" t="s">
        <v>2758</v>
      </c>
    </row>
    <row r="3181" spans="6:8">
      <c r="H3181" t="s">
        <v>2759</v>
      </c>
    </row>
    <row r="3182" spans="6:8">
      <c r="H3182" t="s">
        <v>4037</v>
      </c>
    </row>
    <row r="3183" spans="6:8">
      <c r="H3183" t="s">
        <v>5079</v>
      </c>
    </row>
    <row r="3184" spans="6:8">
      <c r="H3184" t="s">
        <v>5080</v>
      </c>
    </row>
    <row r="3185" spans="8:8">
      <c r="H3185" t="s">
        <v>2767</v>
      </c>
    </row>
    <row r="3186" spans="8:8">
      <c r="H3186" t="s">
        <v>2768</v>
      </c>
    </row>
    <row r="3187" spans="8:8">
      <c r="H3187" t="s">
        <v>5081</v>
      </c>
    </row>
    <row r="3188" spans="8:8">
      <c r="H3188" t="s">
        <v>2770</v>
      </c>
    </row>
    <row r="3189" spans="8:8">
      <c r="H3189" t="s">
        <v>5082</v>
      </c>
    </row>
    <row r="3190" spans="8:8">
      <c r="H3190" t="s">
        <v>2771</v>
      </c>
    </row>
    <row r="3191" spans="8:8">
      <c r="H3191" t="s">
        <v>2772</v>
      </c>
    </row>
    <row r="3192" spans="8:8">
      <c r="H3192" t="s">
        <v>5083</v>
      </c>
    </row>
    <row r="3193" spans="8:8">
      <c r="H3193" t="s">
        <v>5084</v>
      </c>
    </row>
    <row r="3194" spans="8:8">
      <c r="H3194" t="s">
        <v>5085</v>
      </c>
    </row>
    <row r="3195" spans="8:8">
      <c r="H3195" t="s">
        <v>5086</v>
      </c>
    </row>
    <row r="3196" spans="8:8">
      <c r="H3196" t="s">
        <v>5087</v>
      </c>
    </row>
    <row r="3197" spans="8:8">
      <c r="H3197" t="s">
        <v>5088</v>
      </c>
    </row>
    <row r="3198" spans="8:8">
      <c r="H3198" t="s">
        <v>2779</v>
      </c>
    </row>
    <row r="3199" spans="8:8">
      <c r="H3199" t="s">
        <v>2780</v>
      </c>
    </row>
    <row r="3200" spans="8:8">
      <c r="H3200" t="s">
        <v>5089</v>
      </c>
    </row>
    <row r="3201" spans="6:8">
      <c r="H3201" t="s">
        <v>2782</v>
      </c>
    </row>
    <row r="3202" spans="6:8">
      <c r="H3202" t="s">
        <v>5090</v>
      </c>
    </row>
    <row r="3203" spans="6:8">
      <c r="H3203" t="s">
        <v>5091</v>
      </c>
    </row>
    <row r="3204" spans="6:8">
      <c r="F3204" t="s">
        <v>1711</v>
      </c>
      <c r="G3204" t="s">
        <v>2254</v>
      </c>
      <c r="H3204" t="s">
        <v>5030</v>
      </c>
    </row>
    <row r="3205" spans="6:8">
      <c r="H3205" t="s">
        <v>5031</v>
      </c>
    </row>
    <row r="3206" spans="6:8">
      <c r="H3206" t="s">
        <v>2917</v>
      </c>
    </row>
    <row r="3207" spans="6:8">
      <c r="F3207" t="s">
        <v>1713</v>
      </c>
      <c r="G3207" t="s">
        <v>2256</v>
      </c>
      <c r="H3207" t="s">
        <v>5092</v>
      </c>
    </row>
    <row r="3208" spans="6:8">
      <c r="H3208" t="s">
        <v>3438</v>
      </c>
    </row>
    <row r="3209" spans="6:8">
      <c r="F3209" t="s">
        <v>1714</v>
      </c>
      <c r="G3209" t="s">
        <v>2257</v>
      </c>
      <c r="H3209" t="s">
        <v>5092</v>
      </c>
    </row>
    <row r="3210" spans="6:8">
      <c r="H3210" t="s">
        <v>5097</v>
      </c>
    </row>
    <row r="3211" spans="6:8">
      <c r="H3211" t="s">
        <v>5098</v>
      </c>
    </row>
    <row r="3212" spans="6:8">
      <c r="H3212" t="s">
        <v>5099</v>
      </c>
    </row>
    <row r="3213" spans="6:8">
      <c r="H3213" t="s">
        <v>5100</v>
      </c>
    </row>
    <row r="3214" spans="6:8">
      <c r="H3214" t="s">
        <v>5101</v>
      </c>
    </row>
    <row r="3215" spans="6:8">
      <c r="H3215" t="s">
        <v>3438</v>
      </c>
    </row>
    <row r="3216" spans="6:8">
      <c r="H3216" t="s">
        <v>5102</v>
      </c>
    </row>
    <row r="3217" spans="6:8">
      <c r="H3217" t="s">
        <v>5103</v>
      </c>
    </row>
    <row r="3218" spans="6:8">
      <c r="H3218" t="s">
        <v>5093</v>
      </c>
    </row>
    <row r="3219" spans="6:8">
      <c r="F3219" t="s">
        <v>1697</v>
      </c>
      <c r="G3219" t="s">
        <v>2244</v>
      </c>
      <c r="H3219" t="s">
        <v>4263</v>
      </c>
    </row>
    <row r="3220" spans="6:8">
      <c r="H3220" t="s">
        <v>5104</v>
      </c>
    </row>
    <row r="3221" spans="6:8">
      <c r="H3221" t="s">
        <v>5105</v>
      </c>
    </row>
    <row r="3222" spans="6:8">
      <c r="H3222" t="s">
        <v>5106</v>
      </c>
    </row>
    <row r="3223" spans="6:8">
      <c r="H3223" t="s">
        <v>5107</v>
      </c>
    </row>
    <row r="3224" spans="6:8">
      <c r="H3224" t="s">
        <v>5108</v>
      </c>
    </row>
    <row r="3225" spans="6:8">
      <c r="H3225" t="s">
        <v>5109</v>
      </c>
    </row>
    <row r="3226" spans="6:8">
      <c r="H3226" t="s">
        <v>5110</v>
      </c>
    </row>
    <row r="3227" spans="6:8">
      <c r="H3227" t="s">
        <v>5111</v>
      </c>
    </row>
    <row r="3228" spans="6:8">
      <c r="H3228" t="s">
        <v>5112</v>
      </c>
    </row>
    <row r="3229" spans="6:8">
      <c r="H3229" t="s">
        <v>5113</v>
      </c>
    </row>
    <row r="3230" spans="6:8">
      <c r="H3230" t="s">
        <v>5114</v>
      </c>
    </row>
    <row r="3231" spans="6:8">
      <c r="H3231" t="s">
        <v>5115</v>
      </c>
    </row>
    <row r="3232" spans="6:8">
      <c r="H3232" t="s">
        <v>5116</v>
      </c>
    </row>
    <row r="3233" spans="8:8">
      <c r="H3233" t="s">
        <v>3620</v>
      </c>
    </row>
    <row r="3234" spans="8:8">
      <c r="H3234" t="s">
        <v>5117</v>
      </c>
    </row>
    <row r="3235" spans="8:8">
      <c r="H3235" t="s">
        <v>5118</v>
      </c>
    </row>
    <row r="3236" spans="8:8">
      <c r="H3236" t="s">
        <v>5119</v>
      </c>
    </row>
    <row r="3237" spans="8:8">
      <c r="H3237" t="s">
        <v>5120</v>
      </c>
    </row>
    <row r="3238" spans="8:8">
      <c r="H3238" t="s">
        <v>5121</v>
      </c>
    </row>
    <row r="3239" spans="8:8">
      <c r="H3239" t="s">
        <v>5122</v>
      </c>
    </row>
    <row r="3240" spans="8:8">
      <c r="H3240" t="s">
        <v>5123</v>
      </c>
    </row>
    <row r="3241" spans="8:8">
      <c r="H3241" t="s">
        <v>5124</v>
      </c>
    </row>
    <row r="3242" spans="8:8">
      <c r="H3242" t="s">
        <v>5125</v>
      </c>
    </row>
    <row r="3243" spans="8:8">
      <c r="H3243" t="s">
        <v>5126</v>
      </c>
    </row>
    <row r="3244" spans="8:8">
      <c r="H3244" t="s">
        <v>5127</v>
      </c>
    </row>
    <row r="3245" spans="8:8">
      <c r="H3245" t="s">
        <v>5128</v>
      </c>
    </row>
    <row r="3246" spans="8:8">
      <c r="H3246" t="s">
        <v>5129</v>
      </c>
    </row>
    <row r="3247" spans="8:8">
      <c r="H3247" t="s">
        <v>5131</v>
      </c>
    </row>
    <row r="3248" spans="8:8">
      <c r="H3248" t="s">
        <v>5132</v>
      </c>
    </row>
    <row r="3249" spans="6:8">
      <c r="H3249" t="s">
        <v>5133</v>
      </c>
    </row>
    <row r="3250" spans="6:8">
      <c r="H3250" t="s">
        <v>5134</v>
      </c>
    </row>
    <row r="3251" spans="6:8">
      <c r="H3251" t="s">
        <v>5135</v>
      </c>
    </row>
    <row r="3252" spans="6:8">
      <c r="H3252" t="s">
        <v>5136</v>
      </c>
    </row>
    <row r="3253" spans="6:8">
      <c r="H3253" t="s">
        <v>5137</v>
      </c>
    </row>
    <row r="3254" spans="6:8">
      <c r="H3254" t="s">
        <v>5138</v>
      </c>
    </row>
    <row r="3255" spans="6:8">
      <c r="H3255" t="s">
        <v>5139</v>
      </c>
    </row>
    <row r="3256" spans="6:8">
      <c r="H3256" t="s">
        <v>5140</v>
      </c>
    </row>
    <row r="3257" spans="6:8">
      <c r="H3257" t="s">
        <v>5141</v>
      </c>
    </row>
    <row r="3258" spans="6:8">
      <c r="H3258" t="s">
        <v>5142</v>
      </c>
    </row>
    <row r="3259" spans="6:8">
      <c r="H3259" t="s">
        <v>5057</v>
      </c>
    </row>
    <row r="3260" spans="6:8">
      <c r="H3260" t="s">
        <v>5143</v>
      </c>
    </row>
    <row r="3261" spans="6:8">
      <c r="F3261" t="s">
        <v>1594</v>
      </c>
      <c r="G3261" t="s">
        <v>1992</v>
      </c>
      <c r="H3261" t="s">
        <v>3566</v>
      </c>
    </row>
    <row r="3262" spans="6:8">
      <c r="H3262" t="s">
        <v>5156</v>
      </c>
    </row>
    <row r="3263" spans="6:8">
      <c r="H3263" t="s">
        <v>5157</v>
      </c>
    </row>
    <row r="3264" spans="6:8">
      <c r="H3264" t="s">
        <v>5158</v>
      </c>
    </row>
    <row r="3265" spans="8:8">
      <c r="H3265" t="s">
        <v>5159</v>
      </c>
    </row>
    <row r="3266" spans="8:8">
      <c r="H3266" t="s">
        <v>5160</v>
      </c>
    </row>
    <row r="3267" spans="8:8">
      <c r="H3267" t="s">
        <v>5161</v>
      </c>
    </row>
    <row r="3268" spans="8:8">
      <c r="H3268" t="s">
        <v>4085</v>
      </c>
    </row>
    <row r="3269" spans="8:8">
      <c r="H3269" t="s">
        <v>4086</v>
      </c>
    </row>
    <row r="3270" spans="8:8">
      <c r="H3270" t="s">
        <v>4087</v>
      </c>
    </row>
    <row r="3271" spans="8:8">
      <c r="H3271" t="s">
        <v>5162</v>
      </c>
    </row>
    <row r="3272" spans="8:8">
      <c r="H3272" t="s">
        <v>4088</v>
      </c>
    </row>
    <row r="3273" spans="8:8">
      <c r="H3273" t="s">
        <v>4089</v>
      </c>
    </row>
    <row r="3274" spans="8:8">
      <c r="H3274" t="s">
        <v>4090</v>
      </c>
    </row>
    <row r="3275" spans="8:8">
      <c r="H3275" t="s">
        <v>5163</v>
      </c>
    </row>
    <row r="3276" spans="8:8">
      <c r="H3276" t="s">
        <v>5164</v>
      </c>
    </row>
    <row r="3277" spans="8:8">
      <c r="H3277" t="s">
        <v>5165</v>
      </c>
    </row>
    <row r="3278" spans="8:8">
      <c r="H3278" t="s">
        <v>5166</v>
      </c>
    </row>
    <row r="3279" spans="8:8">
      <c r="H3279" t="s">
        <v>5167</v>
      </c>
    </row>
    <row r="3280" spans="8:8">
      <c r="H3280" t="s">
        <v>5168</v>
      </c>
    </row>
    <row r="3281" spans="6:8">
      <c r="H3281" t="s">
        <v>4096</v>
      </c>
    </row>
    <row r="3282" spans="6:8">
      <c r="H3282" t="s">
        <v>4097</v>
      </c>
    </row>
    <row r="3283" spans="6:8">
      <c r="H3283" t="s">
        <v>4098</v>
      </c>
    </row>
    <row r="3284" spans="6:8">
      <c r="H3284" t="s">
        <v>4099</v>
      </c>
    </row>
    <row r="3285" spans="6:8">
      <c r="H3285" t="s">
        <v>5169</v>
      </c>
    </row>
    <row r="3286" spans="6:8">
      <c r="H3286" t="s">
        <v>5170</v>
      </c>
    </row>
    <row r="3287" spans="6:8">
      <c r="F3287" t="s">
        <v>1715</v>
      </c>
      <c r="G3287" t="s">
        <v>2258</v>
      </c>
      <c r="H3287" t="s">
        <v>4284</v>
      </c>
    </row>
    <row r="3288" spans="6:8">
      <c r="H3288" t="s">
        <v>4285</v>
      </c>
    </row>
    <row r="3289" spans="6:8">
      <c r="H3289" t="s">
        <v>4286</v>
      </c>
    </row>
    <row r="3290" spans="6:8">
      <c r="H3290" t="s">
        <v>4287</v>
      </c>
    </row>
    <row r="3291" spans="6:8">
      <c r="H3291" t="s">
        <v>5172</v>
      </c>
    </row>
    <row r="3292" spans="6:8">
      <c r="H3292" t="s">
        <v>2756</v>
      </c>
    </row>
    <row r="3293" spans="6:8">
      <c r="H3293" t="s">
        <v>5173</v>
      </c>
    </row>
    <row r="3294" spans="6:8">
      <c r="F3294" t="s">
        <v>1716</v>
      </c>
      <c r="G3294" t="s">
        <v>2259</v>
      </c>
      <c r="H3294" t="s">
        <v>5174</v>
      </c>
    </row>
    <row r="3295" spans="6:8">
      <c r="H3295" t="s">
        <v>5175</v>
      </c>
    </row>
    <row r="3296" spans="6:8">
      <c r="H3296" t="s">
        <v>5176</v>
      </c>
    </row>
    <row r="3297" spans="6:8">
      <c r="H3297" t="s">
        <v>5177</v>
      </c>
    </row>
    <row r="3298" spans="6:8">
      <c r="H3298" t="s">
        <v>2917</v>
      </c>
    </row>
    <row r="3299" spans="6:8">
      <c r="F3299" t="s">
        <v>1717</v>
      </c>
      <c r="G3299" t="s">
        <v>2260</v>
      </c>
      <c r="H3299" t="s">
        <v>5180</v>
      </c>
    </row>
    <row r="3300" spans="6:8">
      <c r="H3300" t="s">
        <v>5181</v>
      </c>
    </row>
    <row r="3301" spans="6:8">
      <c r="H3301" t="s">
        <v>5182</v>
      </c>
    </row>
    <row r="3302" spans="6:8">
      <c r="H3302" t="s">
        <v>5183</v>
      </c>
    </row>
    <row r="3303" spans="6:8">
      <c r="H3303" t="s">
        <v>5184</v>
      </c>
    </row>
    <row r="3304" spans="6:8">
      <c r="H3304" t="s">
        <v>5185</v>
      </c>
    </row>
    <row r="3305" spans="6:8">
      <c r="H3305" t="s">
        <v>5186</v>
      </c>
    </row>
    <row r="3306" spans="6:8">
      <c r="H3306" t="s">
        <v>5187</v>
      </c>
    </row>
    <row r="3307" spans="6:8">
      <c r="H3307" t="s">
        <v>5188</v>
      </c>
    </row>
    <row r="3308" spans="6:8">
      <c r="H3308" t="s">
        <v>5189</v>
      </c>
    </row>
    <row r="3309" spans="6:8">
      <c r="H3309" t="s">
        <v>5190</v>
      </c>
    </row>
    <row r="3310" spans="6:8">
      <c r="H3310" t="s">
        <v>5191</v>
      </c>
    </row>
    <row r="3311" spans="6:8">
      <c r="F3311" t="s">
        <v>1718</v>
      </c>
      <c r="G3311" t="s">
        <v>2059</v>
      </c>
      <c r="H3311" t="s">
        <v>2757</v>
      </c>
    </row>
    <row r="3312" spans="6:8">
      <c r="H3312" t="s">
        <v>2758</v>
      </c>
    </row>
    <row r="3313" spans="8:8">
      <c r="H3313" t="s">
        <v>2759</v>
      </c>
    </row>
    <row r="3314" spans="8:8">
      <c r="H3314" t="s">
        <v>4037</v>
      </c>
    </row>
    <row r="3315" spans="8:8">
      <c r="H3315" t="s">
        <v>4038</v>
      </c>
    </row>
    <row r="3316" spans="8:8">
      <c r="H3316" t="s">
        <v>5194</v>
      </c>
    </row>
    <row r="3317" spans="8:8">
      <c r="H3317" t="s">
        <v>5079</v>
      </c>
    </row>
    <row r="3318" spans="8:8">
      <c r="H3318" t="s">
        <v>5195</v>
      </c>
    </row>
    <row r="3319" spans="8:8">
      <c r="H3319" t="s">
        <v>2767</v>
      </c>
    </row>
    <row r="3320" spans="8:8">
      <c r="H3320" t="s">
        <v>2768</v>
      </c>
    </row>
    <row r="3321" spans="8:8">
      <c r="H3321" t="s">
        <v>5081</v>
      </c>
    </row>
    <row r="3322" spans="8:8">
      <c r="H3322" t="s">
        <v>2770</v>
      </c>
    </row>
    <row r="3323" spans="8:8">
      <c r="H3323" t="s">
        <v>5082</v>
      </c>
    </row>
    <row r="3324" spans="8:8">
      <c r="H3324" t="s">
        <v>2771</v>
      </c>
    </row>
    <row r="3325" spans="8:8">
      <c r="H3325" t="s">
        <v>2772</v>
      </c>
    </row>
    <row r="3326" spans="8:8">
      <c r="H3326" t="s">
        <v>5083</v>
      </c>
    </row>
    <row r="3327" spans="8:8">
      <c r="H3327" t="s">
        <v>5084</v>
      </c>
    </row>
    <row r="3328" spans="8:8">
      <c r="H3328" t="s">
        <v>5085</v>
      </c>
    </row>
    <row r="3329" spans="6:8">
      <c r="H3329" t="s">
        <v>5086</v>
      </c>
    </row>
    <row r="3330" spans="6:8">
      <c r="H3330" t="s">
        <v>5087</v>
      </c>
    </row>
    <row r="3331" spans="6:8">
      <c r="H3331" t="s">
        <v>5088</v>
      </c>
    </row>
    <row r="3332" spans="6:8">
      <c r="H3332" t="s">
        <v>2779</v>
      </c>
    </row>
    <row r="3333" spans="6:8">
      <c r="H3333" t="s">
        <v>2780</v>
      </c>
    </row>
    <row r="3334" spans="6:8">
      <c r="H3334" t="s">
        <v>5089</v>
      </c>
    </row>
    <row r="3335" spans="6:8">
      <c r="H3335" t="s">
        <v>2782</v>
      </c>
    </row>
    <row r="3336" spans="6:8">
      <c r="H3336" t="s">
        <v>5090</v>
      </c>
    </row>
    <row r="3337" spans="6:8">
      <c r="H3337" t="s">
        <v>5196</v>
      </c>
    </row>
    <row r="3338" spans="6:8">
      <c r="H3338" t="s">
        <v>5091</v>
      </c>
    </row>
    <row r="3339" spans="6:8">
      <c r="F3339" t="s">
        <v>1720</v>
      </c>
      <c r="G3339" t="s">
        <v>1993</v>
      </c>
      <c r="H3339" t="s">
        <v>3185</v>
      </c>
    </row>
    <row r="3340" spans="6:8">
      <c r="H3340" t="s">
        <v>4716</v>
      </c>
    </row>
    <row r="3341" spans="6:8">
      <c r="H3341" t="s">
        <v>3382</v>
      </c>
    </row>
    <row r="3342" spans="6:8">
      <c r="H3342" t="s">
        <v>3494</v>
      </c>
    </row>
    <row r="3343" spans="6:8">
      <c r="H3343" t="s">
        <v>4106</v>
      </c>
    </row>
    <row r="3344" spans="6:8">
      <c r="H3344" t="s">
        <v>4107</v>
      </c>
    </row>
    <row r="3345" spans="8:8">
      <c r="H3345" t="s">
        <v>4108</v>
      </c>
    </row>
    <row r="3346" spans="8:8">
      <c r="H3346" t="s">
        <v>2586</v>
      </c>
    </row>
    <row r="3347" spans="8:8">
      <c r="H3347" t="s">
        <v>4109</v>
      </c>
    </row>
    <row r="3348" spans="8:8">
      <c r="H3348" t="s">
        <v>4110</v>
      </c>
    </row>
    <row r="3349" spans="8:8">
      <c r="H3349" t="s">
        <v>4111</v>
      </c>
    </row>
    <row r="3350" spans="8:8">
      <c r="H3350" t="s">
        <v>2500</v>
      </c>
    </row>
    <row r="3351" spans="8:8">
      <c r="H3351" t="s">
        <v>4112</v>
      </c>
    </row>
    <row r="3352" spans="8:8">
      <c r="H3352" t="s">
        <v>4113</v>
      </c>
    </row>
    <row r="3353" spans="8:8">
      <c r="H3353" t="s">
        <v>4114</v>
      </c>
    </row>
    <row r="3354" spans="8:8">
      <c r="H3354" t="s">
        <v>4115</v>
      </c>
    </row>
    <row r="3355" spans="8:8">
      <c r="H3355" t="s">
        <v>4116</v>
      </c>
    </row>
    <row r="3356" spans="8:8">
      <c r="H3356" t="s">
        <v>4117</v>
      </c>
    </row>
    <row r="3357" spans="8:8">
      <c r="H3357" t="s">
        <v>2413</v>
      </c>
    </row>
    <row r="3358" spans="8:8">
      <c r="H3358" t="s">
        <v>2403</v>
      </c>
    </row>
    <row r="3359" spans="8:8">
      <c r="H3359" t="s">
        <v>4118</v>
      </c>
    </row>
    <row r="3360" spans="8:8">
      <c r="H3360" t="s">
        <v>4119</v>
      </c>
    </row>
    <row r="3361" spans="6:8">
      <c r="H3361" t="s">
        <v>4120</v>
      </c>
    </row>
    <row r="3362" spans="6:8">
      <c r="H3362" t="s">
        <v>4121</v>
      </c>
    </row>
    <row r="3363" spans="6:8">
      <c r="H3363" t="s">
        <v>4122</v>
      </c>
    </row>
    <row r="3364" spans="6:8">
      <c r="H3364" t="s">
        <v>4123</v>
      </c>
    </row>
    <row r="3365" spans="6:8">
      <c r="H3365" t="s">
        <v>2411</v>
      </c>
    </row>
    <row r="3366" spans="6:8">
      <c r="H3366" t="s">
        <v>4124</v>
      </c>
    </row>
    <row r="3367" spans="6:8">
      <c r="H3367" t="s">
        <v>4125</v>
      </c>
    </row>
    <row r="3368" spans="6:8">
      <c r="H3368" t="s">
        <v>4126</v>
      </c>
    </row>
    <row r="3369" spans="6:8">
      <c r="H3369" t="s">
        <v>4127</v>
      </c>
    </row>
    <row r="3370" spans="6:8">
      <c r="H3370" t="s">
        <v>4128</v>
      </c>
    </row>
    <row r="3371" spans="6:8">
      <c r="H3371" t="s">
        <v>4129</v>
      </c>
    </row>
    <row r="3372" spans="6:8">
      <c r="F3372" t="s">
        <v>1721</v>
      </c>
      <c r="G3372" t="s">
        <v>2223</v>
      </c>
      <c r="H3372" t="s">
        <v>4705</v>
      </c>
    </row>
    <row r="3373" spans="6:8">
      <c r="H3373" t="s">
        <v>4706</v>
      </c>
    </row>
    <row r="3374" spans="6:8">
      <c r="H3374" t="s">
        <v>4707</v>
      </c>
    </row>
    <row r="3375" spans="6:8">
      <c r="H3375" t="s">
        <v>4708</v>
      </c>
    </row>
    <row r="3376" spans="6:8">
      <c r="H3376" t="s">
        <v>4709</v>
      </c>
    </row>
    <row r="3377" spans="8:8">
      <c r="H3377" t="s">
        <v>4111</v>
      </c>
    </row>
    <row r="3378" spans="8:8">
      <c r="H3378" t="s">
        <v>4112</v>
      </c>
    </row>
    <row r="3379" spans="8:8">
      <c r="H3379" t="s">
        <v>4113</v>
      </c>
    </row>
    <row r="3380" spans="8:8">
      <c r="H3380" t="s">
        <v>4710</v>
      </c>
    </row>
    <row r="3381" spans="8:8">
      <c r="H3381" t="s">
        <v>4711</v>
      </c>
    </row>
    <row r="3382" spans="8:8">
      <c r="H3382" t="s">
        <v>4712</v>
      </c>
    </row>
    <row r="3383" spans="8:8">
      <c r="H3383" t="s">
        <v>4713</v>
      </c>
    </row>
    <row r="3384" spans="8:8">
      <c r="H3384" t="s">
        <v>4123</v>
      </c>
    </row>
    <row r="3385" spans="8:8">
      <c r="H3385" t="s">
        <v>4125</v>
      </c>
    </row>
    <row r="3386" spans="8:8">
      <c r="H3386" t="s">
        <v>2411</v>
      </c>
    </row>
    <row r="3387" spans="8:8">
      <c r="H3387" t="s">
        <v>4714</v>
      </c>
    </row>
    <row r="3388" spans="8:8">
      <c r="H3388" t="s">
        <v>4114</v>
      </c>
    </row>
    <row r="3389" spans="8:8">
      <c r="H3389" t="s">
        <v>4117</v>
      </c>
    </row>
    <row r="3390" spans="8:8">
      <c r="H3390" t="s">
        <v>4116</v>
      </c>
    </row>
    <row r="3391" spans="8:8">
      <c r="H3391" t="s">
        <v>4715</v>
      </c>
    </row>
    <row r="3392" spans="8:8">
      <c r="H3392" t="s">
        <v>2586</v>
      </c>
    </row>
    <row r="3393" spans="6:8">
      <c r="H3393" t="s">
        <v>4129</v>
      </c>
    </row>
    <row r="3394" spans="6:8">
      <c r="F3394" t="s">
        <v>1722</v>
      </c>
      <c r="G3394" t="s">
        <v>2262</v>
      </c>
      <c r="H3394" t="s">
        <v>4284</v>
      </c>
    </row>
    <row r="3395" spans="6:8">
      <c r="H3395" t="s">
        <v>4285</v>
      </c>
    </row>
    <row r="3396" spans="6:8">
      <c r="H3396" t="s">
        <v>4286</v>
      </c>
    </row>
    <row r="3397" spans="6:8">
      <c r="H3397" t="s">
        <v>4287</v>
      </c>
    </row>
    <row r="3398" spans="6:8">
      <c r="H3398" t="s">
        <v>2756</v>
      </c>
    </row>
    <row r="3399" spans="6:8">
      <c r="F3399" t="s">
        <v>1723</v>
      </c>
      <c r="G3399" t="s">
        <v>2263</v>
      </c>
      <c r="H3399" t="s">
        <v>5030</v>
      </c>
    </row>
    <row r="3400" spans="6:8">
      <c r="H3400" t="s">
        <v>5031</v>
      </c>
    </row>
    <row r="3401" spans="6:8">
      <c r="H3401" t="s">
        <v>2917</v>
      </c>
    </row>
    <row r="3402" spans="6:8">
      <c r="F3402" t="s">
        <v>1725</v>
      </c>
      <c r="G3402" t="s">
        <v>2256</v>
      </c>
      <c r="H3402" t="s">
        <v>5092</v>
      </c>
    </row>
    <row r="3403" spans="6:8">
      <c r="H3403" t="s">
        <v>3438</v>
      </c>
    </row>
    <row r="3404" spans="6:8">
      <c r="F3404" t="s">
        <v>1726</v>
      </c>
      <c r="G3404" t="s">
        <v>2265</v>
      </c>
      <c r="H3404" t="s">
        <v>5201</v>
      </c>
    </row>
    <row r="3405" spans="6:8">
      <c r="F3405" t="s">
        <v>1698</v>
      </c>
      <c r="G3405" t="s">
        <v>2245</v>
      </c>
      <c r="H3405" t="s">
        <v>4925</v>
      </c>
    </row>
    <row r="3406" spans="6:8">
      <c r="H3406" t="s">
        <v>4926</v>
      </c>
    </row>
    <row r="3407" spans="6:8">
      <c r="H3407" t="s">
        <v>5202</v>
      </c>
    </row>
    <row r="3408" spans="6:8">
      <c r="H3408" t="s">
        <v>5203</v>
      </c>
    </row>
    <row r="3409" spans="8:8">
      <c r="H3409" t="s">
        <v>5204</v>
      </c>
    </row>
    <row r="3410" spans="8:8">
      <c r="H3410" t="s">
        <v>5205</v>
      </c>
    </row>
    <row r="3411" spans="8:8">
      <c r="H3411" t="s">
        <v>5206</v>
      </c>
    </row>
    <row r="3412" spans="8:8">
      <c r="H3412" t="s">
        <v>5207</v>
      </c>
    </row>
    <row r="3413" spans="8:8">
      <c r="H3413" t="s">
        <v>4928</v>
      </c>
    </row>
    <row r="3414" spans="8:8">
      <c r="H3414" t="s">
        <v>5115</v>
      </c>
    </row>
    <row r="3415" spans="8:8">
      <c r="H3415" t="s">
        <v>5208</v>
      </c>
    </row>
    <row r="3416" spans="8:8">
      <c r="H3416" t="s">
        <v>5209</v>
      </c>
    </row>
    <row r="3417" spans="8:8">
      <c r="H3417" t="s">
        <v>4932</v>
      </c>
    </row>
    <row r="3418" spans="8:8">
      <c r="H3418" t="s">
        <v>5210</v>
      </c>
    </row>
    <row r="3419" spans="8:8">
      <c r="H3419" t="s">
        <v>5211</v>
      </c>
    </row>
    <row r="3420" spans="8:8">
      <c r="H3420" t="s">
        <v>5212</v>
      </c>
    </row>
    <row r="3421" spans="8:8">
      <c r="H3421" t="s">
        <v>5213</v>
      </c>
    </row>
    <row r="3422" spans="8:8">
      <c r="H3422" t="s">
        <v>5214</v>
      </c>
    </row>
    <row r="3423" spans="8:8">
      <c r="H3423" t="s">
        <v>5215</v>
      </c>
    </row>
    <row r="3424" spans="8:8">
      <c r="H3424" t="s">
        <v>3438</v>
      </c>
    </row>
    <row r="3425" spans="8:8">
      <c r="H3425" t="s">
        <v>5216</v>
      </c>
    </row>
    <row r="3426" spans="8:8">
      <c r="H3426" t="s">
        <v>5217</v>
      </c>
    </row>
    <row r="3427" spans="8:8">
      <c r="H3427" t="s">
        <v>5218</v>
      </c>
    </row>
    <row r="3428" spans="8:8">
      <c r="H3428" t="s">
        <v>5219</v>
      </c>
    </row>
    <row r="3429" spans="8:8">
      <c r="H3429" t="s">
        <v>5220</v>
      </c>
    </row>
    <row r="3430" spans="8:8">
      <c r="H3430" t="s">
        <v>5221</v>
      </c>
    </row>
    <row r="3431" spans="8:8">
      <c r="H3431" t="s">
        <v>5222</v>
      </c>
    </row>
    <row r="3432" spans="8:8">
      <c r="H3432" t="s">
        <v>5223</v>
      </c>
    </row>
    <row r="3433" spans="8:8">
      <c r="H3433" t="s">
        <v>5224</v>
      </c>
    </row>
    <row r="3434" spans="8:8">
      <c r="H3434" t="s">
        <v>5225</v>
      </c>
    </row>
    <row r="3435" spans="8:8">
      <c r="H3435" t="s">
        <v>5121</v>
      </c>
    </row>
    <row r="3436" spans="8:8">
      <c r="H3436" t="s">
        <v>5122</v>
      </c>
    </row>
    <row r="3437" spans="8:8">
      <c r="H3437" t="s">
        <v>5226</v>
      </c>
    </row>
    <row r="3438" spans="8:8">
      <c r="H3438" t="s">
        <v>5227</v>
      </c>
    </row>
    <row r="3439" spans="8:8">
      <c r="H3439" t="s">
        <v>5228</v>
      </c>
    </row>
    <row r="3440" spans="8:8">
      <c r="H3440" t="s">
        <v>5229</v>
      </c>
    </row>
    <row r="3441" spans="6:8">
      <c r="H3441" t="s">
        <v>5230</v>
      </c>
    </row>
    <row r="3442" spans="6:8">
      <c r="F3442" t="s">
        <v>1727</v>
      </c>
      <c r="G3442" t="s">
        <v>2266</v>
      </c>
      <c r="H3442" t="s">
        <v>4115</v>
      </c>
    </row>
    <row r="3443" spans="6:8">
      <c r="F3443" t="s">
        <v>1728</v>
      </c>
      <c r="G3443" t="s">
        <v>2260</v>
      </c>
      <c r="H3443" t="s">
        <v>5180</v>
      </c>
    </row>
    <row r="3444" spans="6:8">
      <c r="H3444" t="s">
        <v>5181</v>
      </c>
    </row>
    <row r="3445" spans="6:8">
      <c r="H3445" t="s">
        <v>5182</v>
      </c>
    </row>
    <row r="3446" spans="6:8">
      <c r="H3446" t="s">
        <v>5183</v>
      </c>
    </row>
    <row r="3447" spans="6:8">
      <c r="H3447" t="s">
        <v>5184</v>
      </c>
    </row>
    <row r="3448" spans="6:8">
      <c r="H3448" t="s">
        <v>5185</v>
      </c>
    </row>
    <row r="3449" spans="6:8">
      <c r="H3449" t="s">
        <v>5186</v>
      </c>
    </row>
    <row r="3450" spans="6:8">
      <c r="H3450" t="s">
        <v>5187</v>
      </c>
    </row>
    <row r="3451" spans="6:8">
      <c r="H3451" t="s">
        <v>5188</v>
      </c>
    </row>
    <row r="3452" spans="6:8">
      <c r="H3452" t="s">
        <v>5189</v>
      </c>
    </row>
    <row r="3453" spans="6:8">
      <c r="H3453" t="s">
        <v>5190</v>
      </c>
    </row>
    <row r="3454" spans="6:8">
      <c r="H3454" t="s">
        <v>5191</v>
      </c>
    </row>
    <row r="3455" spans="6:8">
      <c r="F3455" t="s">
        <v>1729</v>
      </c>
      <c r="G3455" t="s">
        <v>2267</v>
      </c>
      <c r="H3455" t="s">
        <v>2757</v>
      </c>
    </row>
    <row r="3456" spans="6:8">
      <c r="H3456" t="s">
        <v>2758</v>
      </c>
    </row>
    <row r="3457" spans="8:8">
      <c r="H3457" t="s">
        <v>2759</v>
      </c>
    </row>
    <row r="3458" spans="8:8">
      <c r="H3458" t="s">
        <v>4037</v>
      </c>
    </row>
    <row r="3459" spans="8:8">
      <c r="H3459" t="s">
        <v>4038</v>
      </c>
    </row>
    <row r="3460" spans="8:8">
      <c r="H3460" t="s">
        <v>5194</v>
      </c>
    </row>
    <row r="3461" spans="8:8">
      <c r="H3461" t="s">
        <v>5079</v>
      </c>
    </row>
    <row r="3462" spans="8:8">
      <c r="H3462" t="s">
        <v>5244</v>
      </c>
    </row>
    <row r="3463" spans="8:8">
      <c r="H3463" t="s">
        <v>2767</v>
      </c>
    </row>
    <row r="3464" spans="8:8">
      <c r="H3464" t="s">
        <v>2768</v>
      </c>
    </row>
    <row r="3465" spans="8:8">
      <c r="H3465" t="s">
        <v>5081</v>
      </c>
    </row>
    <row r="3466" spans="8:8">
      <c r="H3466" t="s">
        <v>2770</v>
      </c>
    </row>
    <row r="3467" spans="8:8">
      <c r="H3467" t="s">
        <v>5082</v>
      </c>
    </row>
    <row r="3468" spans="8:8">
      <c r="H3468" t="s">
        <v>2771</v>
      </c>
    </row>
    <row r="3469" spans="8:8">
      <c r="H3469" t="s">
        <v>2772</v>
      </c>
    </row>
    <row r="3470" spans="8:8">
      <c r="H3470" t="s">
        <v>5083</v>
      </c>
    </row>
    <row r="3471" spans="8:8">
      <c r="H3471" t="s">
        <v>5084</v>
      </c>
    </row>
    <row r="3472" spans="8:8">
      <c r="H3472" t="s">
        <v>5085</v>
      </c>
    </row>
    <row r="3473" spans="6:8">
      <c r="H3473" t="s">
        <v>5086</v>
      </c>
    </row>
    <row r="3474" spans="6:8">
      <c r="H3474" t="s">
        <v>5087</v>
      </c>
    </row>
    <row r="3475" spans="6:8">
      <c r="H3475" t="s">
        <v>5088</v>
      </c>
    </row>
    <row r="3476" spans="6:8">
      <c r="H3476" t="s">
        <v>2779</v>
      </c>
    </row>
    <row r="3477" spans="6:8">
      <c r="H3477" t="s">
        <v>2780</v>
      </c>
    </row>
    <row r="3478" spans="6:8">
      <c r="H3478" t="s">
        <v>5089</v>
      </c>
    </row>
    <row r="3479" spans="6:8">
      <c r="H3479" t="s">
        <v>2782</v>
      </c>
    </row>
    <row r="3480" spans="6:8">
      <c r="H3480" t="s">
        <v>5090</v>
      </c>
    </row>
    <row r="3481" spans="6:8">
      <c r="H3481" t="s">
        <v>5196</v>
      </c>
    </row>
    <row r="3482" spans="6:8">
      <c r="H3482" t="s">
        <v>5091</v>
      </c>
    </row>
    <row r="3483" spans="6:8">
      <c r="F3483" t="s">
        <v>1732</v>
      </c>
      <c r="G3483" t="s">
        <v>2151</v>
      </c>
      <c r="H3483" t="s">
        <v>5246</v>
      </c>
    </row>
    <row r="3484" spans="6:8">
      <c r="H3484" t="s">
        <v>4926</v>
      </c>
    </row>
    <row r="3485" spans="6:8">
      <c r="H3485" t="s">
        <v>5247</v>
      </c>
    </row>
    <row r="3486" spans="6:8">
      <c r="H3486" t="s">
        <v>5248</v>
      </c>
    </row>
    <row r="3487" spans="6:8">
      <c r="H3487" t="s">
        <v>5249</v>
      </c>
    </row>
    <row r="3488" spans="6:8">
      <c r="H3488" t="s">
        <v>5250</v>
      </c>
    </row>
    <row r="3489" spans="6:8">
      <c r="H3489" t="s">
        <v>5251</v>
      </c>
    </row>
    <row r="3490" spans="6:8">
      <c r="H3490" t="s">
        <v>5252</v>
      </c>
    </row>
    <row r="3491" spans="6:8">
      <c r="H3491" t="s">
        <v>5253</v>
      </c>
    </row>
    <row r="3492" spans="6:8">
      <c r="H3492" t="s">
        <v>5254</v>
      </c>
    </row>
    <row r="3493" spans="6:8">
      <c r="H3493" t="s">
        <v>4300</v>
      </c>
    </row>
    <row r="3494" spans="6:8">
      <c r="H3494" t="s">
        <v>5255</v>
      </c>
    </row>
    <row r="3495" spans="6:8">
      <c r="H3495" t="s">
        <v>5256</v>
      </c>
    </row>
    <row r="3496" spans="6:8">
      <c r="H3496" t="s">
        <v>5257</v>
      </c>
    </row>
    <row r="3497" spans="6:8">
      <c r="H3497" t="s">
        <v>5258</v>
      </c>
    </row>
    <row r="3498" spans="6:8">
      <c r="H3498" t="s">
        <v>5259</v>
      </c>
    </row>
    <row r="3499" spans="6:8">
      <c r="F3499" t="s">
        <v>1733</v>
      </c>
      <c r="G3499" t="s">
        <v>2270</v>
      </c>
      <c r="H3499" t="s">
        <v>5264</v>
      </c>
    </row>
    <row r="3500" spans="6:8">
      <c r="F3500" t="s">
        <v>1734</v>
      </c>
      <c r="G3500" t="s">
        <v>2271</v>
      </c>
      <c r="H3500" t="s">
        <v>5265</v>
      </c>
    </row>
    <row r="3501" spans="6:8">
      <c r="H3501" t="s">
        <v>5266</v>
      </c>
    </row>
    <row r="3502" spans="6:8">
      <c r="H3502" t="s">
        <v>5267</v>
      </c>
    </row>
    <row r="3503" spans="6:8">
      <c r="H3503" t="s">
        <v>5268</v>
      </c>
    </row>
    <row r="3504" spans="6:8">
      <c r="H3504" t="s">
        <v>5269</v>
      </c>
    </row>
    <row r="3505" spans="6:8">
      <c r="H3505" t="s">
        <v>5270</v>
      </c>
    </row>
    <row r="3506" spans="6:8">
      <c r="H3506" t="s">
        <v>5271</v>
      </c>
    </row>
    <row r="3507" spans="6:8">
      <c r="H3507" t="s">
        <v>5272</v>
      </c>
    </row>
    <row r="3508" spans="6:8">
      <c r="H3508" t="s">
        <v>5273</v>
      </c>
    </row>
    <row r="3509" spans="6:8">
      <c r="H3509" t="s">
        <v>5274</v>
      </c>
    </row>
    <row r="3510" spans="6:8">
      <c r="H3510" t="s">
        <v>5275</v>
      </c>
    </row>
    <row r="3511" spans="6:8">
      <c r="H3511" t="s">
        <v>5276</v>
      </c>
    </row>
    <row r="3512" spans="6:8">
      <c r="F3512" t="s">
        <v>1735</v>
      </c>
      <c r="G3512" t="s">
        <v>2272</v>
      </c>
      <c r="H3512" t="s">
        <v>5280</v>
      </c>
    </row>
    <row r="3513" spans="6:8">
      <c r="H3513" t="s">
        <v>5281</v>
      </c>
    </row>
    <row r="3514" spans="6:8">
      <c r="H3514" t="s">
        <v>4922</v>
      </c>
    </row>
    <row r="3515" spans="6:8">
      <c r="H3515" t="s">
        <v>5282</v>
      </c>
    </row>
    <row r="3516" spans="6:8">
      <c r="H3516" t="s">
        <v>5283</v>
      </c>
    </row>
    <row r="3517" spans="6:8">
      <c r="F3517" t="s">
        <v>1736</v>
      </c>
      <c r="G3517" t="s">
        <v>2273</v>
      </c>
      <c r="H3517" t="s">
        <v>5280</v>
      </c>
    </row>
    <row r="3518" spans="6:8">
      <c r="H3518" t="s">
        <v>5284</v>
      </c>
    </row>
    <row r="3519" spans="6:8">
      <c r="H3519" t="s">
        <v>5285</v>
      </c>
    </row>
    <row r="3520" spans="6:8">
      <c r="H3520" t="s">
        <v>5286</v>
      </c>
    </row>
    <row r="3521" spans="8:8">
      <c r="H3521" t="s">
        <v>5281</v>
      </c>
    </row>
    <row r="3522" spans="8:8">
      <c r="H3522" t="s">
        <v>5287</v>
      </c>
    </row>
    <row r="3523" spans="8:8">
      <c r="H3523" t="s">
        <v>5282</v>
      </c>
    </row>
    <row r="3524" spans="8:8">
      <c r="H3524" t="s">
        <v>4926</v>
      </c>
    </row>
    <row r="3525" spans="8:8">
      <c r="H3525" t="s">
        <v>5288</v>
      </c>
    </row>
    <row r="3526" spans="8:8">
      <c r="H3526" t="s">
        <v>5289</v>
      </c>
    </row>
    <row r="3527" spans="8:8">
      <c r="H3527" t="s">
        <v>5217</v>
      </c>
    </row>
    <row r="3528" spans="8:8">
      <c r="H3528" t="s">
        <v>3438</v>
      </c>
    </row>
    <row r="3529" spans="8:8">
      <c r="H3529" t="s">
        <v>4923</v>
      </c>
    </row>
    <row r="3530" spans="8:8">
      <c r="H3530" t="s">
        <v>4924</v>
      </c>
    </row>
    <row r="3531" spans="8:8">
      <c r="H3531" t="s">
        <v>3386</v>
      </c>
    </row>
    <row r="3532" spans="8:8">
      <c r="H3532" t="s">
        <v>5290</v>
      </c>
    </row>
    <row r="3533" spans="8:8">
      <c r="H3533" t="s">
        <v>5291</v>
      </c>
    </row>
    <row r="3534" spans="8:8">
      <c r="H3534" t="s">
        <v>5292</v>
      </c>
    </row>
    <row r="3535" spans="8:8">
      <c r="H3535" t="s">
        <v>5293</v>
      </c>
    </row>
    <row r="3536" spans="8:8">
      <c r="H3536" t="s">
        <v>4268</v>
      </c>
    </row>
    <row r="3537" spans="6:8">
      <c r="H3537" t="s">
        <v>4269</v>
      </c>
    </row>
    <row r="3538" spans="6:8">
      <c r="H3538" t="s">
        <v>4270</v>
      </c>
    </row>
    <row r="3539" spans="6:8">
      <c r="H3539" t="s">
        <v>4271</v>
      </c>
    </row>
    <row r="3540" spans="6:8">
      <c r="H3540" t="s">
        <v>4272</v>
      </c>
    </row>
    <row r="3541" spans="6:8">
      <c r="H3541" t="s">
        <v>5294</v>
      </c>
    </row>
    <row r="3542" spans="6:8">
      <c r="H3542" t="s">
        <v>5295</v>
      </c>
    </row>
    <row r="3543" spans="6:8">
      <c r="H3543" t="s">
        <v>5296</v>
      </c>
    </row>
    <row r="3544" spans="6:8">
      <c r="F3544" t="s">
        <v>1737</v>
      </c>
      <c r="G3544" t="s">
        <v>2274</v>
      </c>
      <c r="H3544" t="s">
        <v>5297</v>
      </c>
    </row>
    <row r="3545" spans="6:8">
      <c r="F3545" t="s">
        <v>1738</v>
      </c>
      <c r="G3545" t="s">
        <v>2275</v>
      </c>
      <c r="H3545" t="s">
        <v>5298</v>
      </c>
    </row>
    <row r="3546" spans="6:8">
      <c r="H3546" t="s">
        <v>4108</v>
      </c>
    </row>
    <row r="3547" spans="6:8">
      <c r="H3547" t="s">
        <v>3494</v>
      </c>
    </row>
    <row r="3548" spans="6:8">
      <c r="H3548" t="s">
        <v>4115</v>
      </c>
    </row>
    <row r="3549" spans="6:8">
      <c r="H3549" t="s">
        <v>4716</v>
      </c>
    </row>
    <row r="3550" spans="6:8">
      <c r="F3550" t="s">
        <v>1739</v>
      </c>
      <c r="G3550" t="s">
        <v>2276</v>
      </c>
      <c r="H3550" t="s">
        <v>5030</v>
      </c>
    </row>
    <row r="3551" spans="6:8">
      <c r="H3551" t="s">
        <v>5031</v>
      </c>
    </row>
    <row r="3552" spans="6:8">
      <c r="H3552" t="s">
        <v>2917</v>
      </c>
    </row>
    <row r="3553" spans="6:8">
      <c r="F3553" t="s">
        <v>1740</v>
      </c>
      <c r="G3553" t="s">
        <v>2277</v>
      </c>
      <c r="H3553" t="s">
        <v>5299</v>
      </c>
    </row>
    <row r="3554" spans="6:8">
      <c r="H3554" t="s">
        <v>5300</v>
      </c>
    </row>
    <row r="3555" spans="6:8">
      <c r="H3555" t="s">
        <v>4261</v>
      </c>
    </row>
    <row r="3556" spans="6:8">
      <c r="H3556" t="s">
        <v>5301</v>
      </c>
    </row>
    <row r="3557" spans="6:8">
      <c r="H3557" t="s">
        <v>5031</v>
      </c>
    </row>
    <row r="3558" spans="6:8">
      <c r="H3558" t="s">
        <v>4716</v>
      </c>
    </row>
    <row r="3559" spans="6:8">
      <c r="H3559" t="s">
        <v>5097</v>
      </c>
    </row>
    <row r="3560" spans="6:8">
      <c r="H3560" t="s">
        <v>5302</v>
      </c>
    </row>
    <row r="3561" spans="6:8">
      <c r="H3561" t="s">
        <v>2622</v>
      </c>
    </row>
    <row r="3562" spans="6:8">
      <c r="F3562" t="s">
        <v>1741</v>
      </c>
      <c r="G3562" t="s">
        <v>2278</v>
      </c>
      <c r="H3562" t="s">
        <v>5304</v>
      </c>
    </row>
    <row r="3563" spans="6:8">
      <c r="H3563" t="s">
        <v>5305</v>
      </c>
    </row>
    <row r="3564" spans="6:8">
      <c r="H3564" t="s">
        <v>5306</v>
      </c>
    </row>
    <row r="3565" spans="6:8">
      <c r="H3565" t="s">
        <v>4108</v>
      </c>
    </row>
    <row r="3566" spans="6:8">
      <c r="H3566" t="s">
        <v>3494</v>
      </c>
    </row>
    <row r="3567" spans="6:8">
      <c r="H3567" t="s">
        <v>4115</v>
      </c>
    </row>
    <row r="3568" spans="6:8">
      <c r="H3568" t="s">
        <v>4716</v>
      </c>
    </row>
    <row r="3569" spans="1:8">
      <c r="F3569" t="s">
        <v>1742</v>
      </c>
      <c r="G3569" t="s">
        <v>2279</v>
      </c>
      <c r="H3569" t="s">
        <v>5307</v>
      </c>
    </row>
    <row r="3570" spans="1:8">
      <c r="H3570" t="s">
        <v>4926</v>
      </c>
    </row>
    <row r="3571" spans="1:8">
      <c r="H3571" t="s">
        <v>5308</v>
      </c>
    </row>
    <row r="3572" spans="1:8">
      <c r="H3572" t="s">
        <v>5309</v>
      </c>
    </row>
    <row r="3573" spans="1:8">
      <c r="H3573" t="s">
        <v>5310</v>
      </c>
    </row>
    <row r="3574" spans="1:8">
      <c r="H3574" t="s">
        <v>5311</v>
      </c>
    </row>
    <row r="3575" spans="1:8">
      <c r="H3575" t="s">
        <v>5312</v>
      </c>
    </row>
    <row r="3576" spans="1:8">
      <c r="H3576" t="s">
        <v>5313</v>
      </c>
    </row>
    <row r="3577" spans="1:8">
      <c r="H3577" t="s">
        <v>5314</v>
      </c>
    </row>
    <row r="3578" spans="1:8">
      <c r="H3578" t="s">
        <v>5315</v>
      </c>
    </row>
    <row r="3579" spans="1:8">
      <c r="H3579" t="s">
        <v>5316</v>
      </c>
    </row>
    <row r="3580" spans="1:8">
      <c r="F3580" t="s">
        <v>1743</v>
      </c>
      <c r="G3580" t="s">
        <v>2280</v>
      </c>
      <c r="H3580" t="s">
        <v>5282</v>
      </c>
    </row>
    <row r="3581" spans="1:8">
      <c r="H3581" t="s">
        <v>5293</v>
      </c>
    </row>
    <row r="3582" spans="1:8">
      <c r="H3582" t="s">
        <v>5319</v>
      </c>
    </row>
    <row r="3583" spans="1:8">
      <c r="H3583" t="s">
        <v>5296</v>
      </c>
    </row>
    <row r="3584" spans="1:8">
      <c r="A3584" t="s">
        <v>453</v>
      </c>
      <c r="B3584">
        <f>HYPERLINK("https://github.com/apache/commons-math/commit/b8d96de5871d938f678b4702c2fcc306bdf1f34d", "b8d96de5871d938f678b4702c2fcc306bdf1f34d")</f>
        <v>0</v>
      </c>
      <c r="C3584">
        <f>HYPERLINK("https://github.com/apache/commons-math/commit/238f211d6a7b94b65c56fd20a0bbb1e4f936f17a", "238f211d6a7b94b65c56fd20a0bbb1e4f936f17a")</f>
        <v>0</v>
      </c>
      <c r="D3584" t="s">
        <v>525</v>
      </c>
      <c r="E3584" t="s">
        <v>971</v>
      </c>
      <c r="F3584" t="s">
        <v>1744</v>
      </c>
      <c r="G3584" t="s">
        <v>2281</v>
      </c>
      <c r="H3584" t="s">
        <v>2377</v>
      </c>
    </row>
    <row r="3585" spans="8:8">
      <c r="H3585" t="s">
        <v>4759</v>
      </c>
    </row>
    <row r="3586" spans="8:8">
      <c r="H3586" t="s">
        <v>5321</v>
      </c>
    </row>
    <row r="3587" spans="8:8">
      <c r="H3587" t="s">
        <v>5322</v>
      </c>
    </row>
    <row r="3588" spans="8:8">
      <c r="H3588" t="s">
        <v>5323</v>
      </c>
    </row>
    <row r="3589" spans="8:8">
      <c r="H3589" t="s">
        <v>5325</v>
      </c>
    </row>
    <row r="3590" spans="8:8">
      <c r="H3590" t="s">
        <v>3712</v>
      </c>
    </row>
    <row r="3591" spans="8:8">
      <c r="H3591" t="s">
        <v>5326</v>
      </c>
    </row>
    <row r="3592" spans="8:8">
      <c r="H3592" t="s">
        <v>5327</v>
      </c>
    </row>
    <row r="3593" spans="8:8">
      <c r="H3593" t="s">
        <v>5328</v>
      </c>
    </row>
    <row r="3594" spans="8:8">
      <c r="H3594" t="s">
        <v>5329</v>
      </c>
    </row>
    <row r="3595" spans="8:8">
      <c r="H3595" t="s">
        <v>5330</v>
      </c>
    </row>
    <row r="3596" spans="8:8">
      <c r="H3596" t="s">
        <v>2402</v>
      </c>
    </row>
    <row r="3597" spans="8:8">
      <c r="H3597" t="s">
        <v>5331</v>
      </c>
    </row>
    <row r="3598" spans="8:8">
      <c r="H3598" t="s">
        <v>5332</v>
      </c>
    </row>
    <row r="3599" spans="8:8">
      <c r="H3599" t="s">
        <v>5333</v>
      </c>
    </row>
    <row r="3600" spans="8:8">
      <c r="H3600" t="s">
        <v>4958</v>
      </c>
    </row>
    <row r="3601" spans="1:8">
      <c r="H3601" t="s">
        <v>2411</v>
      </c>
    </row>
    <row r="3602" spans="1:8">
      <c r="H3602" t="s">
        <v>2403</v>
      </c>
    </row>
    <row r="3603" spans="1:8">
      <c r="H3603" t="s">
        <v>2407</v>
      </c>
    </row>
    <row r="3604" spans="1:8">
      <c r="H3604" t="s">
        <v>2409</v>
      </c>
    </row>
    <row r="3605" spans="1:8">
      <c r="H3605" t="s">
        <v>2413</v>
      </c>
    </row>
    <row r="3606" spans="1:8">
      <c r="H3606" t="s">
        <v>2920</v>
      </c>
    </row>
    <row r="3607" spans="1:8">
      <c r="H3607" t="s">
        <v>5334</v>
      </c>
    </row>
    <row r="3608" spans="1:8">
      <c r="H3608" t="s">
        <v>2586</v>
      </c>
    </row>
    <row r="3609" spans="1:8">
      <c r="H3609" t="s">
        <v>3190</v>
      </c>
    </row>
    <row r="3610" spans="1:8">
      <c r="F3610" t="s">
        <v>1746</v>
      </c>
      <c r="G3610" t="s">
        <v>1951</v>
      </c>
      <c r="H3610" t="s">
        <v>5336</v>
      </c>
    </row>
    <row r="3611" spans="1:8">
      <c r="H3611" t="s">
        <v>5337</v>
      </c>
    </row>
    <row r="3612" spans="1:8">
      <c r="A3612" t="s">
        <v>454</v>
      </c>
      <c r="B3612">
        <f>HYPERLINK("https://github.com/apache/commons-math/commit/cf2b9e7479179bff9111df99b7fa9f30a1bd5a8b", "cf2b9e7479179bff9111df99b7fa9f30a1bd5a8b")</f>
        <v>0</v>
      </c>
      <c r="C3612">
        <f>HYPERLINK("https://github.com/apache/commons-math/commit/b8d96de5871d938f678b4702c2fcc306bdf1f34d", "b8d96de5871d938f678b4702c2fcc306bdf1f34d")</f>
        <v>0</v>
      </c>
      <c r="D3612" t="s">
        <v>525</v>
      </c>
      <c r="E3612" t="s">
        <v>972</v>
      </c>
      <c r="F3612" t="s">
        <v>1747</v>
      </c>
      <c r="G3612" t="s">
        <v>2283</v>
      </c>
      <c r="H3612" t="s">
        <v>3382</v>
      </c>
    </row>
    <row r="3613" spans="1:8">
      <c r="H3613" t="s">
        <v>2817</v>
      </c>
    </row>
    <row r="3614" spans="1:8">
      <c r="H3614" t="s">
        <v>3190</v>
      </c>
    </row>
    <row r="3615" spans="1:8">
      <c r="F3615" t="s">
        <v>1748</v>
      </c>
      <c r="G3615" t="s">
        <v>2284</v>
      </c>
      <c r="H3615" t="s">
        <v>2377</v>
      </c>
    </row>
    <row r="3616" spans="1:8">
      <c r="H3616" t="s">
        <v>4759</v>
      </c>
    </row>
    <row r="3617" spans="8:8">
      <c r="H3617" t="s">
        <v>5321</v>
      </c>
    </row>
    <row r="3618" spans="8:8">
      <c r="H3618" t="s">
        <v>5322</v>
      </c>
    </row>
    <row r="3619" spans="8:8">
      <c r="H3619" t="s">
        <v>5339</v>
      </c>
    </row>
    <row r="3620" spans="8:8">
      <c r="H3620" t="s">
        <v>5340</v>
      </c>
    </row>
    <row r="3621" spans="8:8">
      <c r="H3621" t="s">
        <v>5325</v>
      </c>
    </row>
    <row r="3622" spans="8:8">
      <c r="H3622" t="s">
        <v>3712</v>
      </c>
    </row>
    <row r="3623" spans="8:8">
      <c r="H3623" t="s">
        <v>5326</v>
      </c>
    </row>
    <row r="3624" spans="8:8">
      <c r="H3624" t="s">
        <v>5341</v>
      </c>
    </row>
    <row r="3625" spans="8:8">
      <c r="H3625" t="s">
        <v>5342</v>
      </c>
    </row>
    <row r="3626" spans="8:8">
      <c r="H3626" t="s">
        <v>5327</v>
      </c>
    </row>
    <row r="3627" spans="8:8">
      <c r="H3627" t="s">
        <v>5328</v>
      </c>
    </row>
    <row r="3628" spans="8:8">
      <c r="H3628" t="s">
        <v>5329</v>
      </c>
    </row>
    <row r="3629" spans="8:8">
      <c r="H3629" t="s">
        <v>5330</v>
      </c>
    </row>
    <row r="3630" spans="8:8">
      <c r="H3630" t="s">
        <v>2402</v>
      </c>
    </row>
    <row r="3631" spans="8:8">
      <c r="H3631" t="s">
        <v>4958</v>
      </c>
    </row>
    <row r="3632" spans="8:8">
      <c r="H3632" t="s">
        <v>2411</v>
      </c>
    </row>
    <row r="3633" spans="1:8">
      <c r="H3633" t="s">
        <v>2403</v>
      </c>
    </row>
    <row r="3634" spans="1:8">
      <c r="H3634" t="s">
        <v>2407</v>
      </c>
    </row>
    <row r="3635" spans="1:8">
      <c r="H3635" t="s">
        <v>2409</v>
      </c>
    </row>
    <row r="3636" spans="1:8">
      <c r="H3636" t="s">
        <v>2413</v>
      </c>
    </row>
    <row r="3637" spans="1:8">
      <c r="H3637" t="s">
        <v>5343</v>
      </c>
    </row>
    <row r="3638" spans="1:8">
      <c r="H3638" t="s">
        <v>2920</v>
      </c>
    </row>
    <row r="3639" spans="1:8">
      <c r="H3639" t="s">
        <v>5334</v>
      </c>
    </row>
    <row r="3640" spans="1:8">
      <c r="H3640" t="s">
        <v>5331</v>
      </c>
    </row>
    <row r="3641" spans="1:8">
      <c r="H3641" t="s">
        <v>2735</v>
      </c>
    </row>
    <row r="3642" spans="1:8">
      <c r="H3642" t="s">
        <v>5344</v>
      </c>
    </row>
    <row r="3643" spans="1:8">
      <c r="H3643" t="s">
        <v>3190</v>
      </c>
    </row>
    <row r="3644" spans="1:8">
      <c r="F3644" t="s">
        <v>1746</v>
      </c>
      <c r="G3644" t="s">
        <v>1951</v>
      </c>
      <c r="H3644" t="s">
        <v>5345</v>
      </c>
    </row>
    <row r="3645" spans="1:8">
      <c r="A3645" t="s">
        <v>455</v>
      </c>
      <c r="B3645">
        <f>HYPERLINK("https://github.com/apache/commons-math/commit/a55b8520afc62ae1d0c281dfa32054f2608a760f", "a55b8520afc62ae1d0c281dfa32054f2608a760f")</f>
        <v>0</v>
      </c>
      <c r="C3645">
        <f>HYPERLINK("https://github.com/apache/commons-math/commit/084db0dcc42b906da45eb639ede4c9fa1e28b85b", "084db0dcc42b906da45eb639ede4c9fa1e28b85b")</f>
        <v>0</v>
      </c>
      <c r="D3645" t="s">
        <v>525</v>
      </c>
      <c r="E3645" t="s">
        <v>973</v>
      </c>
      <c r="F3645" t="s">
        <v>1614</v>
      </c>
      <c r="G3645" t="s">
        <v>1887</v>
      </c>
      <c r="H3645" t="s">
        <v>5347</v>
      </c>
    </row>
    <row r="3646" spans="1:8">
      <c r="H3646" t="s">
        <v>5349</v>
      </c>
    </row>
    <row r="3647" spans="1:8">
      <c r="H3647" t="s">
        <v>5350</v>
      </c>
    </row>
    <row r="3648" spans="1:8">
      <c r="H3648" t="s">
        <v>5351</v>
      </c>
    </row>
    <row r="3649" spans="1:8">
      <c r="H3649" t="s">
        <v>5352</v>
      </c>
    </row>
    <row r="3650" spans="1:8">
      <c r="H3650" t="s">
        <v>5353</v>
      </c>
    </row>
    <row r="3651" spans="1:8">
      <c r="H3651" t="s">
        <v>5354</v>
      </c>
    </row>
    <row r="3652" spans="1:8">
      <c r="H3652" t="s">
        <v>5355</v>
      </c>
    </row>
    <row r="3653" spans="1:8">
      <c r="H3653" t="s">
        <v>5356</v>
      </c>
    </row>
    <row r="3654" spans="1:8">
      <c r="H3654" t="s">
        <v>5357</v>
      </c>
    </row>
    <row r="3655" spans="1:8">
      <c r="H3655" t="s">
        <v>5358</v>
      </c>
    </row>
    <row r="3656" spans="1:8">
      <c r="H3656" t="s">
        <v>5359</v>
      </c>
    </row>
    <row r="3657" spans="1:8">
      <c r="H3657" t="s">
        <v>5360</v>
      </c>
    </row>
    <row r="3658" spans="1:8">
      <c r="H3658" t="s">
        <v>5361</v>
      </c>
    </row>
    <row r="3659" spans="1:8">
      <c r="A3659" t="s">
        <v>456</v>
      </c>
      <c r="B3659">
        <f>HYPERLINK("https://github.com/apache/commons-math/commit/490223af4a31702c7effee0c04b585f8388d0af2", "490223af4a31702c7effee0c04b585f8388d0af2")</f>
        <v>0</v>
      </c>
      <c r="C3659">
        <f>HYPERLINK("https://github.com/apache/commons-math/commit/b6a65a7b6e80ba4ef602b5ed2579a063d28f2249", "b6a65a7b6e80ba4ef602b5ed2579a063d28f2249")</f>
        <v>0</v>
      </c>
      <c r="D3659" t="s">
        <v>525</v>
      </c>
      <c r="E3659" t="s">
        <v>974</v>
      </c>
      <c r="F3659" t="s">
        <v>1749</v>
      </c>
      <c r="G3659" t="s">
        <v>2285</v>
      </c>
      <c r="H3659" t="s">
        <v>3531</v>
      </c>
    </row>
    <row r="3660" spans="1:8">
      <c r="H3660" t="s">
        <v>5362</v>
      </c>
    </row>
    <row r="3661" spans="1:8">
      <c r="H3661" t="s">
        <v>3746</v>
      </c>
    </row>
    <row r="3662" spans="1:8">
      <c r="H3662" t="s">
        <v>5363</v>
      </c>
    </row>
    <row r="3663" spans="1:8">
      <c r="H3663" t="s">
        <v>5364</v>
      </c>
    </row>
    <row r="3664" spans="1:8">
      <c r="H3664" t="s">
        <v>3792</v>
      </c>
    </row>
    <row r="3665" spans="1:8">
      <c r="H3665" t="s">
        <v>5365</v>
      </c>
    </row>
    <row r="3666" spans="1:8">
      <c r="A3666" t="s">
        <v>457</v>
      </c>
      <c r="B3666">
        <f>HYPERLINK("https://github.com/apache/commons-math/commit/6e5577ad8adff3aad503365a3e118453501bcfef", "6e5577ad8adff3aad503365a3e118453501bcfef")</f>
        <v>0</v>
      </c>
      <c r="C3666">
        <f>HYPERLINK("https://github.com/apache/commons-math/commit/f4dd17aa7d68509e41c906dd8e53265985b878b4", "f4dd17aa7d68509e41c906dd8e53265985b878b4")</f>
        <v>0</v>
      </c>
      <c r="D3666" t="s">
        <v>525</v>
      </c>
      <c r="E3666" t="s">
        <v>975</v>
      </c>
      <c r="F3666" t="s">
        <v>1586</v>
      </c>
      <c r="G3666" t="s">
        <v>2094</v>
      </c>
      <c r="H3666" t="s">
        <v>3836</v>
      </c>
    </row>
    <row r="3667" spans="1:8">
      <c r="H3667" t="s">
        <v>3641</v>
      </c>
    </row>
    <row r="3668" spans="1:8">
      <c r="H3668" t="s">
        <v>3642</v>
      </c>
    </row>
    <row r="3669" spans="1:8">
      <c r="H3669" t="s">
        <v>3837</v>
      </c>
    </row>
    <row r="3670" spans="1:8">
      <c r="H3670" t="s">
        <v>3643</v>
      </c>
    </row>
    <row r="3671" spans="1:8">
      <c r="H3671" t="s">
        <v>3644</v>
      </c>
    </row>
    <row r="3672" spans="1:8">
      <c r="H3672" t="s">
        <v>5366</v>
      </c>
    </row>
    <row r="3673" spans="1:8">
      <c r="A3673" t="s">
        <v>458</v>
      </c>
      <c r="B3673">
        <f>HYPERLINK("https://github.com/apache/commons-math/commit/ef4596df33979faac6253056c5f755792a3751ba", "ef4596df33979faac6253056c5f755792a3751ba")</f>
        <v>0</v>
      </c>
      <c r="C3673">
        <f>HYPERLINK("https://github.com/apache/commons-math/commit/8091c4fe8395ef69a652885bb6eef0c2ac935927", "8091c4fe8395ef69a652885bb6eef0c2ac935927")</f>
        <v>0</v>
      </c>
      <c r="D3673" t="s">
        <v>525</v>
      </c>
      <c r="E3673" t="s">
        <v>976</v>
      </c>
      <c r="F3673" t="s">
        <v>1750</v>
      </c>
      <c r="G3673" t="s">
        <v>2286</v>
      </c>
      <c r="H3673" t="s">
        <v>5367</v>
      </c>
    </row>
    <row r="3674" spans="1:8">
      <c r="H3674" t="s">
        <v>5368</v>
      </c>
    </row>
    <row r="3675" spans="1:8">
      <c r="H3675" t="s">
        <v>5369</v>
      </c>
    </row>
    <row r="3676" spans="1:8">
      <c r="H3676" t="s">
        <v>5370</v>
      </c>
    </row>
    <row r="3677" spans="1:8">
      <c r="H3677" t="s">
        <v>5371</v>
      </c>
    </row>
    <row r="3678" spans="1:8">
      <c r="H3678" t="s">
        <v>5372</v>
      </c>
    </row>
    <row r="3679" spans="1:8">
      <c r="H3679" t="s">
        <v>5373</v>
      </c>
    </row>
    <row r="3680" spans="1:8">
      <c r="H3680" t="s">
        <v>5374</v>
      </c>
    </row>
    <row r="3681" spans="1:8">
      <c r="H3681" t="s">
        <v>5375</v>
      </c>
    </row>
    <row r="3682" spans="1:8">
      <c r="H3682" t="s">
        <v>5376</v>
      </c>
    </row>
    <row r="3683" spans="1:8">
      <c r="A3683" t="s">
        <v>459</v>
      </c>
      <c r="B3683">
        <f>HYPERLINK("https://github.com/apache/commons-math/commit/f2eebe68d856ff681f5d7b0282a02bf6d396a9ea", "f2eebe68d856ff681f5d7b0282a02bf6d396a9ea")</f>
        <v>0</v>
      </c>
      <c r="C3683">
        <f>HYPERLINK("https://github.com/apache/commons-math/commit/7ae8c7ac46f979891af3cca3d1c52ca984125002", "7ae8c7ac46f979891af3cca3d1c52ca984125002")</f>
        <v>0</v>
      </c>
      <c r="D3683" t="s">
        <v>529</v>
      </c>
      <c r="E3683" t="s">
        <v>977</v>
      </c>
      <c r="F3683" t="s">
        <v>1751</v>
      </c>
      <c r="G3683" t="s">
        <v>2287</v>
      </c>
      <c r="H3683" t="s">
        <v>5378</v>
      </c>
    </row>
    <row r="3684" spans="1:8">
      <c r="H3684" t="s">
        <v>5379</v>
      </c>
    </row>
    <row r="3685" spans="1:8">
      <c r="A3685" t="s">
        <v>460</v>
      </c>
      <c r="B3685">
        <f>HYPERLINK("https://github.com/apache/commons-math/commit/5f9bbadbb2c8eab5a08c4bbf118a66562f0cfd1d", "5f9bbadbb2c8eab5a08c4bbf118a66562f0cfd1d")</f>
        <v>0</v>
      </c>
      <c r="C3685">
        <f>HYPERLINK("https://github.com/apache/commons-math/commit/2ae97f403824b7d8343fe76ee383c73da4dcb87d", "2ae97f403824b7d8343fe76ee383c73da4dcb87d")</f>
        <v>0</v>
      </c>
      <c r="D3685" t="s">
        <v>530</v>
      </c>
      <c r="E3685" t="s">
        <v>978</v>
      </c>
      <c r="F3685" t="s">
        <v>1752</v>
      </c>
      <c r="G3685" t="s">
        <v>2288</v>
      </c>
      <c r="H3685" t="s">
        <v>5380</v>
      </c>
    </row>
    <row r="3686" spans="1:8">
      <c r="F3686" t="s">
        <v>1754</v>
      </c>
      <c r="G3686" t="s">
        <v>2289</v>
      </c>
      <c r="H3686" t="s">
        <v>5382</v>
      </c>
    </row>
    <row r="3687" spans="1:8">
      <c r="F3687" t="s">
        <v>1755</v>
      </c>
      <c r="G3687" t="s">
        <v>2290</v>
      </c>
      <c r="H3687" t="s">
        <v>5382</v>
      </c>
    </row>
    <row r="3688" spans="1:8">
      <c r="F3688" t="s">
        <v>1756</v>
      </c>
      <c r="G3688" t="s">
        <v>2291</v>
      </c>
      <c r="H3688" t="s">
        <v>5382</v>
      </c>
    </row>
    <row r="3689" spans="1:8">
      <c r="F3689" t="s">
        <v>1757</v>
      </c>
      <c r="G3689" t="s">
        <v>2068</v>
      </c>
      <c r="H3689" t="s">
        <v>5382</v>
      </c>
    </row>
    <row r="3690" spans="1:8">
      <c r="F3690" t="s">
        <v>1758</v>
      </c>
      <c r="G3690" t="s">
        <v>2115</v>
      </c>
      <c r="H3690" t="s">
        <v>5383</v>
      </c>
    </row>
    <row r="3691" spans="1:8">
      <c r="H3691" t="s">
        <v>5384</v>
      </c>
    </row>
    <row r="3692" spans="1:8">
      <c r="H3692" t="s">
        <v>5385</v>
      </c>
    </row>
    <row r="3693" spans="1:8">
      <c r="F3693" t="s">
        <v>1759</v>
      </c>
      <c r="G3693" t="s">
        <v>2292</v>
      </c>
      <c r="H3693" t="s">
        <v>5386</v>
      </c>
    </row>
    <row r="3694" spans="1:8">
      <c r="H3694" t="s">
        <v>5387</v>
      </c>
    </row>
    <row r="3695" spans="1:8">
      <c r="H3695" t="s">
        <v>5388</v>
      </c>
    </row>
    <row r="3696" spans="1:8">
      <c r="F3696" t="s">
        <v>1760</v>
      </c>
      <c r="G3696" t="s">
        <v>2207</v>
      </c>
      <c r="H3696" t="s">
        <v>4606</v>
      </c>
    </row>
    <row r="3697" spans="1:8">
      <c r="F3697" t="s">
        <v>1761</v>
      </c>
      <c r="G3697" t="s">
        <v>2293</v>
      </c>
      <c r="H3697" t="s">
        <v>5382</v>
      </c>
    </row>
    <row r="3698" spans="1:8">
      <c r="F3698" t="s">
        <v>1762</v>
      </c>
      <c r="G3698" t="s">
        <v>2045</v>
      </c>
      <c r="H3698" t="s">
        <v>5382</v>
      </c>
    </row>
    <row r="3699" spans="1:8">
      <c r="F3699" t="s">
        <v>1586</v>
      </c>
      <c r="G3699" t="s">
        <v>2094</v>
      </c>
      <c r="H3699" t="s">
        <v>5389</v>
      </c>
    </row>
    <row r="3700" spans="1:8">
      <c r="H3700" t="s">
        <v>5390</v>
      </c>
    </row>
    <row r="3701" spans="1:8">
      <c r="A3701" t="s">
        <v>461</v>
      </c>
      <c r="B3701">
        <f>HYPERLINK("https://github.com/apache/commons-math/commit/9cbf1d184442063ec5ab833e954009b7f18c2781", "9cbf1d184442063ec5ab833e954009b7f18c2781")</f>
        <v>0</v>
      </c>
      <c r="C3701">
        <f>HYPERLINK("https://github.com/apache/commons-math/commit/960ba5322beb3b0c26b71fb06b0e3131122a8a0d", "960ba5322beb3b0c26b71fb06b0e3131122a8a0d")</f>
        <v>0</v>
      </c>
      <c r="D3701" t="s">
        <v>530</v>
      </c>
      <c r="E3701" t="s">
        <v>979</v>
      </c>
      <c r="F3701" t="s">
        <v>1763</v>
      </c>
      <c r="G3701" t="s">
        <v>2294</v>
      </c>
      <c r="H3701" t="s">
        <v>5391</v>
      </c>
    </row>
    <row r="3702" spans="1:8">
      <c r="H3702" t="s">
        <v>5392</v>
      </c>
    </row>
    <row r="3703" spans="1:8">
      <c r="A3703" t="s">
        <v>464</v>
      </c>
      <c r="B3703">
        <f>HYPERLINK("https://github.com/apache/commons-math/commit/b1c0b4db5190986216f810190c4bed4dd9aa0bb5", "b1c0b4db5190986216f810190c4bed4dd9aa0bb5")</f>
        <v>0</v>
      </c>
      <c r="C3703">
        <f>HYPERLINK("https://github.com/apache/commons-math/commit/0e3b77d76ca36a44c3e53308091a630915c0f012", "0e3b77d76ca36a44c3e53308091a630915c0f012")</f>
        <v>0</v>
      </c>
      <c r="D3703" t="s">
        <v>530</v>
      </c>
      <c r="E3703" t="s">
        <v>982</v>
      </c>
      <c r="F3703" t="s">
        <v>1592</v>
      </c>
      <c r="G3703" t="s">
        <v>2133</v>
      </c>
      <c r="H3703" t="s">
        <v>3566</v>
      </c>
    </row>
    <row r="3704" spans="1:8">
      <c r="H3704" t="s">
        <v>5156</v>
      </c>
    </row>
    <row r="3705" spans="1:8">
      <c r="H3705" t="s">
        <v>5157</v>
      </c>
    </row>
    <row r="3706" spans="1:8">
      <c r="H3706" t="s">
        <v>5158</v>
      </c>
    </row>
    <row r="3707" spans="1:8">
      <c r="H3707" t="s">
        <v>4084</v>
      </c>
    </row>
    <row r="3708" spans="1:8">
      <c r="H3708" t="s">
        <v>5160</v>
      </c>
    </row>
    <row r="3709" spans="1:8">
      <c r="H3709" t="s">
        <v>5161</v>
      </c>
    </row>
    <row r="3710" spans="1:8">
      <c r="H3710" t="s">
        <v>4085</v>
      </c>
    </row>
    <row r="3711" spans="1:8">
      <c r="H3711" t="s">
        <v>4086</v>
      </c>
    </row>
    <row r="3712" spans="1:8">
      <c r="H3712" t="s">
        <v>4087</v>
      </c>
    </row>
    <row r="3713" spans="8:8">
      <c r="H3713" t="s">
        <v>5162</v>
      </c>
    </row>
    <row r="3714" spans="8:8">
      <c r="H3714" t="s">
        <v>4088</v>
      </c>
    </row>
    <row r="3715" spans="8:8">
      <c r="H3715" t="s">
        <v>4089</v>
      </c>
    </row>
    <row r="3716" spans="8:8">
      <c r="H3716" t="s">
        <v>4090</v>
      </c>
    </row>
    <row r="3717" spans="8:8">
      <c r="H3717" t="s">
        <v>5393</v>
      </c>
    </row>
    <row r="3718" spans="8:8">
      <c r="H3718" t="s">
        <v>5164</v>
      </c>
    </row>
    <row r="3719" spans="8:8">
      <c r="H3719" t="s">
        <v>5165</v>
      </c>
    </row>
    <row r="3720" spans="8:8">
      <c r="H3720" t="s">
        <v>5166</v>
      </c>
    </row>
    <row r="3721" spans="8:8">
      <c r="H3721" t="s">
        <v>5167</v>
      </c>
    </row>
    <row r="3722" spans="8:8">
      <c r="H3722" t="s">
        <v>5394</v>
      </c>
    </row>
    <row r="3723" spans="8:8">
      <c r="H3723" t="s">
        <v>4093</v>
      </c>
    </row>
    <row r="3724" spans="8:8">
      <c r="H3724" t="s">
        <v>4094</v>
      </c>
    </row>
    <row r="3725" spans="8:8">
      <c r="H3725" t="s">
        <v>4095</v>
      </c>
    </row>
    <row r="3726" spans="8:8">
      <c r="H3726" t="s">
        <v>4096</v>
      </c>
    </row>
    <row r="3727" spans="8:8">
      <c r="H3727" t="s">
        <v>4097</v>
      </c>
    </row>
    <row r="3728" spans="8:8">
      <c r="H3728" t="s">
        <v>4098</v>
      </c>
    </row>
    <row r="3729" spans="6:8">
      <c r="H3729" t="s">
        <v>4099</v>
      </c>
    </row>
    <row r="3730" spans="6:8">
      <c r="F3730" t="s">
        <v>1593</v>
      </c>
      <c r="G3730" t="s">
        <v>2184</v>
      </c>
      <c r="H3730" t="s">
        <v>3566</v>
      </c>
    </row>
    <row r="3731" spans="6:8">
      <c r="H3731" t="s">
        <v>5156</v>
      </c>
    </row>
    <row r="3732" spans="6:8">
      <c r="H3732" t="s">
        <v>5157</v>
      </c>
    </row>
    <row r="3733" spans="6:8">
      <c r="H3733" t="s">
        <v>5158</v>
      </c>
    </row>
    <row r="3734" spans="6:8">
      <c r="H3734" t="s">
        <v>4084</v>
      </c>
    </row>
    <row r="3735" spans="6:8">
      <c r="H3735" t="s">
        <v>5160</v>
      </c>
    </row>
    <row r="3736" spans="6:8">
      <c r="H3736" t="s">
        <v>5161</v>
      </c>
    </row>
    <row r="3737" spans="6:8">
      <c r="H3737" t="s">
        <v>4085</v>
      </c>
    </row>
    <row r="3738" spans="6:8">
      <c r="H3738" t="s">
        <v>4086</v>
      </c>
    </row>
    <row r="3739" spans="6:8">
      <c r="H3739" t="s">
        <v>4087</v>
      </c>
    </row>
    <row r="3740" spans="6:8">
      <c r="H3740" t="s">
        <v>5162</v>
      </c>
    </row>
    <row r="3741" spans="6:8">
      <c r="H3741" t="s">
        <v>4088</v>
      </c>
    </row>
    <row r="3742" spans="6:8">
      <c r="H3742" t="s">
        <v>4089</v>
      </c>
    </row>
    <row r="3743" spans="6:8">
      <c r="H3743" t="s">
        <v>4090</v>
      </c>
    </row>
    <row r="3744" spans="6:8">
      <c r="H3744" t="s">
        <v>5393</v>
      </c>
    </row>
    <row r="3745" spans="6:8">
      <c r="H3745" t="s">
        <v>5164</v>
      </c>
    </row>
    <row r="3746" spans="6:8">
      <c r="H3746" t="s">
        <v>5165</v>
      </c>
    </row>
    <row r="3747" spans="6:8">
      <c r="H3747" t="s">
        <v>5166</v>
      </c>
    </row>
    <row r="3748" spans="6:8">
      <c r="H3748" t="s">
        <v>5167</v>
      </c>
    </row>
    <row r="3749" spans="6:8">
      <c r="H3749" t="s">
        <v>5168</v>
      </c>
    </row>
    <row r="3750" spans="6:8">
      <c r="H3750" t="s">
        <v>4093</v>
      </c>
    </row>
    <row r="3751" spans="6:8">
      <c r="H3751" t="s">
        <v>4094</v>
      </c>
    </row>
    <row r="3752" spans="6:8">
      <c r="H3752" t="s">
        <v>4096</v>
      </c>
    </row>
    <row r="3753" spans="6:8">
      <c r="H3753" t="s">
        <v>4097</v>
      </c>
    </row>
    <row r="3754" spans="6:8">
      <c r="H3754" t="s">
        <v>4098</v>
      </c>
    </row>
    <row r="3755" spans="6:8">
      <c r="H3755" t="s">
        <v>4099</v>
      </c>
    </row>
    <row r="3756" spans="6:8">
      <c r="F3756" t="s">
        <v>1767</v>
      </c>
      <c r="G3756" t="s">
        <v>2134</v>
      </c>
      <c r="H3756" t="s">
        <v>3185</v>
      </c>
    </row>
    <row r="3757" spans="6:8">
      <c r="H3757" t="s">
        <v>3494</v>
      </c>
    </row>
    <row r="3758" spans="6:8">
      <c r="H3758" t="s">
        <v>4106</v>
      </c>
    </row>
    <row r="3759" spans="6:8">
      <c r="H3759" t="s">
        <v>4107</v>
      </c>
    </row>
    <row r="3760" spans="6:8">
      <c r="H3760" t="s">
        <v>4108</v>
      </c>
    </row>
    <row r="3761" spans="8:8">
      <c r="H3761" t="s">
        <v>2586</v>
      </c>
    </row>
    <row r="3762" spans="8:8">
      <c r="H3762" t="s">
        <v>4109</v>
      </c>
    </row>
    <row r="3763" spans="8:8">
      <c r="H3763" t="s">
        <v>4110</v>
      </c>
    </row>
    <row r="3764" spans="8:8">
      <c r="H3764" t="s">
        <v>4111</v>
      </c>
    </row>
    <row r="3765" spans="8:8">
      <c r="H3765" t="s">
        <v>2500</v>
      </c>
    </row>
    <row r="3766" spans="8:8">
      <c r="H3766" t="s">
        <v>4112</v>
      </c>
    </row>
    <row r="3767" spans="8:8">
      <c r="H3767" t="s">
        <v>4113</v>
      </c>
    </row>
    <row r="3768" spans="8:8">
      <c r="H3768" t="s">
        <v>4114</v>
      </c>
    </row>
    <row r="3769" spans="8:8">
      <c r="H3769" t="s">
        <v>4115</v>
      </c>
    </row>
    <row r="3770" spans="8:8">
      <c r="H3770" t="s">
        <v>4116</v>
      </c>
    </row>
    <row r="3771" spans="8:8">
      <c r="H3771" t="s">
        <v>4117</v>
      </c>
    </row>
    <row r="3772" spans="8:8">
      <c r="H3772" t="s">
        <v>2413</v>
      </c>
    </row>
    <row r="3773" spans="8:8">
      <c r="H3773" t="s">
        <v>2403</v>
      </c>
    </row>
    <row r="3774" spans="8:8">
      <c r="H3774" t="s">
        <v>4118</v>
      </c>
    </row>
    <row r="3775" spans="8:8">
      <c r="H3775" t="s">
        <v>4119</v>
      </c>
    </row>
    <row r="3776" spans="8:8">
      <c r="H3776" t="s">
        <v>4120</v>
      </c>
    </row>
    <row r="3777" spans="1:8">
      <c r="H3777" t="s">
        <v>4121</v>
      </c>
    </row>
    <row r="3778" spans="1:8">
      <c r="H3778" t="s">
        <v>4122</v>
      </c>
    </row>
    <row r="3779" spans="1:8">
      <c r="H3779" t="s">
        <v>4123</v>
      </c>
    </row>
    <row r="3780" spans="1:8">
      <c r="H3780" t="s">
        <v>2411</v>
      </c>
    </row>
    <row r="3781" spans="1:8">
      <c r="H3781" t="s">
        <v>4124</v>
      </c>
    </row>
    <row r="3782" spans="1:8">
      <c r="H3782" t="s">
        <v>4125</v>
      </c>
    </row>
    <row r="3783" spans="1:8">
      <c r="H3783" t="s">
        <v>4126</v>
      </c>
    </row>
    <row r="3784" spans="1:8">
      <c r="H3784" t="s">
        <v>4127</v>
      </c>
    </row>
    <row r="3785" spans="1:8">
      <c r="H3785" t="s">
        <v>4128</v>
      </c>
    </row>
    <row r="3786" spans="1:8">
      <c r="H3786" t="s">
        <v>4129</v>
      </c>
    </row>
    <row r="3787" spans="1:8">
      <c r="F3787" t="s">
        <v>1768</v>
      </c>
      <c r="G3787" t="s">
        <v>1991</v>
      </c>
      <c r="H3787" t="s">
        <v>5395</v>
      </c>
    </row>
    <row r="3788" spans="1:8">
      <c r="A3788" t="s">
        <v>465</v>
      </c>
      <c r="B3788">
        <f>HYPERLINK("https://github.com/apache/commons-math/commit/5e59617d85a2fb8eaab0bd84711b3e48b698abe6", "5e59617d85a2fb8eaab0bd84711b3e48b698abe6")</f>
        <v>0</v>
      </c>
      <c r="C3788">
        <f>HYPERLINK("https://github.com/apache/commons-math/commit/9fca795acfb74a5954229743780a71a7c0b16c76", "9fca795acfb74a5954229743780a71a7c0b16c76")</f>
        <v>0</v>
      </c>
      <c r="D3788" t="s">
        <v>530</v>
      </c>
      <c r="E3788" t="s">
        <v>983</v>
      </c>
      <c r="F3788" t="s">
        <v>1769</v>
      </c>
      <c r="G3788" t="s">
        <v>2158</v>
      </c>
      <c r="H3788" t="s">
        <v>5397</v>
      </c>
    </row>
    <row r="3789" spans="1:8">
      <c r="H3789" t="s">
        <v>5398</v>
      </c>
    </row>
    <row r="3790" spans="1:8">
      <c r="A3790" t="s">
        <v>466</v>
      </c>
      <c r="B3790">
        <f>HYPERLINK("https://github.com/apache/commons-math/commit/92094a0993015cbdc2be1c0d6553b31ca76f4fe5", "92094a0993015cbdc2be1c0d6553b31ca76f4fe5")</f>
        <v>0</v>
      </c>
      <c r="C3790">
        <f>HYPERLINK("https://github.com/apache/commons-math/commit/44281eea76a33c7b2becdd905fdd7d191936de30", "44281eea76a33c7b2becdd905fdd7d191936de30")</f>
        <v>0</v>
      </c>
      <c r="D3790" t="s">
        <v>530</v>
      </c>
      <c r="E3790" t="s">
        <v>984</v>
      </c>
      <c r="F3790" t="s">
        <v>1770</v>
      </c>
      <c r="G3790" t="s">
        <v>2180</v>
      </c>
      <c r="H3790" t="s">
        <v>5401</v>
      </c>
    </row>
    <row r="3791" spans="1:8">
      <c r="H3791" t="s">
        <v>5402</v>
      </c>
    </row>
    <row r="3792" spans="1:8">
      <c r="H3792" t="s">
        <v>5403</v>
      </c>
    </row>
    <row r="3793" spans="1:8">
      <c r="H3793" t="s">
        <v>4228</v>
      </c>
    </row>
    <row r="3794" spans="1:8">
      <c r="A3794" t="s">
        <v>467</v>
      </c>
      <c r="B3794">
        <f>HYPERLINK("https://github.com/apache/commons-math/commit/7f383414c2fff5caba046f4a4c5d9ff7e674b22f", "7f383414c2fff5caba046f4a4c5d9ff7e674b22f")</f>
        <v>0</v>
      </c>
      <c r="C3794">
        <f>HYPERLINK("https://github.com/apache/commons-math/commit/d2067374626de14b2af2cb89a627835775df865f", "d2067374626de14b2af2cb89a627835775df865f")</f>
        <v>0</v>
      </c>
      <c r="D3794" t="s">
        <v>530</v>
      </c>
      <c r="E3794" t="s">
        <v>985</v>
      </c>
      <c r="F3794" t="s">
        <v>1771</v>
      </c>
      <c r="G3794" t="s">
        <v>2138</v>
      </c>
      <c r="H3794" t="s">
        <v>5404</v>
      </c>
    </row>
    <row r="3795" spans="1:8">
      <c r="A3795" t="s">
        <v>468</v>
      </c>
      <c r="B3795">
        <f>HYPERLINK("https://github.com/apache/commons-math/commit/35d56cc547b95e3d2c1a8850e0e8cefb35ffa093", "35d56cc547b95e3d2c1a8850e0e8cefb35ffa093")</f>
        <v>0</v>
      </c>
      <c r="C3795">
        <f>HYPERLINK("https://github.com/apache/commons-math/commit/ad5f0dac37c3b5f7604d18747f0af434b83d7632", "ad5f0dac37c3b5f7604d18747f0af434b83d7632")</f>
        <v>0</v>
      </c>
      <c r="D3795" t="s">
        <v>530</v>
      </c>
      <c r="E3795" t="s">
        <v>986</v>
      </c>
      <c r="F3795" t="s">
        <v>1772</v>
      </c>
      <c r="G3795" t="s">
        <v>1878</v>
      </c>
      <c r="H3795" t="s">
        <v>4106</v>
      </c>
    </row>
    <row r="3796" spans="1:8">
      <c r="H3796" t="s">
        <v>5405</v>
      </c>
    </row>
    <row r="3797" spans="1:8">
      <c r="H3797" t="s">
        <v>5406</v>
      </c>
    </row>
    <row r="3798" spans="1:8">
      <c r="A3798" t="s">
        <v>469</v>
      </c>
      <c r="B3798">
        <f>HYPERLINK("https://github.com/apache/commons-math/commit/8157678473cddeb3fee465136d3b66414293259b", "8157678473cddeb3fee465136d3b66414293259b")</f>
        <v>0</v>
      </c>
      <c r="C3798">
        <f>HYPERLINK("https://github.com/apache/commons-math/commit/35d56cc547b95e3d2c1a8850e0e8cefb35ffa093", "35d56cc547b95e3d2c1a8850e0e8cefb35ffa093")</f>
        <v>0</v>
      </c>
      <c r="D3798" t="s">
        <v>530</v>
      </c>
      <c r="E3798" t="s">
        <v>987</v>
      </c>
      <c r="F3798" t="s">
        <v>1772</v>
      </c>
      <c r="G3798" t="s">
        <v>1878</v>
      </c>
      <c r="H3798" t="s">
        <v>5407</v>
      </c>
    </row>
    <row r="3799" spans="1:8">
      <c r="H3799" t="s">
        <v>5408</v>
      </c>
    </row>
    <row r="3800" spans="1:8">
      <c r="H3800" t="s">
        <v>5409</v>
      </c>
    </row>
    <row r="3801" spans="1:8">
      <c r="H3801" t="s">
        <v>5410</v>
      </c>
    </row>
    <row r="3802" spans="1:8">
      <c r="H3802" t="s">
        <v>2656</v>
      </c>
    </row>
    <row r="3803" spans="1:8">
      <c r="H3803" t="s">
        <v>2658</v>
      </c>
    </row>
    <row r="3804" spans="1:8">
      <c r="H3804" t="s">
        <v>2659</v>
      </c>
    </row>
    <row r="3805" spans="1:8">
      <c r="H3805" t="s">
        <v>2657</v>
      </c>
    </row>
    <row r="3806" spans="1:8">
      <c r="H3806" t="s">
        <v>5411</v>
      </c>
    </row>
    <row r="3807" spans="1:8">
      <c r="H3807" t="s">
        <v>5412</v>
      </c>
    </row>
    <row r="3808" spans="1:8">
      <c r="A3808" t="s">
        <v>470</v>
      </c>
      <c r="B3808">
        <f>HYPERLINK("https://github.com/apache/commons-math/commit/eedd0b853b93ea47b44b6b81d48f68904351f2ae", "eedd0b853b93ea47b44b6b81d48f68904351f2ae")</f>
        <v>0</v>
      </c>
      <c r="C3808">
        <f>HYPERLINK("https://github.com/apache/commons-math/commit/f885cb029fefade800970be1c64f75e6de716b81", "f885cb029fefade800970be1c64f75e6de716b81")</f>
        <v>0</v>
      </c>
      <c r="D3808" t="s">
        <v>530</v>
      </c>
      <c r="E3808" t="s">
        <v>988</v>
      </c>
      <c r="F3808" t="s">
        <v>1772</v>
      </c>
      <c r="G3808" t="s">
        <v>1878</v>
      </c>
      <c r="H3808" t="s">
        <v>5413</v>
      </c>
    </row>
    <row r="3809" spans="1:8">
      <c r="A3809" t="s">
        <v>471</v>
      </c>
      <c r="B3809">
        <f>HYPERLINK("https://github.com/apache/commons-math/commit/23c029484fab88efe274fe409234e572741a876f", "23c029484fab88efe274fe409234e572741a876f")</f>
        <v>0</v>
      </c>
      <c r="C3809">
        <f>HYPERLINK("https://github.com/apache/commons-math/commit/a4c8c52bd2d2ccdc65160cfa943efdf6f7736a19", "a4c8c52bd2d2ccdc65160cfa943efdf6f7736a19")</f>
        <v>0</v>
      </c>
      <c r="D3809" t="s">
        <v>530</v>
      </c>
      <c r="E3809" t="s">
        <v>989</v>
      </c>
      <c r="F3809" t="s">
        <v>1772</v>
      </c>
      <c r="G3809" t="s">
        <v>1878</v>
      </c>
      <c r="H3809" t="s">
        <v>5414</v>
      </c>
    </row>
    <row r="3810" spans="1:8">
      <c r="H3810" t="s">
        <v>5415</v>
      </c>
    </row>
    <row r="3811" spans="1:8">
      <c r="H3811" t="s">
        <v>5416</v>
      </c>
    </row>
    <row r="3812" spans="1:8">
      <c r="A3812" t="s">
        <v>472</v>
      </c>
      <c r="B3812">
        <f>HYPERLINK("https://github.com/apache/commons-math/commit/0e81847e45d91cde337e22b8c4a5e223659eb90c", "0e81847e45d91cde337e22b8c4a5e223659eb90c")</f>
        <v>0</v>
      </c>
      <c r="C3812">
        <f>HYPERLINK("https://github.com/apache/commons-math/commit/2650a4786cb13955c174ac6a7503171918b72a2f", "2650a4786cb13955c174ac6a7503171918b72a2f")</f>
        <v>0</v>
      </c>
      <c r="D3812" t="s">
        <v>530</v>
      </c>
      <c r="E3812" t="s">
        <v>990</v>
      </c>
      <c r="F3812" t="s">
        <v>1772</v>
      </c>
      <c r="G3812" t="s">
        <v>1878</v>
      </c>
      <c r="H3812" t="s">
        <v>5417</v>
      </c>
    </row>
    <row r="3813" spans="1:8">
      <c r="H3813" t="s">
        <v>5418</v>
      </c>
    </row>
    <row r="3814" spans="1:8">
      <c r="A3814" t="s">
        <v>473</v>
      </c>
      <c r="B3814">
        <f>HYPERLINK("https://github.com/apache/commons-math/commit/c93520a02ff74328871c22b287892dcdc3c08d21", "c93520a02ff74328871c22b287892dcdc3c08d21")</f>
        <v>0</v>
      </c>
      <c r="C3814">
        <f>HYPERLINK("https://github.com/apache/commons-math/commit/8a756d763d9e2788f2818ff41084ffce091b7850", "8a756d763d9e2788f2818ff41084ffce091b7850")</f>
        <v>0</v>
      </c>
      <c r="D3814" t="s">
        <v>530</v>
      </c>
      <c r="E3814" t="s">
        <v>991</v>
      </c>
      <c r="F3814" t="s">
        <v>1773</v>
      </c>
      <c r="G3814" t="s">
        <v>1904</v>
      </c>
      <c r="H3814" t="s">
        <v>2883</v>
      </c>
    </row>
    <row r="3815" spans="1:8">
      <c r="F3815" t="s">
        <v>1774</v>
      </c>
      <c r="G3815" t="s">
        <v>1905</v>
      </c>
      <c r="H3815" t="s">
        <v>2885</v>
      </c>
    </row>
    <row r="3816" spans="1:8">
      <c r="A3816" t="s">
        <v>474</v>
      </c>
      <c r="B3816">
        <f>HYPERLINK("https://github.com/apache/commons-math/commit/9cfd17601bcb30ea734b8261d2a3fa4dc5ed5d9e", "9cfd17601bcb30ea734b8261d2a3fa4dc5ed5d9e")</f>
        <v>0</v>
      </c>
      <c r="C3816">
        <f>HYPERLINK("https://github.com/apache/commons-math/commit/bcdc7fbba7dea86e5603a3d7fd958fca3b473f01", "bcdc7fbba7dea86e5603a3d7fd958fca3b473f01")</f>
        <v>0</v>
      </c>
      <c r="D3816" t="s">
        <v>530</v>
      </c>
      <c r="E3816" t="s">
        <v>992</v>
      </c>
      <c r="F3816" t="s">
        <v>1775</v>
      </c>
      <c r="G3816" t="s">
        <v>1877</v>
      </c>
      <c r="H3816" t="s">
        <v>2628</v>
      </c>
    </row>
    <row r="3817" spans="1:8">
      <c r="H3817" t="s">
        <v>2629</v>
      </c>
    </row>
    <row r="3818" spans="1:8">
      <c r="H3818" t="s">
        <v>2630</v>
      </c>
    </row>
    <row r="3819" spans="1:8">
      <c r="H3819" t="s">
        <v>2631</v>
      </c>
    </row>
    <row r="3820" spans="1:8">
      <c r="H3820" t="s">
        <v>2632</v>
      </c>
    </row>
    <row r="3821" spans="1:8">
      <c r="H3821" t="s">
        <v>2633</v>
      </c>
    </row>
    <row r="3822" spans="1:8">
      <c r="H3822" t="s">
        <v>3190</v>
      </c>
    </row>
    <row r="3823" spans="1:8">
      <c r="F3823" t="s">
        <v>1777</v>
      </c>
      <c r="G3823" t="s">
        <v>1880</v>
      </c>
      <c r="H3823" t="s">
        <v>2666</v>
      </c>
    </row>
    <row r="3824" spans="1:8">
      <c r="H3824" t="s">
        <v>2667</v>
      </c>
    </row>
    <row r="3825" spans="1:8">
      <c r="H3825" t="s">
        <v>2668</v>
      </c>
    </row>
    <row r="3826" spans="1:8">
      <c r="H3826" t="s">
        <v>2669</v>
      </c>
    </row>
    <row r="3827" spans="1:8">
      <c r="H3827" t="s">
        <v>2329</v>
      </c>
    </row>
    <row r="3828" spans="1:8">
      <c r="H3828" t="s">
        <v>2670</v>
      </c>
    </row>
    <row r="3829" spans="1:8">
      <c r="H3829" t="s">
        <v>2671</v>
      </c>
    </row>
    <row r="3830" spans="1:8">
      <c r="H3830" t="s">
        <v>3190</v>
      </c>
    </row>
    <row r="3831" spans="1:8">
      <c r="A3831" t="s">
        <v>475</v>
      </c>
      <c r="B3831">
        <f>HYPERLINK("https://github.com/apache/commons-math/commit/53cb2cce5f7bbcc2301ee131b26abf9354fd6302", "53cb2cce5f7bbcc2301ee131b26abf9354fd6302")</f>
        <v>0</v>
      </c>
      <c r="C3831">
        <f>HYPERLINK("https://github.com/apache/commons-math/commit/9cfd17601bcb30ea734b8261d2a3fa4dc5ed5d9e", "9cfd17601bcb30ea734b8261d2a3fa4dc5ed5d9e")</f>
        <v>0</v>
      </c>
      <c r="D3831" t="s">
        <v>530</v>
      </c>
      <c r="E3831" t="s">
        <v>993</v>
      </c>
      <c r="F3831" t="s">
        <v>1778</v>
      </c>
      <c r="G3831" t="s">
        <v>1826</v>
      </c>
      <c r="H3831" t="s">
        <v>2312</v>
      </c>
    </row>
    <row r="3832" spans="1:8">
      <c r="H3832" t="s">
        <v>2331</v>
      </c>
    </row>
    <row r="3833" spans="1:8">
      <c r="H3833" t="s">
        <v>2332</v>
      </c>
    </row>
    <row r="3834" spans="1:8">
      <c r="H3834" t="s">
        <v>2333</v>
      </c>
    </row>
    <row r="3835" spans="1:8">
      <c r="H3835" t="s">
        <v>2917</v>
      </c>
    </row>
    <row r="3836" spans="1:8">
      <c r="F3836" t="s">
        <v>1776</v>
      </c>
      <c r="G3836" t="s">
        <v>1856</v>
      </c>
      <c r="H3836" t="s">
        <v>2312</v>
      </c>
    </row>
    <row r="3837" spans="1:8">
      <c r="H3837" t="s">
        <v>2331</v>
      </c>
    </row>
    <row r="3838" spans="1:8">
      <c r="H3838" t="s">
        <v>2332</v>
      </c>
    </row>
    <row r="3839" spans="1:8">
      <c r="H3839" t="s">
        <v>2333</v>
      </c>
    </row>
    <row r="3840" spans="1:8">
      <c r="A3840" t="s">
        <v>476</v>
      </c>
      <c r="B3840">
        <f>HYPERLINK("https://github.com/apache/commons-math/commit/456de1bf98e87d18588fe76b623b5ed1bd4d715b", "456de1bf98e87d18588fe76b623b5ed1bd4d715b")</f>
        <v>0</v>
      </c>
      <c r="C3840">
        <f>HYPERLINK("https://github.com/apache/commons-math/commit/8afd815000e61ffc98bb5207fbfc483171fa2787", "8afd815000e61ffc98bb5207fbfc483171fa2787")</f>
        <v>0</v>
      </c>
      <c r="D3840" t="s">
        <v>530</v>
      </c>
      <c r="E3840" t="s">
        <v>994</v>
      </c>
      <c r="F3840" t="s">
        <v>1779</v>
      </c>
      <c r="G3840" t="s">
        <v>1903</v>
      </c>
      <c r="H3840" t="s">
        <v>2879</v>
      </c>
    </row>
    <row r="3841" spans="1:8">
      <c r="H3841" t="s">
        <v>5420</v>
      </c>
    </row>
    <row r="3842" spans="1:8">
      <c r="H3842" t="s">
        <v>2880</v>
      </c>
    </row>
    <row r="3843" spans="1:8">
      <c r="H3843" t="s">
        <v>2881</v>
      </c>
    </row>
    <row r="3844" spans="1:8">
      <c r="H3844" t="s">
        <v>5421</v>
      </c>
    </row>
    <row r="3845" spans="1:8">
      <c r="A3845" t="s">
        <v>477</v>
      </c>
      <c r="B3845">
        <f>HYPERLINK("https://github.com/apache/commons-math/commit/536ee3f6450db46f6aaf603d4e6392e0ff92d074", "536ee3f6450db46f6aaf603d4e6392e0ff92d074")</f>
        <v>0</v>
      </c>
      <c r="C3845">
        <f>HYPERLINK("https://github.com/apache/commons-math/commit/456de1bf98e87d18588fe76b623b5ed1bd4d715b", "456de1bf98e87d18588fe76b623b5ed1bd4d715b")</f>
        <v>0</v>
      </c>
      <c r="D3845" t="s">
        <v>530</v>
      </c>
      <c r="E3845" t="s">
        <v>995</v>
      </c>
      <c r="F3845" t="s">
        <v>1781</v>
      </c>
      <c r="G3845" t="s">
        <v>2008</v>
      </c>
      <c r="H3845" t="s">
        <v>2883</v>
      </c>
    </row>
    <row r="3846" spans="1:8">
      <c r="A3846" t="s">
        <v>478</v>
      </c>
      <c r="B3846">
        <f>HYPERLINK("https://github.com/apache/commons-math/commit/8f39a414c112fe1ca59b1aa8b4b45485b04d74b8", "8f39a414c112fe1ca59b1aa8b4b45485b04d74b8")</f>
        <v>0</v>
      </c>
      <c r="C3846">
        <f>HYPERLINK("https://github.com/apache/commons-math/commit/076fe24409fb17c9b9eb640dc25ac5d007459162", "076fe24409fb17c9b9eb640dc25ac5d007459162")</f>
        <v>0</v>
      </c>
      <c r="D3846" t="s">
        <v>530</v>
      </c>
      <c r="E3846" t="s">
        <v>996</v>
      </c>
      <c r="F3846" t="s">
        <v>1782</v>
      </c>
      <c r="G3846" t="s">
        <v>2296</v>
      </c>
      <c r="H3846" t="s">
        <v>5424</v>
      </c>
    </row>
    <row r="3847" spans="1:8">
      <c r="H3847" t="s">
        <v>5425</v>
      </c>
    </row>
    <row r="3848" spans="1:8">
      <c r="A3848" t="s">
        <v>480</v>
      </c>
      <c r="B3848">
        <f>HYPERLINK("https://github.com/apache/commons-math/commit/151b015ea733543fa8b06873d6bece3ed9d30052", "151b015ea733543fa8b06873d6bece3ed9d30052")</f>
        <v>0</v>
      </c>
      <c r="C3848">
        <f>HYPERLINK("https://github.com/apache/commons-math/commit/c67bf75076860be55ae78e7eebeacd8074b808e0", "c67bf75076860be55ae78e7eebeacd8074b808e0")</f>
        <v>0</v>
      </c>
      <c r="D3848" t="s">
        <v>530</v>
      </c>
      <c r="E3848" t="s">
        <v>998</v>
      </c>
      <c r="F3848" t="s">
        <v>1784</v>
      </c>
      <c r="G3848" t="s">
        <v>1851</v>
      </c>
      <c r="H3848" t="s">
        <v>2917</v>
      </c>
    </row>
    <row r="3849" spans="1:8">
      <c r="F3849" t="s">
        <v>1785</v>
      </c>
      <c r="G3849" t="s">
        <v>2103</v>
      </c>
      <c r="H3849" t="s">
        <v>5428</v>
      </c>
    </row>
    <row r="3850" spans="1:8">
      <c r="A3850" t="s">
        <v>481</v>
      </c>
      <c r="B3850">
        <f>HYPERLINK("https://github.com/apache/commons-math/commit/24b1d86ffba3a1434747af0629a4b89b2dab8b3d", "24b1d86ffba3a1434747af0629a4b89b2dab8b3d")</f>
        <v>0</v>
      </c>
      <c r="C3850">
        <f>HYPERLINK("https://github.com/apache/commons-math/commit/bdc4a527fb526da71042b4cbf7acbb9484885c40", "bdc4a527fb526da71042b4cbf7acbb9484885c40")</f>
        <v>0</v>
      </c>
      <c r="D3850" t="s">
        <v>530</v>
      </c>
      <c r="E3850" t="s">
        <v>999</v>
      </c>
      <c r="F3850" t="s">
        <v>1786</v>
      </c>
      <c r="G3850" t="s">
        <v>2219</v>
      </c>
      <c r="H3850" t="s">
        <v>5429</v>
      </c>
    </row>
    <row r="3851" spans="1:8">
      <c r="H3851" t="s">
        <v>5430</v>
      </c>
    </row>
    <row r="3852" spans="1:8">
      <c r="A3852" t="s">
        <v>482</v>
      </c>
      <c r="B3852">
        <f>HYPERLINK("https://github.com/apache/commons-math/commit/b509678e95f313d05bfdae6e38492b3dbb306b5a", "b509678e95f313d05bfdae6e38492b3dbb306b5a")</f>
        <v>0</v>
      </c>
      <c r="C3852">
        <f>HYPERLINK("https://github.com/apache/commons-math/commit/ee73d636dea9618c685755111a98e65e1cbc5049", "ee73d636dea9618c685755111a98e65e1cbc5049")</f>
        <v>0</v>
      </c>
      <c r="D3852" t="s">
        <v>530</v>
      </c>
      <c r="E3852" t="s">
        <v>1000</v>
      </c>
      <c r="F3852" t="s">
        <v>1786</v>
      </c>
      <c r="G3852" t="s">
        <v>2219</v>
      </c>
      <c r="H3852" t="s">
        <v>4178</v>
      </c>
    </row>
    <row r="3853" spans="1:8">
      <c r="H3853" t="s">
        <v>4200</v>
      </c>
    </row>
    <row r="3854" spans="1:8">
      <c r="H3854" t="s">
        <v>5432</v>
      </c>
    </row>
    <row r="3855" spans="1:8">
      <c r="H3855" t="s">
        <v>5433</v>
      </c>
    </row>
    <row r="3856" spans="1:8">
      <c r="H3856" t="s">
        <v>5434</v>
      </c>
    </row>
    <row r="3857" spans="1:8">
      <c r="H3857" t="s">
        <v>5435</v>
      </c>
    </row>
    <row r="3858" spans="1:8">
      <c r="H3858" t="s">
        <v>4206</v>
      </c>
    </row>
    <row r="3859" spans="1:8">
      <c r="A3859" t="s">
        <v>483</v>
      </c>
      <c r="B3859">
        <f>HYPERLINK("https://github.com/apache/commons-math/commit/0a3c4023ddc1a1c14c85b54f8742a58401ee08d9", "0a3c4023ddc1a1c14c85b54f8742a58401ee08d9")</f>
        <v>0</v>
      </c>
      <c r="C3859">
        <f>HYPERLINK("https://github.com/apache/commons-math/commit/a1f2a98c28b400a01142147816a1b298e86e60bb", "a1f2a98c28b400a01142147816a1b298e86e60bb")</f>
        <v>0</v>
      </c>
      <c r="D3859" t="s">
        <v>530</v>
      </c>
      <c r="E3859" t="s">
        <v>1001</v>
      </c>
      <c r="F3859" t="s">
        <v>1787</v>
      </c>
      <c r="G3859" t="s">
        <v>2094</v>
      </c>
      <c r="H3859" t="s">
        <v>3833</v>
      </c>
    </row>
    <row r="3860" spans="1:8">
      <c r="H3860" t="s">
        <v>5437</v>
      </c>
    </row>
    <row r="3861" spans="1:8">
      <c r="H3861" t="s">
        <v>3834</v>
      </c>
    </row>
    <row r="3862" spans="1:8">
      <c r="H3862" t="s">
        <v>5438</v>
      </c>
    </row>
    <row r="3863" spans="1:8">
      <c r="A3863" t="s">
        <v>485</v>
      </c>
      <c r="B3863">
        <f>HYPERLINK("https://github.com/apache/commons-math/commit/46a0c3ae4140fd34cf8479362192bddb7b7b3e38", "46a0c3ae4140fd34cf8479362192bddb7b7b3e38")</f>
        <v>0</v>
      </c>
      <c r="C3863">
        <f>HYPERLINK("https://github.com/apache/commons-math/commit/7f425354fb4eed78832bbcb37b81acfd21879ab0", "7f425354fb4eed78832bbcb37b81acfd21879ab0")</f>
        <v>0</v>
      </c>
      <c r="D3863" t="s">
        <v>530</v>
      </c>
      <c r="E3863" t="s">
        <v>1003</v>
      </c>
      <c r="F3863" t="s">
        <v>1790</v>
      </c>
      <c r="G3863" t="s">
        <v>2084</v>
      </c>
      <c r="H3863" t="s">
        <v>4379</v>
      </c>
    </row>
    <row r="3864" spans="1:8">
      <c r="H3864" t="s">
        <v>4380</v>
      </c>
    </row>
    <row r="3865" spans="1:8">
      <c r="H3865" t="s">
        <v>4381</v>
      </c>
    </row>
    <row r="3866" spans="1:8">
      <c r="H3866" t="s">
        <v>4382</v>
      </c>
    </row>
    <row r="3867" spans="1:8">
      <c r="F3867" t="s">
        <v>1791</v>
      </c>
      <c r="G3867" t="s">
        <v>2085</v>
      </c>
      <c r="H3867" t="s">
        <v>4379</v>
      </c>
    </row>
    <row r="3868" spans="1:8">
      <c r="H3868" t="s">
        <v>4380</v>
      </c>
    </row>
    <row r="3869" spans="1:8">
      <c r="H3869" t="s">
        <v>4381</v>
      </c>
    </row>
    <row r="3870" spans="1:8">
      <c r="H3870" t="s">
        <v>4382</v>
      </c>
    </row>
    <row r="3871" spans="1:8">
      <c r="A3871" t="s">
        <v>486</v>
      </c>
      <c r="B3871">
        <f>HYPERLINK("https://github.com/apache/commons-math/commit/5fee542f820e233c59b796f01b737ae6a46964d7", "5fee542f820e233c59b796f01b737ae6a46964d7")</f>
        <v>0</v>
      </c>
      <c r="C3871">
        <f>HYPERLINK("https://github.com/apache/commons-math/commit/71bfa2daeb01fdaab7c35047d04e06af0ef10461", "71bfa2daeb01fdaab7c35047d04e06af0ef10461")</f>
        <v>0</v>
      </c>
      <c r="D3871" t="s">
        <v>530</v>
      </c>
      <c r="E3871" t="s">
        <v>1004</v>
      </c>
      <c r="F3871" t="s">
        <v>1792</v>
      </c>
      <c r="G3871" t="s">
        <v>2101</v>
      </c>
      <c r="H3871" t="s">
        <v>4585</v>
      </c>
    </row>
    <row r="3872" spans="1:8">
      <c r="H3872" t="s">
        <v>5440</v>
      </c>
    </row>
    <row r="3873" spans="1:8">
      <c r="H3873" t="s">
        <v>5441</v>
      </c>
    </row>
    <row r="3874" spans="1:8">
      <c r="H3874" t="s">
        <v>5442</v>
      </c>
    </row>
    <row r="3875" spans="1:8">
      <c r="H3875" t="s">
        <v>5443</v>
      </c>
    </row>
    <row r="3876" spans="1:8">
      <c r="H3876" t="s">
        <v>5444</v>
      </c>
    </row>
    <row r="3877" spans="1:8">
      <c r="H3877" t="s">
        <v>5445</v>
      </c>
    </row>
    <row r="3878" spans="1:8">
      <c r="A3878" t="s">
        <v>487</v>
      </c>
      <c r="B3878">
        <f>HYPERLINK("https://github.com/apache/commons-math/commit/2218194942ea095fd15b3bc1552e12a263981f80", "2218194942ea095fd15b3bc1552e12a263981f80")</f>
        <v>0</v>
      </c>
      <c r="C3878">
        <f>HYPERLINK("https://github.com/apache/commons-math/commit/e6bc7a4d31eaea79eee58fa096866f5c95d78470", "e6bc7a4d31eaea79eee58fa096866f5c95d78470")</f>
        <v>0</v>
      </c>
      <c r="D3878" t="s">
        <v>530</v>
      </c>
      <c r="E3878" t="s">
        <v>1005</v>
      </c>
      <c r="F3878" t="s">
        <v>1786</v>
      </c>
      <c r="G3878" t="s">
        <v>2219</v>
      </c>
      <c r="H3878" t="s">
        <v>4177</v>
      </c>
    </row>
    <row r="3879" spans="1:8">
      <c r="H3879" t="s">
        <v>4184</v>
      </c>
    </row>
    <row r="3880" spans="1:8">
      <c r="H3880" t="s">
        <v>4185</v>
      </c>
    </row>
    <row r="3881" spans="1:8">
      <c r="H3881" t="s">
        <v>4186</v>
      </c>
    </row>
    <row r="3882" spans="1:8">
      <c r="H3882" t="s">
        <v>4187</v>
      </c>
    </row>
    <row r="3883" spans="1:8">
      <c r="H3883" t="s">
        <v>4579</v>
      </c>
    </row>
    <row r="3884" spans="1:8">
      <c r="A3884" t="s">
        <v>488</v>
      </c>
      <c r="B3884">
        <f>HYPERLINK("https://github.com/apache/commons-math/commit/9dbceb0ed1d58c6ccb4d841a2384fe8f6d98149c", "9dbceb0ed1d58c6ccb4d841a2384fe8f6d98149c")</f>
        <v>0</v>
      </c>
      <c r="C3884">
        <f>HYPERLINK("https://github.com/apache/commons-math/commit/8968416790a42eebd5583718800ccc4fe55c8cbc", "8968416790a42eebd5583718800ccc4fe55c8cbc")</f>
        <v>0</v>
      </c>
      <c r="D3884" t="s">
        <v>530</v>
      </c>
      <c r="E3884" t="s">
        <v>1006</v>
      </c>
      <c r="F3884" t="s">
        <v>1784</v>
      </c>
      <c r="G3884" t="s">
        <v>1851</v>
      </c>
      <c r="H3884" t="s">
        <v>2516</v>
      </c>
    </row>
    <row r="3885" spans="1:8">
      <c r="H3885" t="s">
        <v>5448</v>
      </c>
    </row>
    <row r="3886" spans="1:8">
      <c r="H3886" t="s">
        <v>5449</v>
      </c>
    </row>
    <row r="3887" spans="1:8">
      <c r="H3887" t="s">
        <v>5450</v>
      </c>
    </row>
    <row r="3888" spans="1:8">
      <c r="H3888" t="s">
        <v>5451</v>
      </c>
    </row>
    <row r="3889" spans="1:8">
      <c r="A3889" t="s">
        <v>489</v>
      </c>
      <c r="B3889">
        <f>HYPERLINK("https://github.com/apache/commons-math/commit/6bc63d4f3f0c5acc1d0e9c1723b523cfec18a10f", "6bc63d4f3f0c5acc1d0e9c1723b523cfec18a10f")</f>
        <v>0</v>
      </c>
      <c r="C3889">
        <f>HYPERLINK("https://github.com/apache/commons-math/commit/3df6d879e701b442fabf709c8143e6ca8f8f9547", "3df6d879e701b442fabf709c8143e6ca8f8f9547")</f>
        <v>0</v>
      </c>
      <c r="D3889" t="s">
        <v>530</v>
      </c>
      <c r="E3889" t="s">
        <v>1007</v>
      </c>
      <c r="F3889" t="s">
        <v>1784</v>
      </c>
      <c r="G3889" t="s">
        <v>1851</v>
      </c>
      <c r="H3889" t="s">
        <v>5456</v>
      </c>
    </row>
    <row r="3890" spans="1:8">
      <c r="A3890" t="s">
        <v>491</v>
      </c>
      <c r="B3890">
        <f>HYPERLINK("https://github.com/apache/commons-math/commit/a2491345b8e549f653c0e3592408ca6cfa74bb12", "a2491345b8e549f653c0e3592408ca6cfa74bb12")</f>
        <v>0</v>
      </c>
      <c r="C3890">
        <f>HYPERLINK("https://github.com/apache/commons-math/commit/43ac9463822830a0497bb7eb5872b26f733810bb", "43ac9463822830a0497bb7eb5872b26f733810bb")</f>
        <v>0</v>
      </c>
      <c r="D3890" t="s">
        <v>530</v>
      </c>
      <c r="E3890" t="s">
        <v>1009</v>
      </c>
      <c r="F3890" t="s">
        <v>1790</v>
      </c>
      <c r="G3890" t="s">
        <v>2084</v>
      </c>
      <c r="H3890" t="s">
        <v>3613</v>
      </c>
    </row>
    <row r="3891" spans="1:8">
      <c r="F3891" t="s">
        <v>1791</v>
      </c>
      <c r="G3891" t="s">
        <v>2085</v>
      </c>
      <c r="H3891" t="s">
        <v>3613</v>
      </c>
    </row>
    <row r="3892" spans="1:8">
      <c r="A3892" t="s">
        <v>492</v>
      </c>
      <c r="B3892">
        <f>HYPERLINK("https://github.com/apache/commons-math/commit/858ecda80fd60d1f86330f5ea535d714d9474578", "858ecda80fd60d1f86330f5ea535d714d9474578")</f>
        <v>0</v>
      </c>
      <c r="C3892">
        <f>HYPERLINK("https://github.com/apache/commons-math/commit/fdbb8b98f5c0dba55d1bc607434ea00e2b9c3145", "fdbb8b98f5c0dba55d1bc607434ea00e2b9c3145")</f>
        <v>0</v>
      </c>
      <c r="D3892" t="s">
        <v>530</v>
      </c>
      <c r="E3892" t="s">
        <v>1010</v>
      </c>
      <c r="F3892" t="s">
        <v>1790</v>
      </c>
      <c r="G3892" t="s">
        <v>2084</v>
      </c>
      <c r="H3892" t="s">
        <v>3021</v>
      </c>
    </row>
    <row r="3893" spans="1:8">
      <c r="H3893" t="s">
        <v>3022</v>
      </c>
    </row>
    <row r="3894" spans="1:8">
      <c r="H3894" t="s">
        <v>3615</v>
      </c>
    </row>
    <row r="3895" spans="1:8">
      <c r="H3895" t="s">
        <v>3617</v>
      </c>
    </row>
    <row r="3896" spans="1:8">
      <c r="H3896" t="s">
        <v>3618</v>
      </c>
    </row>
    <row r="3897" spans="1:8">
      <c r="H3897" t="s">
        <v>3619</v>
      </c>
    </row>
    <row r="3898" spans="1:8">
      <c r="H3898" t="s">
        <v>3620</v>
      </c>
    </row>
    <row r="3899" spans="1:8">
      <c r="H3899" t="s">
        <v>3621</v>
      </c>
    </row>
    <row r="3900" spans="1:8">
      <c r="H3900" t="s">
        <v>3622</v>
      </c>
    </row>
    <row r="3901" spans="1:8">
      <c r="H3901" t="s">
        <v>3623</v>
      </c>
    </row>
    <row r="3902" spans="1:8">
      <c r="H3902" t="s">
        <v>3624</v>
      </c>
    </row>
    <row r="3903" spans="1:8">
      <c r="H3903" t="s">
        <v>3625</v>
      </c>
    </row>
    <row r="3904" spans="1:8">
      <c r="F3904" t="s">
        <v>1791</v>
      </c>
      <c r="G3904" t="s">
        <v>2085</v>
      </c>
      <c r="H3904" t="s">
        <v>3021</v>
      </c>
    </row>
    <row r="3905" spans="1:8">
      <c r="H3905" t="s">
        <v>3022</v>
      </c>
    </row>
    <row r="3906" spans="1:8">
      <c r="H3906" t="s">
        <v>3615</v>
      </c>
    </row>
    <row r="3907" spans="1:8">
      <c r="H3907" t="s">
        <v>3617</v>
      </c>
    </row>
    <row r="3908" spans="1:8">
      <c r="H3908" t="s">
        <v>3618</v>
      </c>
    </row>
    <row r="3909" spans="1:8">
      <c r="H3909" t="s">
        <v>3619</v>
      </c>
    </row>
    <row r="3910" spans="1:8">
      <c r="H3910" t="s">
        <v>3620</v>
      </c>
    </row>
    <row r="3911" spans="1:8">
      <c r="H3911" t="s">
        <v>3621</v>
      </c>
    </row>
    <row r="3912" spans="1:8">
      <c r="H3912" t="s">
        <v>3622</v>
      </c>
    </row>
    <row r="3913" spans="1:8">
      <c r="H3913" t="s">
        <v>3623</v>
      </c>
    </row>
    <row r="3914" spans="1:8">
      <c r="H3914" t="s">
        <v>3624</v>
      </c>
    </row>
    <row r="3915" spans="1:8">
      <c r="H3915" t="s">
        <v>3625</v>
      </c>
    </row>
    <row r="3916" spans="1:8">
      <c r="A3916" t="s">
        <v>493</v>
      </c>
      <c r="B3916">
        <f>HYPERLINK("https://github.com/apache/commons-math/commit/9fd6725d51e1106e3b07222bf11a96e2f2ca7b61", "9fd6725d51e1106e3b07222bf11a96e2f2ca7b61")</f>
        <v>0</v>
      </c>
      <c r="C3916">
        <f>HYPERLINK("https://github.com/apache/commons-math/commit/bdd6bc4d134f63e72aef5d071524fb33cccb660e", "bdd6bc4d134f63e72aef5d071524fb33cccb660e")</f>
        <v>0</v>
      </c>
      <c r="D3916" t="s">
        <v>530</v>
      </c>
      <c r="E3916" t="s">
        <v>1011</v>
      </c>
      <c r="F3916" t="s">
        <v>1794</v>
      </c>
      <c r="G3916" t="s">
        <v>2298</v>
      </c>
      <c r="H3916" t="s">
        <v>5457</v>
      </c>
    </row>
    <row r="3917" spans="1:8">
      <c r="H3917" t="s">
        <v>5458</v>
      </c>
    </row>
    <row r="3918" spans="1:8">
      <c r="H3918" t="s">
        <v>5459</v>
      </c>
    </row>
    <row r="3919" spans="1:8">
      <c r="H3919" t="s">
        <v>3022</v>
      </c>
    </row>
    <row r="3920" spans="1:8">
      <c r="A3920" t="s">
        <v>494</v>
      </c>
      <c r="B3920">
        <f>HYPERLINK("https://github.com/apache/commons-math/commit/1fb5411a8119ec88bfdf5d1261afd6e3df73365a", "1fb5411a8119ec88bfdf5d1261afd6e3df73365a")</f>
        <v>0</v>
      </c>
      <c r="C3920">
        <f>HYPERLINK("https://github.com/apache/commons-math/commit/9fd6725d51e1106e3b07222bf11a96e2f2ca7b61", "9fd6725d51e1106e3b07222bf11a96e2f2ca7b61")</f>
        <v>0</v>
      </c>
      <c r="D3920" t="s">
        <v>530</v>
      </c>
      <c r="E3920" t="s">
        <v>1012</v>
      </c>
      <c r="F3920" t="s">
        <v>1790</v>
      </c>
      <c r="G3920" t="s">
        <v>2084</v>
      </c>
      <c r="H3920" t="s">
        <v>5460</v>
      </c>
    </row>
    <row r="3921" spans="1:8">
      <c r="F3921" t="s">
        <v>1791</v>
      </c>
      <c r="G3921" t="s">
        <v>2085</v>
      </c>
      <c r="H3921" t="s">
        <v>5460</v>
      </c>
    </row>
    <row r="3922" spans="1:8">
      <c r="H3922" t="s">
        <v>3038</v>
      </c>
    </row>
    <row r="3923" spans="1:8">
      <c r="A3923" t="s">
        <v>495</v>
      </c>
      <c r="B3923">
        <f>HYPERLINK("https://github.com/apache/commons-math/commit/58e0efc651e746dbdf410708506b4647e03fa178", "58e0efc651e746dbdf410708506b4647e03fa178")</f>
        <v>0</v>
      </c>
      <c r="C3923">
        <f>HYPERLINK("https://github.com/apache/commons-math/commit/1c88930c3a26e947a55d096912457a11de77e45e", "1c88930c3a26e947a55d096912457a11de77e45e")</f>
        <v>0</v>
      </c>
      <c r="D3923" t="s">
        <v>531</v>
      </c>
      <c r="E3923" t="s">
        <v>1013</v>
      </c>
      <c r="F3923" t="s">
        <v>1795</v>
      </c>
      <c r="G3923" t="s">
        <v>2299</v>
      </c>
      <c r="H3923" t="s">
        <v>5461</v>
      </c>
    </row>
    <row r="3924" spans="1:8">
      <c r="A3924" t="s">
        <v>496</v>
      </c>
      <c r="B3924">
        <f>HYPERLINK("https://github.com/apache/commons-math/commit/3ba0221c267e299525d385c496840c2b92eeac9c", "3ba0221c267e299525d385c496840c2b92eeac9c")</f>
        <v>0</v>
      </c>
      <c r="C3924">
        <f>HYPERLINK("https://github.com/apache/commons-math/commit/7813ecb115eae3c43973056d9155c1c5c98eabce", "7813ecb115eae3c43973056d9155c1c5c98eabce")</f>
        <v>0</v>
      </c>
      <c r="D3924" t="s">
        <v>530</v>
      </c>
      <c r="E3924" t="s">
        <v>1014</v>
      </c>
      <c r="F3924" t="s">
        <v>1796</v>
      </c>
      <c r="G3924" t="s">
        <v>2082</v>
      </c>
      <c r="H3924" t="s">
        <v>3622</v>
      </c>
    </row>
    <row r="3925" spans="1:8">
      <c r="H3925" t="s">
        <v>3623</v>
      </c>
    </row>
    <row r="3926" spans="1:8">
      <c r="F3926" t="s">
        <v>1793</v>
      </c>
      <c r="G3926" t="s">
        <v>2063</v>
      </c>
      <c r="H3926" t="s">
        <v>3622</v>
      </c>
    </row>
    <row r="3927" spans="1:8">
      <c r="H3927" t="s">
        <v>3623</v>
      </c>
    </row>
    <row r="3928" spans="1:8">
      <c r="A3928" t="s">
        <v>497</v>
      </c>
      <c r="B3928">
        <f>HYPERLINK("https://github.com/apache/commons-math/commit/bf1c2c214c67fb3ce513fc8241d711e91cc81be9", "bf1c2c214c67fb3ce513fc8241d711e91cc81be9")</f>
        <v>0</v>
      </c>
      <c r="C3928">
        <f>HYPERLINK("https://github.com/apache/commons-math/commit/dd0acaa9ff26939cb3b9a7e4e5b13815d1853d38", "dd0acaa9ff26939cb3b9a7e4e5b13815d1853d38")</f>
        <v>0</v>
      </c>
      <c r="D3928" t="s">
        <v>530</v>
      </c>
      <c r="E3928" t="s">
        <v>1015</v>
      </c>
      <c r="F3928" t="s">
        <v>1797</v>
      </c>
      <c r="G3928" t="s">
        <v>2300</v>
      </c>
      <c r="H3928" t="s">
        <v>5462</v>
      </c>
    </row>
    <row r="3929" spans="1:8">
      <c r="H3929" t="s">
        <v>5463</v>
      </c>
    </row>
    <row r="3930" spans="1:8">
      <c r="A3930" t="s">
        <v>498</v>
      </c>
      <c r="B3930">
        <f>HYPERLINK("https://github.com/apache/commons-math/commit/22753536f4c0671a797b9cc1fd4e4c18c7c39fa6", "22753536f4c0671a797b9cc1fd4e4c18c7c39fa6")</f>
        <v>0</v>
      </c>
      <c r="C3930">
        <f>HYPERLINK("https://github.com/apache/commons-math/commit/b35167641afd36f32bb925e71abfda74080a2ebe", "b35167641afd36f32bb925e71abfda74080a2ebe")</f>
        <v>0</v>
      </c>
      <c r="D3930" t="s">
        <v>530</v>
      </c>
      <c r="E3930" t="s">
        <v>1016</v>
      </c>
      <c r="F3930" t="s">
        <v>1798</v>
      </c>
      <c r="G3930" t="s">
        <v>2301</v>
      </c>
      <c r="H3930" t="s">
        <v>5465</v>
      </c>
    </row>
    <row r="3931" spans="1:8">
      <c r="H3931" t="s">
        <v>5466</v>
      </c>
    </row>
    <row r="3932" spans="1:8">
      <c r="A3932" t="s">
        <v>499</v>
      </c>
      <c r="B3932">
        <f>HYPERLINK("https://github.com/apache/commons-math/commit/226c1fc6380ddcd59c38cbcafd892a58e8e356dd", "226c1fc6380ddcd59c38cbcafd892a58e8e356dd")</f>
        <v>0</v>
      </c>
      <c r="C3932">
        <f>HYPERLINK("https://github.com/apache/commons-math/commit/142dcaa92109648d69b06694d80b377ab7fd8424", "142dcaa92109648d69b06694d80b377ab7fd8424")</f>
        <v>0</v>
      </c>
      <c r="D3932" t="s">
        <v>530</v>
      </c>
      <c r="E3932" t="s">
        <v>1017</v>
      </c>
      <c r="F3932" t="s">
        <v>1800</v>
      </c>
      <c r="G3932" t="s">
        <v>2302</v>
      </c>
      <c r="H3932" t="s">
        <v>5467</v>
      </c>
    </row>
    <row r="3933" spans="1:8">
      <c r="H3933" t="s">
        <v>5468</v>
      </c>
    </row>
    <row r="3934" spans="1:8">
      <c r="F3934" t="s">
        <v>1771</v>
      </c>
      <c r="G3934" t="s">
        <v>2138</v>
      </c>
      <c r="H3934" t="s">
        <v>4227</v>
      </c>
    </row>
    <row r="3935" spans="1:8">
      <c r="F3935" t="s">
        <v>1801</v>
      </c>
      <c r="G3935" t="s">
        <v>2139</v>
      </c>
      <c r="H3935" t="s">
        <v>4227</v>
      </c>
    </row>
    <row r="3936" spans="1:8">
      <c r="A3936" t="s">
        <v>500</v>
      </c>
      <c r="B3936">
        <f>HYPERLINK("https://github.com/apache/commons-math/commit/eac2e8b627a238d1777f3e217cf39530b76d9c0c", "eac2e8b627a238d1777f3e217cf39530b76d9c0c")</f>
        <v>0</v>
      </c>
      <c r="C3936">
        <f>HYPERLINK("https://github.com/apache/commons-math/commit/43ebe7bc45edb5c606d7d6fd7dfa9165f18fb45c", "43ebe7bc45edb5c606d7d6fd7dfa9165f18fb45c")</f>
        <v>0</v>
      </c>
      <c r="D3936" t="s">
        <v>530</v>
      </c>
      <c r="E3936" t="s">
        <v>998</v>
      </c>
      <c r="F3936" t="s">
        <v>1802</v>
      </c>
      <c r="G3936" t="s">
        <v>2123</v>
      </c>
      <c r="H3936" t="s">
        <v>2917</v>
      </c>
    </row>
    <row r="3937" spans="1:8">
      <c r="F3937" t="s">
        <v>1803</v>
      </c>
      <c r="G3937" t="s">
        <v>2303</v>
      </c>
      <c r="H3937" t="s">
        <v>2917</v>
      </c>
    </row>
    <row r="3938" spans="1:8">
      <c r="F3938" t="s">
        <v>1804</v>
      </c>
      <c r="G3938" t="s">
        <v>2304</v>
      </c>
      <c r="H3938" t="s">
        <v>2917</v>
      </c>
    </row>
    <row r="3939" spans="1:8">
      <c r="F3939" t="s">
        <v>1805</v>
      </c>
      <c r="G3939" t="s">
        <v>1882</v>
      </c>
      <c r="H3939" t="s">
        <v>3190</v>
      </c>
    </row>
    <row r="3940" spans="1:8">
      <c r="F3940" t="s">
        <v>1806</v>
      </c>
      <c r="G3940" t="s">
        <v>1859</v>
      </c>
      <c r="H3940" t="s">
        <v>2917</v>
      </c>
    </row>
    <row r="3941" spans="1:8">
      <c r="H3941" t="s">
        <v>3190</v>
      </c>
    </row>
    <row r="3942" spans="1:8">
      <c r="A3942" t="s">
        <v>501</v>
      </c>
      <c r="B3942">
        <f>HYPERLINK("https://github.com/apache/commons-math/commit/aa0bee30550b071cb4b3006bbb7e39e163e08038", "aa0bee30550b071cb4b3006bbb7e39e163e08038")</f>
        <v>0</v>
      </c>
      <c r="C3942">
        <f>HYPERLINK("https://github.com/apache/commons-math/commit/eac2e8b627a238d1777f3e217cf39530b76d9c0c", "eac2e8b627a238d1777f3e217cf39530b76d9c0c")</f>
        <v>0</v>
      </c>
      <c r="D3942" t="s">
        <v>530</v>
      </c>
      <c r="E3942" t="s">
        <v>998</v>
      </c>
      <c r="F3942" t="s">
        <v>1807</v>
      </c>
      <c r="G3942" t="s">
        <v>1837</v>
      </c>
      <c r="H3942" t="s">
        <v>3190</v>
      </c>
    </row>
    <row r="3943" spans="1:8">
      <c r="F3943" t="s">
        <v>1789</v>
      </c>
      <c r="G3943" t="s">
        <v>1919</v>
      </c>
      <c r="H3943" t="s">
        <v>2917</v>
      </c>
    </row>
    <row r="3944" spans="1:8">
      <c r="F3944" t="s">
        <v>1808</v>
      </c>
      <c r="G3944" t="s">
        <v>1953</v>
      </c>
      <c r="H3944" t="s">
        <v>2917</v>
      </c>
    </row>
    <row r="3945" spans="1:8">
      <c r="F3945" t="s">
        <v>1809</v>
      </c>
      <c r="G3945" t="s">
        <v>1917</v>
      </c>
      <c r="H3945" t="s">
        <v>2917</v>
      </c>
    </row>
    <row r="3946" spans="1:8">
      <c r="F3946" t="s">
        <v>1810</v>
      </c>
      <c r="G3946" t="s">
        <v>2014</v>
      </c>
      <c r="H3946" t="s">
        <v>3190</v>
      </c>
    </row>
    <row r="3947" spans="1:8">
      <c r="F3947" t="s">
        <v>1811</v>
      </c>
      <c r="G3947" t="s">
        <v>2015</v>
      </c>
      <c r="H3947" t="s">
        <v>3190</v>
      </c>
    </row>
    <row r="3948" spans="1:8">
      <c r="A3948" t="s">
        <v>502</v>
      </c>
      <c r="B3948">
        <f>HYPERLINK("https://github.com/apache/commons-math/commit/89f0abb4ea03816b8d27160fcdf35381871bf351", "89f0abb4ea03816b8d27160fcdf35381871bf351")</f>
        <v>0</v>
      </c>
      <c r="C3948">
        <f>HYPERLINK("https://github.com/apache/commons-math/commit/4f0a49b6743cf5083a50fec1870145d7a683c392", "4f0a49b6743cf5083a50fec1870145d7a683c392")</f>
        <v>0</v>
      </c>
      <c r="D3948" t="s">
        <v>530</v>
      </c>
      <c r="E3948" t="s">
        <v>998</v>
      </c>
      <c r="F3948" t="s">
        <v>1812</v>
      </c>
      <c r="G3948" t="s">
        <v>2168</v>
      </c>
      <c r="H3948" t="s">
        <v>3190</v>
      </c>
    </row>
    <row r="3949" spans="1:8">
      <c r="A3949" t="s">
        <v>503</v>
      </c>
      <c r="B3949">
        <f>HYPERLINK("https://github.com/apache/commons-math/commit/9f633f7af452b00fc17078380b22a5262a4bb3e2", "9f633f7af452b00fc17078380b22a5262a4bb3e2")</f>
        <v>0</v>
      </c>
      <c r="C3949">
        <f>HYPERLINK("https://github.com/apache/commons-math/commit/89f0abb4ea03816b8d27160fcdf35381871bf351", "89f0abb4ea03816b8d27160fcdf35381871bf351")</f>
        <v>0</v>
      </c>
      <c r="D3949" t="s">
        <v>530</v>
      </c>
      <c r="E3949" t="s">
        <v>998</v>
      </c>
      <c r="F3949" t="s">
        <v>1813</v>
      </c>
      <c r="G3949" t="s">
        <v>2169</v>
      </c>
      <c r="H3949" t="s">
        <v>3190</v>
      </c>
    </row>
    <row r="3950" spans="1:8">
      <c r="A3950" t="s">
        <v>504</v>
      </c>
      <c r="B3950">
        <f>HYPERLINK("https://github.com/apache/commons-math/commit/eab5cb3af159ab9cbb27fdbd1ee484708dfc699c", "eab5cb3af159ab9cbb27fdbd1ee484708dfc699c")</f>
        <v>0</v>
      </c>
      <c r="C3950">
        <f>HYPERLINK("https://github.com/apache/commons-math/commit/94061dc5669452865779bc1d077b0dc7b051a854", "94061dc5669452865779bc1d077b0dc7b051a854")</f>
        <v>0</v>
      </c>
      <c r="D3950" t="s">
        <v>530</v>
      </c>
      <c r="E3950" t="s">
        <v>998</v>
      </c>
      <c r="F3950" t="s">
        <v>1814</v>
      </c>
      <c r="G3950" t="s">
        <v>1985</v>
      </c>
      <c r="H3950" t="s">
        <v>3190</v>
      </c>
    </row>
    <row r="3951" spans="1:8">
      <c r="A3951" t="s">
        <v>506</v>
      </c>
      <c r="B3951">
        <f>HYPERLINK("https://github.com/apache/commons-math/commit/c6d5f4b65fc589a715c82d3c643a85dacbc0d1ac", "c6d5f4b65fc589a715c82d3c643a85dacbc0d1ac")</f>
        <v>0</v>
      </c>
      <c r="C3951">
        <f>HYPERLINK("https://github.com/apache/commons-math/commit/2f48fbb5f9888279a9682de6e04f10c5ad7859ea", "2f48fbb5f9888279a9682de6e04f10c5ad7859ea")</f>
        <v>0</v>
      </c>
      <c r="D3951" t="s">
        <v>530</v>
      </c>
      <c r="E3951" t="s">
        <v>998</v>
      </c>
      <c r="F3951" t="s">
        <v>1815</v>
      </c>
      <c r="G3951" t="s">
        <v>2305</v>
      </c>
      <c r="H3951" t="s">
        <v>3726</v>
      </c>
    </row>
    <row r="3952" spans="1:8">
      <c r="F3952" t="s">
        <v>1816</v>
      </c>
      <c r="G3952" t="s">
        <v>2306</v>
      </c>
      <c r="H3952" t="s">
        <v>3726</v>
      </c>
    </row>
    <row r="3953" spans="1:8">
      <c r="F3953" t="s">
        <v>1817</v>
      </c>
      <c r="G3953" t="s">
        <v>2307</v>
      </c>
      <c r="H3953" t="s">
        <v>3726</v>
      </c>
    </row>
    <row r="3954" spans="1:8">
      <c r="F3954" t="s">
        <v>1818</v>
      </c>
      <c r="G3954" t="s">
        <v>2308</v>
      </c>
      <c r="H3954" t="s">
        <v>3726</v>
      </c>
    </row>
    <row r="3955" spans="1:8">
      <c r="A3955" t="s">
        <v>507</v>
      </c>
      <c r="B3955">
        <f>HYPERLINK("https://github.com/apache/commons-math/commit/50977290cdda79896ccb6304067341486fe104d2", "50977290cdda79896ccb6304067341486fe104d2")</f>
        <v>0</v>
      </c>
      <c r="C3955">
        <f>HYPERLINK("https://github.com/apache/commons-math/commit/24e4acc7de355092c071bd63336d2fdb31c2c7ff", "24e4acc7de355092c071bd63336d2fdb31c2c7ff")</f>
        <v>0</v>
      </c>
      <c r="D3955" t="s">
        <v>530</v>
      </c>
      <c r="E3955" t="s">
        <v>1018</v>
      </c>
      <c r="F3955" t="s">
        <v>1815</v>
      </c>
      <c r="G3955" t="s">
        <v>2305</v>
      </c>
      <c r="H3955" t="s">
        <v>5470</v>
      </c>
    </row>
    <row r="3956" spans="1:8">
      <c r="A3956" t="s">
        <v>508</v>
      </c>
      <c r="B3956">
        <f>HYPERLINK("https://github.com/apache/commons-math/commit/654697c048b50b7e2ac28f012792098560df8db9", "654697c048b50b7e2ac28f012792098560df8db9")</f>
        <v>0</v>
      </c>
      <c r="C3956">
        <f>HYPERLINK("https://github.com/apache/commons-math/commit/50977290cdda79896ccb6304067341486fe104d2", "50977290cdda79896ccb6304067341486fe104d2")</f>
        <v>0</v>
      </c>
      <c r="D3956" t="s">
        <v>531</v>
      </c>
      <c r="E3956" t="s">
        <v>1019</v>
      </c>
      <c r="F3956" t="s">
        <v>1819</v>
      </c>
      <c r="G3956" t="s">
        <v>2141</v>
      </c>
      <c r="H3956" t="s">
        <v>4234</v>
      </c>
    </row>
    <row r="3957" spans="1:8">
      <c r="H3957" t="s">
        <v>4235</v>
      </c>
    </row>
    <row r="3958" spans="1:8">
      <c r="H3958" t="s">
        <v>4236</v>
      </c>
    </row>
    <row r="3959" spans="1:8">
      <c r="H3959" t="s">
        <v>4237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3416"/>
  <sheetViews>
    <sheetView workbookViewId="0"/>
  </sheetViews>
  <sheetFormatPr defaultRowHeight="15"/>
  <sheetData>
    <row r="1" spans="1:8">
      <c r="A1" s="1" t="s">
        <v>0</v>
      </c>
      <c r="B1" s="1" t="s">
        <v>1</v>
      </c>
      <c r="C1" s="1" t="s">
        <v>2</v>
      </c>
      <c r="D1" s="1" t="s">
        <v>3</v>
      </c>
      <c r="E1" s="1" t="s">
        <v>4</v>
      </c>
      <c r="F1" s="1" t="s">
        <v>5</v>
      </c>
      <c r="G1" s="1" t="s">
        <v>6</v>
      </c>
      <c r="H1" s="1" t="s">
        <v>7</v>
      </c>
    </row>
    <row r="2" spans="1:8">
      <c r="A2" t="s">
        <v>9</v>
      </c>
      <c r="B2">
        <f>HYPERLINK("https://github.com/apache/commons-math/commit/7651a6b14d5be6151432e7d709efd884d9ec3a6c", "7651a6b14d5be6151432e7d709efd884d9ec3a6c")</f>
        <v>0</v>
      </c>
      <c r="C2">
        <f>HYPERLINK("https://github.com/apache/commons-math/commit/065a88e24188fd324e7f6e5f70aefaf95c9a49b9", "065a88e24188fd324e7f6e5f70aefaf95c9a49b9")</f>
        <v>0</v>
      </c>
      <c r="D2" t="s">
        <v>509</v>
      </c>
      <c r="E2" t="s">
        <v>533</v>
      </c>
      <c r="F2" t="s">
        <v>1021</v>
      </c>
      <c r="G2" t="s">
        <v>1821</v>
      </c>
      <c r="H2" t="s">
        <v>2313</v>
      </c>
    </row>
    <row r="3" spans="1:8">
      <c r="H3" t="s">
        <v>2316</v>
      </c>
    </row>
    <row r="4" spans="1:8">
      <c r="H4" t="s">
        <v>2317</v>
      </c>
    </row>
    <row r="5" spans="1:8">
      <c r="A5" t="s">
        <v>10</v>
      </c>
      <c r="B5">
        <f>HYPERLINK("https://github.com/apache/commons-math/commit/d6f7028269df96a72cccf7b72a41b89aaa820e9f", "d6f7028269df96a72cccf7b72a41b89aaa820e9f")</f>
        <v>0</v>
      </c>
      <c r="C5">
        <f>HYPERLINK("https://github.com/apache/commons-math/commit/71dfdabde1f5e9f0def1d2035822518b43e70587", "71dfdabde1f5e9f0def1d2035822518b43e70587")</f>
        <v>0</v>
      </c>
      <c r="D5" t="s">
        <v>509</v>
      </c>
      <c r="E5" t="s">
        <v>534</v>
      </c>
      <c r="F5" t="s">
        <v>1022</v>
      </c>
      <c r="G5" t="s">
        <v>1822</v>
      </c>
      <c r="H5" t="s">
        <v>2318</v>
      </c>
    </row>
    <row r="6" spans="1:8">
      <c r="H6" t="s">
        <v>2320</v>
      </c>
    </row>
    <row r="7" spans="1:8">
      <c r="H7" t="s">
        <v>2321</v>
      </c>
    </row>
    <row r="8" spans="1:8">
      <c r="H8" t="s">
        <v>2322</v>
      </c>
    </row>
    <row r="9" spans="1:8">
      <c r="A9" t="s">
        <v>11</v>
      </c>
      <c r="B9">
        <f>HYPERLINK("https://github.com/apache/commons-math/commit/429a652114f94bf81e97a7737f1b3ea63fb3de91", "429a652114f94bf81e97a7737f1b3ea63fb3de91")</f>
        <v>0</v>
      </c>
      <c r="C9">
        <f>HYPERLINK("https://github.com/apache/commons-math/commit/e9488d7cf6fe7708fefe306a642f045a75eab498", "e9488d7cf6fe7708fefe306a642f045a75eab498")</f>
        <v>0</v>
      </c>
      <c r="D9" t="s">
        <v>509</v>
      </c>
      <c r="E9" t="s">
        <v>535</v>
      </c>
      <c r="F9" t="s">
        <v>1024</v>
      </c>
      <c r="G9" t="s">
        <v>1824</v>
      </c>
      <c r="H9" t="s">
        <v>2312</v>
      </c>
    </row>
    <row r="10" spans="1:8">
      <c r="H10" t="s">
        <v>2324</v>
      </c>
    </row>
    <row r="11" spans="1:8">
      <c r="F11" t="s">
        <v>1025</v>
      </c>
      <c r="G11" t="s">
        <v>1825</v>
      </c>
      <c r="H11" t="s">
        <v>2326</v>
      </c>
    </row>
    <row r="12" spans="1:8">
      <c r="H12" t="s">
        <v>2327</v>
      </c>
    </row>
    <row r="13" spans="1:8">
      <c r="H13" t="s">
        <v>2328</v>
      </c>
    </row>
    <row r="14" spans="1:8">
      <c r="H14" t="s">
        <v>2329</v>
      </c>
    </row>
    <row r="15" spans="1:8">
      <c r="F15" t="s">
        <v>1026</v>
      </c>
      <c r="G15" t="s">
        <v>1826</v>
      </c>
      <c r="H15" t="s">
        <v>2312</v>
      </c>
    </row>
    <row r="16" spans="1:8">
      <c r="H16" t="s">
        <v>2331</v>
      </c>
    </row>
    <row r="17" spans="1:8">
      <c r="H17" t="s">
        <v>2332</v>
      </c>
    </row>
    <row r="18" spans="1:8">
      <c r="H18" t="s">
        <v>2333</v>
      </c>
    </row>
    <row r="19" spans="1:8">
      <c r="F19" t="s">
        <v>1027</v>
      </c>
      <c r="G19" t="s">
        <v>1827</v>
      </c>
      <c r="H19" t="s">
        <v>2312</v>
      </c>
    </row>
    <row r="20" spans="1:8">
      <c r="H20" t="s">
        <v>2331</v>
      </c>
    </row>
    <row r="21" spans="1:8">
      <c r="H21" t="s">
        <v>2332</v>
      </c>
    </row>
    <row r="22" spans="1:8">
      <c r="H22" t="s">
        <v>2333</v>
      </c>
    </row>
    <row r="23" spans="1:8">
      <c r="F23" t="s">
        <v>1028</v>
      </c>
      <c r="G23" t="s">
        <v>1820</v>
      </c>
      <c r="H23" t="s">
        <v>2312</v>
      </c>
    </row>
    <row r="24" spans="1:8">
      <c r="H24" t="s">
        <v>2331</v>
      </c>
    </row>
    <row r="25" spans="1:8">
      <c r="H25" t="s">
        <v>2333</v>
      </c>
    </row>
    <row r="26" spans="1:8">
      <c r="H26" t="s">
        <v>2336</v>
      </c>
    </row>
    <row r="27" spans="1:8">
      <c r="H27" t="s">
        <v>2337</v>
      </c>
    </row>
    <row r="28" spans="1:8">
      <c r="A28" t="s">
        <v>12</v>
      </c>
      <c r="B28">
        <f>HYPERLINK("https://github.com/apache/commons-math/commit/d23bf18b40bc7f731498acd042f6d0c0800a9290", "d23bf18b40bc7f731498acd042f6d0c0800a9290")</f>
        <v>0</v>
      </c>
      <c r="C28">
        <f>HYPERLINK("https://github.com/apache/commons-math/commit/6aa45e2047db100c6230dbf6db62498f1dcaa79a", "6aa45e2047db100c6230dbf6db62498f1dcaa79a")</f>
        <v>0</v>
      </c>
      <c r="D28" t="s">
        <v>509</v>
      </c>
      <c r="E28" t="s">
        <v>536</v>
      </c>
      <c r="F28" t="s">
        <v>1029</v>
      </c>
      <c r="G28" t="s">
        <v>1828</v>
      </c>
      <c r="H28" t="s">
        <v>2340</v>
      </c>
    </row>
    <row r="29" spans="1:8">
      <c r="H29" t="s">
        <v>2341</v>
      </c>
    </row>
    <row r="30" spans="1:8">
      <c r="H30" t="s">
        <v>2342</v>
      </c>
    </row>
    <row r="31" spans="1:8">
      <c r="H31" t="s">
        <v>2343</v>
      </c>
    </row>
    <row r="32" spans="1:8">
      <c r="F32" t="s">
        <v>1030</v>
      </c>
      <c r="G32" t="s">
        <v>1829</v>
      </c>
      <c r="H32" t="s">
        <v>2347</v>
      </c>
    </row>
    <row r="33" spans="1:8">
      <c r="H33" t="s">
        <v>2348</v>
      </c>
    </row>
    <row r="34" spans="1:8">
      <c r="H34" t="s">
        <v>2349</v>
      </c>
    </row>
    <row r="35" spans="1:8">
      <c r="H35" t="s">
        <v>2350</v>
      </c>
    </row>
    <row r="36" spans="1:8">
      <c r="H36" t="s">
        <v>2351</v>
      </c>
    </row>
    <row r="37" spans="1:8">
      <c r="H37" t="s">
        <v>2352</v>
      </c>
    </row>
    <row r="38" spans="1:8">
      <c r="H38" t="s">
        <v>2353</v>
      </c>
    </row>
    <row r="39" spans="1:8">
      <c r="H39" t="s">
        <v>2354</v>
      </c>
    </row>
    <row r="40" spans="1:8">
      <c r="F40" t="s">
        <v>1031</v>
      </c>
      <c r="G40" t="s">
        <v>1830</v>
      </c>
      <c r="H40" t="s">
        <v>2356</v>
      </c>
    </row>
    <row r="41" spans="1:8">
      <c r="A41" t="s">
        <v>13</v>
      </c>
      <c r="B41">
        <f>HYPERLINK("https://github.com/apache/commons-math/commit/546eeaf21921cad98f1785c34006823b7bcda43b", "546eeaf21921cad98f1785c34006823b7bcda43b")</f>
        <v>0</v>
      </c>
      <c r="C41">
        <f>HYPERLINK("https://github.com/apache/commons-math/commit/736e42145ca2547b0385f9e841d4efdbcce1bee9", "736e42145ca2547b0385f9e841d4efdbcce1bee9")</f>
        <v>0</v>
      </c>
      <c r="D41" t="s">
        <v>510</v>
      </c>
      <c r="E41" t="s">
        <v>537</v>
      </c>
      <c r="F41" t="s">
        <v>1032</v>
      </c>
      <c r="G41" t="s">
        <v>1831</v>
      </c>
      <c r="H41" t="s">
        <v>2357</v>
      </c>
    </row>
    <row r="42" spans="1:8">
      <c r="A42" t="s">
        <v>15</v>
      </c>
      <c r="B42">
        <f>HYPERLINK("https://github.com/apache/commons-math/commit/09c8b57924bc90dfcf93aa35eb79a6bd752add1d", "09c8b57924bc90dfcf93aa35eb79a6bd752add1d")</f>
        <v>0</v>
      </c>
      <c r="C42">
        <f>HYPERLINK("https://github.com/apache/commons-math/commit/d20ee8ab0e803031d14af734ac934fe2b770990c", "d20ee8ab0e803031d14af734ac934fe2b770990c")</f>
        <v>0</v>
      </c>
      <c r="D42" t="s">
        <v>510</v>
      </c>
      <c r="E42" t="s">
        <v>539</v>
      </c>
      <c r="F42" t="s">
        <v>1034</v>
      </c>
      <c r="G42" t="s">
        <v>1833</v>
      </c>
      <c r="H42" t="s">
        <v>2342</v>
      </c>
    </row>
    <row r="43" spans="1:8">
      <c r="A43" t="s">
        <v>16</v>
      </c>
      <c r="B43">
        <f>HYPERLINK("https://github.com/apache/commons-math/commit/db0b59b9bc2d0dc4faae24bede1b085a796163a1", "db0b59b9bc2d0dc4faae24bede1b085a796163a1")</f>
        <v>0</v>
      </c>
      <c r="C43">
        <f>HYPERLINK("https://github.com/apache/commons-math/commit/dc115509c871b36a9bda8af3d6655dc5869d7078", "dc115509c871b36a9bda8af3d6655dc5869d7078")</f>
        <v>0</v>
      </c>
      <c r="D43" t="s">
        <v>509</v>
      </c>
      <c r="E43" t="s">
        <v>540</v>
      </c>
      <c r="F43" t="s">
        <v>1035</v>
      </c>
      <c r="G43" t="s">
        <v>1834</v>
      </c>
      <c r="H43" t="s">
        <v>2359</v>
      </c>
    </row>
    <row r="44" spans="1:8">
      <c r="H44" t="s">
        <v>2360</v>
      </c>
    </row>
    <row r="45" spans="1:8">
      <c r="A45" t="s">
        <v>17</v>
      </c>
      <c r="B45">
        <f>HYPERLINK("https://github.com/apache/commons-math/commit/7dc1c05c596e9e42097d0af2d0c6c9e495b5bd93", "7dc1c05c596e9e42097d0af2d0c6c9e495b5bd93")</f>
        <v>0</v>
      </c>
      <c r="C45">
        <f>HYPERLINK("https://github.com/apache/commons-math/commit/5e7fe90154176753fb2d77fddac2bd5035ec7ba6", "5e7fe90154176753fb2d77fddac2bd5035ec7ba6")</f>
        <v>0</v>
      </c>
      <c r="D45" t="s">
        <v>510</v>
      </c>
      <c r="E45" t="s">
        <v>541</v>
      </c>
      <c r="F45" t="s">
        <v>1036</v>
      </c>
      <c r="G45" t="s">
        <v>1835</v>
      </c>
      <c r="H45" t="s">
        <v>2362</v>
      </c>
    </row>
    <row r="46" spans="1:8">
      <c r="H46" t="s">
        <v>2363</v>
      </c>
    </row>
    <row r="47" spans="1:8">
      <c r="A47" t="s">
        <v>20</v>
      </c>
      <c r="B47">
        <f>HYPERLINK("https://github.com/apache/commons-math/commit/62577ea18b61fd9af1cf3c54615d3613e12ed948", "62577ea18b61fd9af1cf3c54615d3613e12ed948")</f>
        <v>0</v>
      </c>
      <c r="C47">
        <f>HYPERLINK("https://github.com/apache/commons-math/commit/fd93fdf0a4a6242fb36f4bd5e968bbc86adf26b6", "fd93fdf0a4a6242fb36f4bd5e968bbc86adf26b6")</f>
        <v>0</v>
      </c>
      <c r="D47" t="s">
        <v>510</v>
      </c>
      <c r="E47" t="s">
        <v>544</v>
      </c>
      <c r="F47" t="s">
        <v>1039</v>
      </c>
      <c r="G47" t="s">
        <v>1838</v>
      </c>
      <c r="H47" t="s">
        <v>2370</v>
      </c>
    </row>
    <row r="48" spans="1:8">
      <c r="A48" t="s">
        <v>22</v>
      </c>
      <c r="B48">
        <f>HYPERLINK("https://github.com/apache/commons-math/commit/e389289e779612c5930d7c292bbbc94027695ae5", "e389289e779612c5930d7c292bbbc94027695ae5")</f>
        <v>0</v>
      </c>
      <c r="C48">
        <f>HYPERLINK("https://github.com/apache/commons-math/commit/991078eceb9479657094c8a4ee062d816f132446", "991078eceb9479657094c8a4ee062d816f132446")</f>
        <v>0</v>
      </c>
      <c r="D48" t="s">
        <v>510</v>
      </c>
      <c r="E48" t="s">
        <v>546</v>
      </c>
      <c r="F48" t="s">
        <v>1043</v>
      </c>
      <c r="G48" t="s">
        <v>1841</v>
      </c>
      <c r="H48" t="s">
        <v>2377</v>
      </c>
    </row>
    <row r="49" spans="6:8">
      <c r="H49" t="s">
        <v>2378</v>
      </c>
    </row>
    <row r="50" spans="6:8">
      <c r="H50" t="s">
        <v>2379</v>
      </c>
    </row>
    <row r="51" spans="6:8">
      <c r="H51" t="s">
        <v>2380</v>
      </c>
    </row>
    <row r="52" spans="6:8">
      <c r="F52" t="s">
        <v>1044</v>
      </c>
      <c r="G52" t="s">
        <v>1842</v>
      </c>
      <c r="H52" t="s">
        <v>2377</v>
      </c>
    </row>
    <row r="53" spans="6:8">
      <c r="H53" t="s">
        <v>2378</v>
      </c>
    </row>
    <row r="54" spans="6:8">
      <c r="H54" t="s">
        <v>2379</v>
      </c>
    </row>
    <row r="55" spans="6:8">
      <c r="H55" t="s">
        <v>2380</v>
      </c>
    </row>
    <row r="56" spans="6:8">
      <c r="F56" t="s">
        <v>1040</v>
      </c>
      <c r="G56" t="s">
        <v>1839</v>
      </c>
      <c r="H56" t="s">
        <v>2359</v>
      </c>
    </row>
    <row r="57" spans="6:8">
      <c r="H57" t="s">
        <v>2360</v>
      </c>
    </row>
    <row r="58" spans="6:8">
      <c r="H58" t="s">
        <v>2383</v>
      </c>
    </row>
    <row r="59" spans="6:8">
      <c r="H59" t="s">
        <v>2384</v>
      </c>
    </row>
    <row r="60" spans="6:8">
      <c r="H60" t="s">
        <v>2385</v>
      </c>
    </row>
    <row r="61" spans="6:8">
      <c r="H61" t="s">
        <v>2386</v>
      </c>
    </row>
    <row r="62" spans="6:8">
      <c r="H62" t="s">
        <v>2387</v>
      </c>
    </row>
    <row r="63" spans="6:8">
      <c r="H63" t="s">
        <v>2388</v>
      </c>
    </row>
    <row r="64" spans="6:8">
      <c r="H64" t="s">
        <v>2389</v>
      </c>
    </row>
    <row r="65" spans="6:8">
      <c r="H65" t="s">
        <v>2390</v>
      </c>
    </row>
    <row r="66" spans="6:8">
      <c r="F66" t="s">
        <v>1046</v>
      </c>
      <c r="G66" t="s">
        <v>1844</v>
      </c>
      <c r="H66" t="s">
        <v>2377</v>
      </c>
    </row>
    <row r="67" spans="6:8">
      <c r="H67" t="s">
        <v>2378</v>
      </c>
    </row>
    <row r="68" spans="6:8">
      <c r="H68" t="s">
        <v>2379</v>
      </c>
    </row>
    <row r="69" spans="6:8">
      <c r="H69" t="s">
        <v>2380</v>
      </c>
    </row>
    <row r="70" spans="6:8">
      <c r="F70" t="s">
        <v>1047</v>
      </c>
      <c r="G70" t="s">
        <v>1845</v>
      </c>
      <c r="H70" t="s">
        <v>2392</v>
      </c>
    </row>
    <row r="71" spans="6:8">
      <c r="H71" t="s">
        <v>2393</v>
      </c>
    </row>
    <row r="72" spans="6:8">
      <c r="H72" t="s">
        <v>2394</v>
      </c>
    </row>
    <row r="73" spans="6:8">
      <c r="H73" t="s">
        <v>2395</v>
      </c>
    </row>
    <row r="74" spans="6:8">
      <c r="H74" t="s">
        <v>2396</v>
      </c>
    </row>
    <row r="75" spans="6:8">
      <c r="F75" t="s">
        <v>1048</v>
      </c>
      <c r="G75" t="s">
        <v>1834</v>
      </c>
      <c r="H75" t="s">
        <v>2359</v>
      </c>
    </row>
    <row r="76" spans="6:8">
      <c r="H76" t="s">
        <v>2360</v>
      </c>
    </row>
    <row r="77" spans="6:8">
      <c r="F77" t="s">
        <v>1049</v>
      </c>
      <c r="G77" t="s">
        <v>1840</v>
      </c>
      <c r="H77" t="s">
        <v>2397</v>
      </c>
    </row>
    <row r="78" spans="6:8">
      <c r="H78" t="s">
        <v>2398</v>
      </c>
    </row>
    <row r="79" spans="6:8">
      <c r="H79" t="s">
        <v>2399</v>
      </c>
    </row>
    <row r="80" spans="6:8">
      <c r="H80" t="s">
        <v>2400</v>
      </c>
    </row>
    <row r="81" spans="6:8">
      <c r="F81" t="s">
        <v>1050</v>
      </c>
      <c r="G81" t="s">
        <v>1846</v>
      </c>
      <c r="H81" t="s">
        <v>2377</v>
      </c>
    </row>
    <row r="82" spans="6:8">
      <c r="H82" t="s">
        <v>2401</v>
      </c>
    </row>
    <row r="83" spans="6:8">
      <c r="H83" t="s">
        <v>2402</v>
      </c>
    </row>
    <row r="84" spans="6:8">
      <c r="H84" t="s">
        <v>2403</v>
      </c>
    </row>
    <row r="85" spans="6:8">
      <c r="H85" t="s">
        <v>2404</v>
      </c>
    </row>
    <row r="86" spans="6:8">
      <c r="H86" t="s">
        <v>2405</v>
      </c>
    </row>
    <row r="87" spans="6:8">
      <c r="H87" t="s">
        <v>2406</v>
      </c>
    </row>
    <row r="88" spans="6:8">
      <c r="H88" t="s">
        <v>2407</v>
      </c>
    </row>
    <row r="89" spans="6:8">
      <c r="H89" t="s">
        <v>2408</v>
      </c>
    </row>
    <row r="90" spans="6:8">
      <c r="H90" t="s">
        <v>2409</v>
      </c>
    </row>
    <row r="91" spans="6:8">
      <c r="H91" t="s">
        <v>2410</v>
      </c>
    </row>
    <row r="92" spans="6:8">
      <c r="H92" t="s">
        <v>2411</v>
      </c>
    </row>
    <row r="93" spans="6:8">
      <c r="H93" t="s">
        <v>2412</v>
      </c>
    </row>
    <row r="94" spans="6:8">
      <c r="H94" t="s">
        <v>2413</v>
      </c>
    </row>
    <row r="95" spans="6:8">
      <c r="H95" t="s">
        <v>2414</v>
      </c>
    </row>
    <row r="96" spans="6:8">
      <c r="F96" t="s">
        <v>1051</v>
      </c>
      <c r="G96" t="s">
        <v>1847</v>
      </c>
      <c r="H96" t="s">
        <v>2416</v>
      </c>
    </row>
    <row r="97" spans="6:8">
      <c r="H97" t="s">
        <v>2417</v>
      </c>
    </row>
    <row r="98" spans="6:8">
      <c r="H98" t="s">
        <v>2418</v>
      </c>
    </row>
    <row r="99" spans="6:8">
      <c r="H99" t="s">
        <v>2419</v>
      </c>
    </row>
    <row r="100" spans="6:8">
      <c r="H100" t="s">
        <v>2420</v>
      </c>
    </row>
    <row r="101" spans="6:8">
      <c r="H101" t="s">
        <v>2421</v>
      </c>
    </row>
    <row r="102" spans="6:8">
      <c r="H102" t="s">
        <v>2422</v>
      </c>
    </row>
    <row r="103" spans="6:8">
      <c r="H103" t="s">
        <v>2423</v>
      </c>
    </row>
    <row r="104" spans="6:8">
      <c r="H104" t="s">
        <v>2424</v>
      </c>
    </row>
    <row r="105" spans="6:8">
      <c r="H105" t="s">
        <v>2425</v>
      </c>
    </row>
    <row r="106" spans="6:8">
      <c r="H106" t="s">
        <v>2426</v>
      </c>
    </row>
    <row r="107" spans="6:8">
      <c r="H107" t="s">
        <v>2427</v>
      </c>
    </row>
    <row r="108" spans="6:8">
      <c r="H108" t="s">
        <v>2428</v>
      </c>
    </row>
    <row r="109" spans="6:8">
      <c r="H109" t="s">
        <v>2429</v>
      </c>
    </row>
    <row r="110" spans="6:8">
      <c r="H110" t="s">
        <v>2430</v>
      </c>
    </row>
    <row r="111" spans="6:8">
      <c r="H111" t="s">
        <v>2431</v>
      </c>
    </row>
    <row r="112" spans="6:8">
      <c r="F112" t="s">
        <v>1029</v>
      </c>
      <c r="G112" t="s">
        <v>1828</v>
      </c>
      <c r="H112" t="s">
        <v>2340</v>
      </c>
    </row>
    <row r="113" spans="6:8">
      <c r="H113" t="s">
        <v>2341</v>
      </c>
    </row>
    <row r="114" spans="6:8">
      <c r="H114" t="s">
        <v>2342</v>
      </c>
    </row>
    <row r="115" spans="6:8">
      <c r="H115" t="s">
        <v>2343</v>
      </c>
    </row>
    <row r="116" spans="6:8">
      <c r="F116" t="s">
        <v>1030</v>
      </c>
      <c r="G116" t="s">
        <v>1829</v>
      </c>
      <c r="H116" t="s">
        <v>2347</v>
      </c>
    </row>
    <row r="117" spans="6:8">
      <c r="H117" t="s">
        <v>2348</v>
      </c>
    </row>
    <row r="118" spans="6:8">
      <c r="H118" t="s">
        <v>2349</v>
      </c>
    </row>
    <row r="119" spans="6:8">
      <c r="H119" t="s">
        <v>2432</v>
      </c>
    </row>
    <row r="120" spans="6:8">
      <c r="H120" t="s">
        <v>2433</v>
      </c>
    </row>
    <row r="121" spans="6:8">
      <c r="H121" t="s">
        <v>2434</v>
      </c>
    </row>
    <row r="122" spans="6:8">
      <c r="H122" t="s">
        <v>2435</v>
      </c>
    </row>
    <row r="123" spans="6:8">
      <c r="H123" t="s">
        <v>2436</v>
      </c>
    </row>
    <row r="124" spans="6:8">
      <c r="H124" t="s">
        <v>2437</v>
      </c>
    </row>
    <row r="125" spans="6:8">
      <c r="H125" t="s">
        <v>2438</v>
      </c>
    </row>
    <row r="126" spans="6:8">
      <c r="H126" t="s">
        <v>2439</v>
      </c>
    </row>
    <row r="127" spans="6:8">
      <c r="H127" t="s">
        <v>2350</v>
      </c>
    </row>
    <row r="128" spans="6:8">
      <c r="H128" t="s">
        <v>2351</v>
      </c>
    </row>
    <row r="129" spans="8:8">
      <c r="H129" t="s">
        <v>2352</v>
      </c>
    </row>
    <row r="130" spans="8:8">
      <c r="H130" t="s">
        <v>2353</v>
      </c>
    </row>
    <row r="131" spans="8:8">
      <c r="H131" t="s">
        <v>2354</v>
      </c>
    </row>
    <row r="132" spans="8:8">
      <c r="H132" t="s">
        <v>2440</v>
      </c>
    </row>
    <row r="133" spans="8:8">
      <c r="H133" t="s">
        <v>2441</v>
      </c>
    </row>
    <row r="134" spans="8:8">
      <c r="H134" t="s">
        <v>2442</v>
      </c>
    </row>
    <row r="135" spans="8:8">
      <c r="H135" t="s">
        <v>2443</v>
      </c>
    </row>
    <row r="136" spans="8:8">
      <c r="H136" t="s">
        <v>2444</v>
      </c>
    </row>
    <row r="137" spans="8:8">
      <c r="H137" t="s">
        <v>2445</v>
      </c>
    </row>
    <row r="138" spans="8:8">
      <c r="H138" t="s">
        <v>2446</v>
      </c>
    </row>
    <row r="139" spans="8:8">
      <c r="H139" t="s">
        <v>2447</v>
      </c>
    </row>
    <row r="140" spans="8:8">
      <c r="H140" t="s">
        <v>2448</v>
      </c>
    </row>
    <row r="141" spans="8:8">
      <c r="H141" t="s">
        <v>2449</v>
      </c>
    </row>
    <row r="142" spans="8:8">
      <c r="H142" t="s">
        <v>2450</v>
      </c>
    </row>
    <row r="143" spans="8:8">
      <c r="H143" t="s">
        <v>2451</v>
      </c>
    </row>
    <row r="144" spans="8:8">
      <c r="H144" t="s">
        <v>2452</v>
      </c>
    </row>
    <row r="145" spans="6:8">
      <c r="H145" t="s">
        <v>2453</v>
      </c>
    </row>
    <row r="146" spans="6:8">
      <c r="H146" t="s">
        <v>2454</v>
      </c>
    </row>
    <row r="147" spans="6:8">
      <c r="H147" t="s">
        <v>2455</v>
      </c>
    </row>
    <row r="148" spans="6:8">
      <c r="F148" t="s">
        <v>1034</v>
      </c>
      <c r="G148" t="s">
        <v>1833</v>
      </c>
      <c r="H148" t="s">
        <v>2416</v>
      </c>
    </row>
    <row r="149" spans="6:8">
      <c r="H149" t="s">
        <v>2457</v>
      </c>
    </row>
    <row r="150" spans="6:8">
      <c r="H150" t="s">
        <v>2458</v>
      </c>
    </row>
    <row r="151" spans="6:8">
      <c r="H151" t="s">
        <v>2459</v>
      </c>
    </row>
    <row r="152" spans="6:8">
      <c r="H152" t="s">
        <v>2460</v>
      </c>
    </row>
    <row r="153" spans="6:8">
      <c r="H153" t="s">
        <v>2421</v>
      </c>
    </row>
    <row r="154" spans="6:8">
      <c r="H154" t="s">
        <v>2461</v>
      </c>
    </row>
    <row r="155" spans="6:8">
      <c r="H155" t="s">
        <v>2462</v>
      </c>
    </row>
    <row r="156" spans="6:8">
      <c r="H156" t="s">
        <v>2463</v>
      </c>
    </row>
    <row r="157" spans="6:8">
      <c r="H157" t="s">
        <v>2464</v>
      </c>
    </row>
    <row r="158" spans="6:8">
      <c r="H158" t="s">
        <v>2465</v>
      </c>
    </row>
    <row r="159" spans="6:8">
      <c r="H159" t="s">
        <v>2466</v>
      </c>
    </row>
    <row r="160" spans="6:8">
      <c r="H160" t="s">
        <v>2467</v>
      </c>
    </row>
    <row r="161" spans="6:8">
      <c r="H161" t="s">
        <v>2468</v>
      </c>
    </row>
    <row r="162" spans="6:8">
      <c r="H162" t="s">
        <v>2469</v>
      </c>
    </row>
    <row r="163" spans="6:8">
      <c r="H163" t="s">
        <v>2470</v>
      </c>
    </row>
    <row r="164" spans="6:8">
      <c r="H164" t="s">
        <v>2471</v>
      </c>
    </row>
    <row r="165" spans="6:8">
      <c r="H165" t="s">
        <v>2472</v>
      </c>
    </row>
    <row r="166" spans="6:8">
      <c r="H166" t="s">
        <v>2473</v>
      </c>
    </row>
    <row r="167" spans="6:8">
      <c r="H167" t="s">
        <v>2474</v>
      </c>
    </row>
    <row r="168" spans="6:8">
      <c r="H168" t="s">
        <v>2475</v>
      </c>
    </row>
    <row r="169" spans="6:8">
      <c r="H169" t="s">
        <v>2476</v>
      </c>
    </row>
    <row r="170" spans="6:8">
      <c r="H170" t="s">
        <v>2477</v>
      </c>
    </row>
    <row r="171" spans="6:8">
      <c r="H171" t="s">
        <v>2478</v>
      </c>
    </row>
    <row r="172" spans="6:8">
      <c r="H172" t="s">
        <v>2479</v>
      </c>
    </row>
    <row r="173" spans="6:8">
      <c r="H173" t="s">
        <v>2480</v>
      </c>
    </row>
    <row r="174" spans="6:8">
      <c r="H174" t="s">
        <v>2481</v>
      </c>
    </row>
    <row r="175" spans="6:8">
      <c r="F175" t="s">
        <v>1052</v>
      </c>
      <c r="G175" t="s">
        <v>1848</v>
      </c>
      <c r="H175" t="s">
        <v>2340</v>
      </c>
    </row>
    <row r="176" spans="6:8">
      <c r="H176" t="s">
        <v>2341</v>
      </c>
    </row>
    <row r="177" spans="6:8">
      <c r="H177" t="s">
        <v>2342</v>
      </c>
    </row>
    <row r="178" spans="6:8">
      <c r="H178" t="s">
        <v>2343</v>
      </c>
    </row>
    <row r="179" spans="6:8">
      <c r="F179" t="s">
        <v>1031</v>
      </c>
      <c r="G179" t="s">
        <v>1830</v>
      </c>
      <c r="H179" t="s">
        <v>2356</v>
      </c>
    </row>
    <row r="180" spans="6:8">
      <c r="H180" t="s">
        <v>2483</v>
      </c>
    </row>
    <row r="181" spans="6:8">
      <c r="F181" t="s">
        <v>1053</v>
      </c>
      <c r="G181" t="s">
        <v>1849</v>
      </c>
      <c r="H181" t="s">
        <v>2416</v>
      </c>
    </row>
    <row r="182" spans="6:8">
      <c r="H182" t="s">
        <v>2417</v>
      </c>
    </row>
    <row r="183" spans="6:8">
      <c r="H183" t="s">
        <v>2418</v>
      </c>
    </row>
    <row r="184" spans="6:8">
      <c r="H184" t="s">
        <v>2419</v>
      </c>
    </row>
    <row r="185" spans="6:8">
      <c r="H185" t="s">
        <v>2420</v>
      </c>
    </row>
    <row r="186" spans="6:8">
      <c r="H186" t="s">
        <v>2421</v>
      </c>
    </row>
    <row r="187" spans="6:8">
      <c r="H187" t="s">
        <v>2422</v>
      </c>
    </row>
    <row r="188" spans="6:8">
      <c r="H188" t="s">
        <v>2423</v>
      </c>
    </row>
    <row r="189" spans="6:8">
      <c r="H189" t="s">
        <v>2424</v>
      </c>
    </row>
    <row r="190" spans="6:8">
      <c r="H190" t="s">
        <v>2425</v>
      </c>
    </row>
    <row r="191" spans="6:8">
      <c r="H191" t="s">
        <v>2485</v>
      </c>
    </row>
    <row r="192" spans="6:8">
      <c r="H192" t="s">
        <v>2426</v>
      </c>
    </row>
    <row r="193" spans="6:8">
      <c r="H193" t="s">
        <v>2427</v>
      </c>
    </row>
    <row r="194" spans="6:8">
      <c r="H194" t="s">
        <v>2428</v>
      </c>
    </row>
    <row r="195" spans="6:8">
      <c r="H195" t="s">
        <v>2429</v>
      </c>
    </row>
    <row r="196" spans="6:8">
      <c r="H196" t="s">
        <v>2486</v>
      </c>
    </row>
    <row r="197" spans="6:8">
      <c r="F197" t="s">
        <v>1033</v>
      </c>
      <c r="G197" t="s">
        <v>1832</v>
      </c>
      <c r="H197" t="s">
        <v>2416</v>
      </c>
    </row>
    <row r="198" spans="6:8">
      <c r="H198" t="s">
        <v>2417</v>
      </c>
    </row>
    <row r="199" spans="6:8">
      <c r="H199" t="s">
        <v>2418</v>
      </c>
    </row>
    <row r="200" spans="6:8">
      <c r="H200" t="s">
        <v>2419</v>
      </c>
    </row>
    <row r="201" spans="6:8">
      <c r="H201" t="s">
        <v>2420</v>
      </c>
    </row>
    <row r="202" spans="6:8">
      <c r="H202" t="s">
        <v>2421</v>
      </c>
    </row>
    <row r="203" spans="6:8">
      <c r="H203" t="s">
        <v>2422</v>
      </c>
    </row>
    <row r="204" spans="6:8">
      <c r="H204" t="s">
        <v>2423</v>
      </c>
    </row>
    <row r="205" spans="6:8">
      <c r="H205" t="s">
        <v>2424</v>
      </c>
    </row>
    <row r="206" spans="6:8">
      <c r="H206" t="s">
        <v>2425</v>
      </c>
    </row>
    <row r="207" spans="6:8">
      <c r="H207" t="s">
        <v>2465</v>
      </c>
    </row>
    <row r="208" spans="6:8">
      <c r="H208" t="s">
        <v>2488</v>
      </c>
    </row>
    <row r="209" spans="6:8">
      <c r="H209" t="s">
        <v>2489</v>
      </c>
    </row>
    <row r="210" spans="6:8">
      <c r="H210" t="s">
        <v>2490</v>
      </c>
    </row>
    <row r="211" spans="6:8">
      <c r="H211" t="s">
        <v>2491</v>
      </c>
    </row>
    <row r="212" spans="6:8">
      <c r="H212" t="s">
        <v>2470</v>
      </c>
    </row>
    <row r="213" spans="6:8">
      <c r="H213" t="s">
        <v>2492</v>
      </c>
    </row>
    <row r="214" spans="6:8">
      <c r="H214" t="s">
        <v>2493</v>
      </c>
    </row>
    <row r="215" spans="6:8">
      <c r="H215" t="s">
        <v>2494</v>
      </c>
    </row>
    <row r="216" spans="6:8">
      <c r="H216" t="s">
        <v>2495</v>
      </c>
    </row>
    <row r="217" spans="6:8">
      <c r="F217" t="s">
        <v>1054</v>
      </c>
      <c r="G217" t="s">
        <v>1850</v>
      </c>
      <c r="H217" t="s">
        <v>2497</v>
      </c>
    </row>
    <row r="218" spans="6:8">
      <c r="H218" t="s">
        <v>2498</v>
      </c>
    </row>
    <row r="219" spans="6:8">
      <c r="H219" t="s">
        <v>2403</v>
      </c>
    </row>
    <row r="220" spans="6:8">
      <c r="H220" t="s">
        <v>2499</v>
      </c>
    </row>
    <row r="221" spans="6:8">
      <c r="H221" t="s">
        <v>2500</v>
      </c>
    </row>
    <row r="222" spans="6:8">
      <c r="H222" t="s">
        <v>2501</v>
      </c>
    </row>
    <row r="223" spans="6:8">
      <c r="H223" t="s">
        <v>2409</v>
      </c>
    </row>
    <row r="224" spans="6:8">
      <c r="H224" t="s">
        <v>2502</v>
      </c>
    </row>
    <row r="225" spans="6:8">
      <c r="H225" t="s">
        <v>2503</v>
      </c>
    </row>
    <row r="226" spans="6:8">
      <c r="H226" t="s">
        <v>2504</v>
      </c>
    </row>
    <row r="227" spans="6:8">
      <c r="H227" t="s">
        <v>2505</v>
      </c>
    </row>
    <row r="228" spans="6:8">
      <c r="H228" t="s">
        <v>2506</v>
      </c>
    </row>
    <row r="229" spans="6:8">
      <c r="H229" t="s">
        <v>2507</v>
      </c>
    </row>
    <row r="230" spans="6:8">
      <c r="H230" t="s">
        <v>2508</v>
      </c>
    </row>
    <row r="231" spans="6:8">
      <c r="H231" t="s">
        <v>2509</v>
      </c>
    </row>
    <row r="232" spans="6:8">
      <c r="H232" t="s">
        <v>2510</v>
      </c>
    </row>
    <row r="233" spans="6:8">
      <c r="H233" t="s">
        <v>2511</v>
      </c>
    </row>
    <row r="234" spans="6:8">
      <c r="H234" t="s">
        <v>2512</v>
      </c>
    </row>
    <row r="235" spans="6:8">
      <c r="F235" t="s">
        <v>1055</v>
      </c>
      <c r="G235" t="s">
        <v>1851</v>
      </c>
      <c r="H235" t="s">
        <v>2516</v>
      </c>
    </row>
    <row r="236" spans="6:8">
      <c r="H236" t="s">
        <v>2517</v>
      </c>
    </row>
    <row r="237" spans="6:8">
      <c r="H237" t="s">
        <v>2518</v>
      </c>
    </row>
    <row r="238" spans="6:8">
      <c r="H238" t="s">
        <v>2519</v>
      </c>
    </row>
    <row r="239" spans="6:8">
      <c r="H239" t="s">
        <v>2520</v>
      </c>
    </row>
    <row r="240" spans="6:8">
      <c r="F240" t="s">
        <v>1056</v>
      </c>
      <c r="G240" t="s">
        <v>1852</v>
      </c>
      <c r="H240" t="s">
        <v>2523</v>
      </c>
    </row>
    <row r="241" spans="6:8">
      <c r="H241" t="s">
        <v>2524</v>
      </c>
    </row>
    <row r="242" spans="6:8">
      <c r="H242" t="s">
        <v>2525</v>
      </c>
    </row>
    <row r="243" spans="6:8">
      <c r="H243" t="s">
        <v>2526</v>
      </c>
    </row>
    <row r="244" spans="6:8">
      <c r="H244" t="s">
        <v>2527</v>
      </c>
    </row>
    <row r="245" spans="6:8">
      <c r="H245" t="s">
        <v>2528</v>
      </c>
    </row>
    <row r="246" spans="6:8">
      <c r="H246" t="s">
        <v>2529</v>
      </c>
    </row>
    <row r="247" spans="6:8">
      <c r="H247" t="s">
        <v>2530</v>
      </c>
    </row>
    <row r="248" spans="6:8">
      <c r="H248" t="s">
        <v>2531</v>
      </c>
    </row>
    <row r="249" spans="6:8">
      <c r="H249" t="s">
        <v>2532</v>
      </c>
    </row>
    <row r="250" spans="6:8">
      <c r="H250" t="s">
        <v>2533</v>
      </c>
    </row>
    <row r="251" spans="6:8">
      <c r="H251" t="s">
        <v>2534</v>
      </c>
    </row>
    <row r="252" spans="6:8">
      <c r="H252" t="s">
        <v>2536</v>
      </c>
    </row>
    <row r="253" spans="6:8">
      <c r="F253" t="s">
        <v>1057</v>
      </c>
      <c r="G253" t="s">
        <v>1853</v>
      </c>
      <c r="H253" t="s">
        <v>2539</v>
      </c>
    </row>
    <row r="254" spans="6:8">
      <c r="H254" t="s">
        <v>2540</v>
      </c>
    </row>
    <row r="255" spans="6:8">
      <c r="H255" t="s">
        <v>2541</v>
      </c>
    </row>
    <row r="256" spans="6:8">
      <c r="H256" t="s">
        <v>2542</v>
      </c>
    </row>
    <row r="257" spans="6:8">
      <c r="H257" t="s">
        <v>2543</v>
      </c>
    </row>
    <row r="258" spans="6:8">
      <c r="H258" t="s">
        <v>2544</v>
      </c>
    </row>
    <row r="259" spans="6:8">
      <c r="H259" t="s">
        <v>2545</v>
      </c>
    </row>
    <row r="260" spans="6:8">
      <c r="F260" t="s">
        <v>1058</v>
      </c>
      <c r="G260" t="s">
        <v>1854</v>
      </c>
      <c r="H260" t="s">
        <v>2549</v>
      </c>
    </row>
    <row r="261" spans="6:8">
      <c r="H261" t="s">
        <v>2550</v>
      </c>
    </row>
    <row r="262" spans="6:8">
      <c r="H262" t="s">
        <v>2551</v>
      </c>
    </row>
    <row r="263" spans="6:8">
      <c r="H263" t="s">
        <v>2552</v>
      </c>
    </row>
    <row r="264" spans="6:8">
      <c r="H264" t="s">
        <v>2553</v>
      </c>
    </row>
    <row r="265" spans="6:8">
      <c r="H265" t="s">
        <v>2554</v>
      </c>
    </row>
    <row r="266" spans="6:8">
      <c r="H266" t="s">
        <v>2555</v>
      </c>
    </row>
    <row r="267" spans="6:8">
      <c r="H267" t="s">
        <v>2556</v>
      </c>
    </row>
    <row r="268" spans="6:8">
      <c r="H268" t="s">
        <v>2557</v>
      </c>
    </row>
    <row r="269" spans="6:8">
      <c r="H269" t="s">
        <v>2558</v>
      </c>
    </row>
    <row r="270" spans="6:8">
      <c r="H270" t="s">
        <v>2559</v>
      </c>
    </row>
    <row r="271" spans="6:8">
      <c r="H271" t="s">
        <v>2560</v>
      </c>
    </row>
    <row r="272" spans="6:8">
      <c r="H272" t="s">
        <v>2561</v>
      </c>
    </row>
    <row r="273" spans="6:8">
      <c r="H273" t="s">
        <v>2562</v>
      </c>
    </row>
    <row r="274" spans="6:8">
      <c r="H274" t="s">
        <v>2563</v>
      </c>
    </row>
    <row r="275" spans="6:8">
      <c r="H275" t="s">
        <v>2564</v>
      </c>
    </row>
    <row r="276" spans="6:8">
      <c r="H276" t="s">
        <v>2565</v>
      </c>
    </row>
    <row r="277" spans="6:8">
      <c r="F277" t="s">
        <v>1059</v>
      </c>
      <c r="G277" t="s">
        <v>1855</v>
      </c>
      <c r="H277" t="s">
        <v>2569</v>
      </c>
    </row>
    <row r="278" spans="6:8">
      <c r="H278" t="s">
        <v>2570</v>
      </c>
    </row>
    <row r="279" spans="6:8">
      <c r="H279" t="s">
        <v>2571</v>
      </c>
    </row>
    <row r="280" spans="6:8">
      <c r="H280" t="s">
        <v>2572</v>
      </c>
    </row>
    <row r="281" spans="6:8">
      <c r="H281" t="s">
        <v>2573</v>
      </c>
    </row>
    <row r="282" spans="6:8">
      <c r="H282" t="s">
        <v>2574</v>
      </c>
    </row>
    <row r="283" spans="6:8">
      <c r="H283" t="s">
        <v>2575</v>
      </c>
    </row>
    <row r="284" spans="6:8">
      <c r="H284" t="s">
        <v>2576</v>
      </c>
    </row>
    <row r="285" spans="6:8">
      <c r="H285" t="s">
        <v>2577</v>
      </c>
    </row>
    <row r="286" spans="6:8">
      <c r="H286" t="s">
        <v>2578</v>
      </c>
    </row>
    <row r="287" spans="6:8">
      <c r="H287" t="s">
        <v>2579</v>
      </c>
    </row>
    <row r="288" spans="6:8">
      <c r="F288" t="s">
        <v>1060</v>
      </c>
      <c r="G288" t="s">
        <v>1824</v>
      </c>
      <c r="H288" t="s">
        <v>2312</v>
      </c>
    </row>
    <row r="289" spans="6:8">
      <c r="H289" t="s">
        <v>2324</v>
      </c>
    </row>
    <row r="290" spans="6:8">
      <c r="H290" t="s">
        <v>2580</v>
      </c>
    </row>
    <row r="291" spans="6:8">
      <c r="F291" t="s">
        <v>1061</v>
      </c>
      <c r="G291" t="s">
        <v>1825</v>
      </c>
      <c r="H291" t="s">
        <v>2326</v>
      </c>
    </row>
    <row r="292" spans="6:8">
      <c r="H292" t="s">
        <v>2327</v>
      </c>
    </row>
    <row r="293" spans="6:8">
      <c r="H293" t="s">
        <v>2328</v>
      </c>
    </row>
    <row r="294" spans="6:8">
      <c r="H294" t="s">
        <v>2329</v>
      </c>
    </row>
    <row r="295" spans="6:8">
      <c r="H295" t="s">
        <v>2581</v>
      </c>
    </row>
    <row r="296" spans="6:8">
      <c r="F296" t="s">
        <v>1032</v>
      </c>
      <c r="G296" t="s">
        <v>1831</v>
      </c>
      <c r="H296" t="s">
        <v>2357</v>
      </c>
    </row>
    <row r="297" spans="6:8">
      <c r="H297" t="s">
        <v>2583</v>
      </c>
    </row>
    <row r="298" spans="6:8">
      <c r="F298" t="s">
        <v>1062</v>
      </c>
      <c r="G298" t="s">
        <v>1837</v>
      </c>
      <c r="H298" t="s">
        <v>2368</v>
      </c>
    </row>
    <row r="299" spans="6:8">
      <c r="H299" t="s">
        <v>2369</v>
      </c>
    </row>
    <row r="300" spans="6:8">
      <c r="H300" t="s">
        <v>2586</v>
      </c>
    </row>
    <row r="301" spans="6:8">
      <c r="H301" t="s">
        <v>2587</v>
      </c>
    </row>
    <row r="302" spans="6:8">
      <c r="F302" t="s">
        <v>1063</v>
      </c>
      <c r="G302" t="s">
        <v>1826</v>
      </c>
      <c r="H302" t="s">
        <v>2312</v>
      </c>
    </row>
    <row r="303" spans="6:8">
      <c r="H303" t="s">
        <v>2331</v>
      </c>
    </row>
    <row r="304" spans="6:8">
      <c r="H304" t="s">
        <v>2332</v>
      </c>
    </row>
    <row r="305" spans="6:8">
      <c r="H305" t="s">
        <v>2333</v>
      </c>
    </row>
    <row r="306" spans="6:8">
      <c r="F306" t="s">
        <v>1064</v>
      </c>
      <c r="G306" t="s">
        <v>1856</v>
      </c>
      <c r="H306" t="s">
        <v>2312</v>
      </c>
    </row>
    <row r="307" spans="6:8">
      <c r="H307" t="s">
        <v>2331</v>
      </c>
    </row>
    <row r="308" spans="6:8">
      <c r="H308" t="s">
        <v>2332</v>
      </c>
    </row>
    <row r="309" spans="6:8">
      <c r="H309" t="s">
        <v>2333</v>
      </c>
    </row>
    <row r="310" spans="6:8">
      <c r="F310" t="s">
        <v>1065</v>
      </c>
      <c r="G310" t="s">
        <v>1857</v>
      </c>
      <c r="H310" t="s">
        <v>2312</v>
      </c>
    </row>
    <row r="311" spans="6:8">
      <c r="H311" t="s">
        <v>2331</v>
      </c>
    </row>
    <row r="312" spans="6:8">
      <c r="H312" t="s">
        <v>2332</v>
      </c>
    </row>
    <row r="313" spans="6:8">
      <c r="H313" t="s">
        <v>2333</v>
      </c>
    </row>
    <row r="314" spans="6:8">
      <c r="H314" t="s">
        <v>2592</v>
      </c>
    </row>
    <row r="315" spans="6:8">
      <c r="F315" t="s">
        <v>1066</v>
      </c>
      <c r="G315" t="s">
        <v>1827</v>
      </c>
      <c r="H315" t="s">
        <v>2312</v>
      </c>
    </row>
    <row r="316" spans="6:8">
      <c r="H316" t="s">
        <v>2331</v>
      </c>
    </row>
    <row r="317" spans="6:8">
      <c r="H317" t="s">
        <v>2332</v>
      </c>
    </row>
    <row r="318" spans="6:8">
      <c r="H318" t="s">
        <v>2333</v>
      </c>
    </row>
    <row r="319" spans="6:8">
      <c r="H319" t="s">
        <v>2593</v>
      </c>
    </row>
    <row r="320" spans="6:8">
      <c r="H320" t="s">
        <v>2595</v>
      </c>
    </row>
    <row r="321" spans="6:8">
      <c r="F321" t="s">
        <v>1067</v>
      </c>
      <c r="G321" t="s">
        <v>1835</v>
      </c>
      <c r="H321" t="s">
        <v>2362</v>
      </c>
    </row>
    <row r="322" spans="6:8">
      <c r="H322" t="s">
        <v>2363</v>
      </c>
    </row>
    <row r="323" spans="6:8">
      <c r="F323" t="s">
        <v>1068</v>
      </c>
      <c r="G323" t="s">
        <v>1820</v>
      </c>
      <c r="H323" t="s">
        <v>2312</v>
      </c>
    </row>
    <row r="324" spans="6:8">
      <c r="H324" t="s">
        <v>2331</v>
      </c>
    </row>
    <row r="325" spans="6:8">
      <c r="H325" t="s">
        <v>2333</v>
      </c>
    </row>
    <row r="326" spans="6:8">
      <c r="H326" t="s">
        <v>2336</v>
      </c>
    </row>
    <row r="327" spans="6:8">
      <c r="H327" t="s">
        <v>2337</v>
      </c>
    </row>
    <row r="328" spans="6:8">
      <c r="H328" t="s">
        <v>2332</v>
      </c>
    </row>
    <row r="329" spans="6:8">
      <c r="F329" t="s">
        <v>1069</v>
      </c>
      <c r="G329" t="s">
        <v>1858</v>
      </c>
      <c r="H329" t="s">
        <v>2597</v>
      </c>
    </row>
    <row r="330" spans="6:8">
      <c r="F330" t="s">
        <v>1070</v>
      </c>
      <c r="G330" t="s">
        <v>1859</v>
      </c>
      <c r="H330" t="s">
        <v>2599</v>
      </c>
    </row>
    <row r="331" spans="6:8">
      <c r="F331" t="s">
        <v>1071</v>
      </c>
      <c r="G331" t="s">
        <v>1860</v>
      </c>
      <c r="H331" t="s">
        <v>2602</v>
      </c>
    </row>
    <row r="332" spans="6:8">
      <c r="F332" t="s">
        <v>1081</v>
      </c>
      <c r="G332" t="s">
        <v>1870</v>
      </c>
      <c r="H332" t="s">
        <v>2615</v>
      </c>
    </row>
    <row r="333" spans="6:8">
      <c r="F333" t="s">
        <v>1086</v>
      </c>
      <c r="G333" t="s">
        <v>1875</v>
      </c>
      <c r="H333" t="s">
        <v>2377</v>
      </c>
    </row>
    <row r="334" spans="6:8">
      <c r="H334" t="s">
        <v>2620</v>
      </c>
    </row>
    <row r="335" spans="6:8">
      <c r="H335" t="s">
        <v>2580</v>
      </c>
    </row>
    <row r="336" spans="6:8">
      <c r="H336" t="s">
        <v>2621</v>
      </c>
    </row>
    <row r="337" spans="6:8">
      <c r="H337" t="s">
        <v>2622</v>
      </c>
    </row>
    <row r="338" spans="6:8">
      <c r="H338" t="s">
        <v>2623</v>
      </c>
    </row>
    <row r="339" spans="6:8">
      <c r="H339" t="s">
        <v>2624</v>
      </c>
    </row>
    <row r="340" spans="6:8">
      <c r="F340" t="s">
        <v>1087</v>
      </c>
      <c r="G340" t="s">
        <v>1876</v>
      </c>
      <c r="H340" t="s">
        <v>2626</v>
      </c>
    </row>
    <row r="341" spans="6:8">
      <c r="F341" t="s">
        <v>1089</v>
      </c>
      <c r="G341" t="s">
        <v>1877</v>
      </c>
      <c r="H341" t="s">
        <v>2628</v>
      </c>
    </row>
    <row r="342" spans="6:8">
      <c r="H342" t="s">
        <v>2629</v>
      </c>
    </row>
    <row r="343" spans="6:8">
      <c r="H343" t="s">
        <v>2630</v>
      </c>
    </row>
    <row r="344" spans="6:8">
      <c r="H344" t="s">
        <v>2631</v>
      </c>
    </row>
    <row r="345" spans="6:8">
      <c r="H345" t="s">
        <v>2632</v>
      </c>
    </row>
    <row r="346" spans="6:8">
      <c r="H346" t="s">
        <v>2633</v>
      </c>
    </row>
    <row r="347" spans="6:8">
      <c r="F347" t="s">
        <v>1090</v>
      </c>
      <c r="G347" t="s">
        <v>1823</v>
      </c>
      <c r="H347" t="s">
        <v>2318</v>
      </c>
    </row>
    <row r="348" spans="6:8">
      <c r="H348" t="s">
        <v>2314</v>
      </c>
    </row>
    <row r="349" spans="6:8">
      <c r="H349" t="s">
        <v>2320</v>
      </c>
    </row>
    <row r="350" spans="6:8">
      <c r="H350" t="s">
        <v>2635</v>
      </c>
    </row>
    <row r="351" spans="6:8">
      <c r="F351" t="s">
        <v>1091</v>
      </c>
      <c r="G351" t="s">
        <v>1821</v>
      </c>
      <c r="H351" t="s">
        <v>2319</v>
      </c>
    </row>
    <row r="352" spans="6:8">
      <c r="H352" t="s">
        <v>2318</v>
      </c>
    </row>
    <row r="353" spans="6:8">
      <c r="H353" t="s">
        <v>2320</v>
      </c>
    </row>
    <row r="354" spans="6:8">
      <c r="H354" t="s">
        <v>2315</v>
      </c>
    </row>
    <row r="355" spans="6:8">
      <c r="H355" t="s">
        <v>2637</v>
      </c>
    </row>
    <row r="356" spans="6:8">
      <c r="H356" t="s">
        <v>2638</v>
      </c>
    </row>
    <row r="357" spans="6:8">
      <c r="H357" t="s">
        <v>2639</v>
      </c>
    </row>
    <row r="358" spans="6:8">
      <c r="H358" t="s">
        <v>2321</v>
      </c>
    </row>
    <row r="359" spans="6:8">
      <c r="H359" t="s">
        <v>2322</v>
      </c>
    </row>
    <row r="360" spans="6:8">
      <c r="H360" t="s">
        <v>2317</v>
      </c>
    </row>
    <row r="361" spans="6:8">
      <c r="H361" t="s">
        <v>2316</v>
      </c>
    </row>
    <row r="362" spans="6:8">
      <c r="F362" t="s">
        <v>1039</v>
      </c>
      <c r="G362" t="s">
        <v>1838</v>
      </c>
      <c r="H362" t="s">
        <v>2320</v>
      </c>
    </row>
    <row r="363" spans="6:8">
      <c r="H363" t="s">
        <v>2641</v>
      </c>
    </row>
    <row r="364" spans="6:8">
      <c r="H364" t="s">
        <v>2642</v>
      </c>
    </row>
    <row r="365" spans="6:8">
      <c r="H365" t="s">
        <v>2643</v>
      </c>
    </row>
    <row r="366" spans="6:8">
      <c r="H366" t="s">
        <v>2644</v>
      </c>
    </row>
    <row r="367" spans="6:8">
      <c r="H367" t="s">
        <v>2329</v>
      </c>
    </row>
    <row r="368" spans="6:8">
      <c r="F368" t="s">
        <v>1092</v>
      </c>
      <c r="G368" t="s">
        <v>1878</v>
      </c>
      <c r="H368" t="s">
        <v>2646</v>
      </c>
    </row>
    <row r="369" spans="6:8">
      <c r="H369" t="s">
        <v>2647</v>
      </c>
    </row>
    <row r="370" spans="6:8">
      <c r="H370" t="s">
        <v>2648</v>
      </c>
    </row>
    <row r="371" spans="6:8">
      <c r="H371" t="s">
        <v>2649</v>
      </c>
    </row>
    <row r="372" spans="6:8">
      <c r="H372" t="s">
        <v>2654</v>
      </c>
    </row>
    <row r="373" spans="6:8">
      <c r="H373" t="s">
        <v>2655</v>
      </c>
    </row>
    <row r="374" spans="6:8">
      <c r="H374" t="s">
        <v>2656</v>
      </c>
    </row>
    <row r="375" spans="6:8">
      <c r="H375" t="s">
        <v>2657</v>
      </c>
    </row>
    <row r="376" spans="6:8">
      <c r="H376" t="s">
        <v>2658</v>
      </c>
    </row>
    <row r="377" spans="6:8">
      <c r="H377" t="s">
        <v>2659</v>
      </c>
    </row>
    <row r="378" spans="6:8">
      <c r="F378" t="s">
        <v>1094</v>
      </c>
      <c r="G378" t="s">
        <v>1880</v>
      </c>
      <c r="H378" t="s">
        <v>2666</v>
      </c>
    </row>
    <row r="379" spans="6:8">
      <c r="H379" t="s">
        <v>2667</v>
      </c>
    </row>
    <row r="380" spans="6:8">
      <c r="H380" t="s">
        <v>2668</v>
      </c>
    </row>
    <row r="381" spans="6:8">
      <c r="H381" t="s">
        <v>2669</v>
      </c>
    </row>
    <row r="382" spans="6:8">
      <c r="H382" t="s">
        <v>2329</v>
      </c>
    </row>
    <row r="383" spans="6:8">
      <c r="H383" t="s">
        <v>2670</v>
      </c>
    </row>
    <row r="384" spans="6:8">
      <c r="H384" t="s">
        <v>2671</v>
      </c>
    </row>
    <row r="385" spans="1:8">
      <c r="A385" t="s">
        <v>23</v>
      </c>
      <c r="B385">
        <f>HYPERLINK("https://github.com/apache/commons-math/commit/d0ac3d2a5f49e58d9bbcd0ba214a8b66cc81990c", "d0ac3d2a5f49e58d9bbcd0ba214a8b66cc81990c")</f>
        <v>0</v>
      </c>
      <c r="C385">
        <f>HYPERLINK("https://github.com/apache/commons-math/commit/e8098d425e627f81dd95dc36cb8734ee6ed9b0c8", "e8098d425e627f81dd95dc36cb8734ee6ed9b0c8")</f>
        <v>0</v>
      </c>
      <c r="D385" t="s">
        <v>511</v>
      </c>
      <c r="E385" t="s">
        <v>547</v>
      </c>
      <c r="F385" t="s">
        <v>1057</v>
      </c>
      <c r="G385" t="s">
        <v>1853</v>
      </c>
      <c r="H385" t="s">
        <v>2541</v>
      </c>
    </row>
    <row r="386" spans="1:8">
      <c r="A386" t="s">
        <v>24</v>
      </c>
      <c r="B386">
        <f>HYPERLINK("https://github.com/apache/commons-math/commit/1b96f28e41ecb466a42e5a86c6bcdd97c510e0bb", "1b96f28e41ecb466a42e5a86c6bcdd97c510e0bb")</f>
        <v>0</v>
      </c>
      <c r="C386">
        <f>HYPERLINK("https://github.com/apache/commons-math/commit/985aad0b1adff2212144d276022d39d082866aa1", "985aad0b1adff2212144d276022d39d082866aa1")</f>
        <v>0</v>
      </c>
      <c r="D386" t="s">
        <v>511</v>
      </c>
      <c r="E386" t="s">
        <v>548</v>
      </c>
      <c r="F386" t="s">
        <v>1095</v>
      </c>
      <c r="G386" t="s">
        <v>1820</v>
      </c>
      <c r="H386" t="s">
        <v>2336</v>
      </c>
    </row>
    <row r="387" spans="1:8">
      <c r="H387" t="s">
        <v>2332</v>
      </c>
    </row>
    <row r="388" spans="1:8">
      <c r="A388" t="s">
        <v>25</v>
      </c>
      <c r="B388">
        <f>HYPERLINK("https://github.com/apache/commons-math/commit/21ef26838dc27b12450eac55d12e0562f3e64721", "21ef26838dc27b12450eac55d12e0562f3e64721")</f>
        <v>0</v>
      </c>
      <c r="C388">
        <f>HYPERLINK("https://github.com/apache/commons-math/commit/f1e2670f72723678eb7cfdf913ef3c1a5b586b0d", "f1e2670f72723678eb7cfdf913ef3c1a5b586b0d")</f>
        <v>0</v>
      </c>
      <c r="D388" t="s">
        <v>511</v>
      </c>
      <c r="E388" t="s">
        <v>549</v>
      </c>
      <c r="F388" t="s">
        <v>1062</v>
      </c>
      <c r="G388" t="s">
        <v>1837</v>
      </c>
      <c r="H388" t="s">
        <v>2587</v>
      </c>
    </row>
    <row r="389" spans="1:8">
      <c r="A389" t="s">
        <v>26</v>
      </c>
      <c r="B389">
        <f>HYPERLINK("https://github.com/apache/commons-math/commit/9267ae3bb27364ebba95cc615c2bf0308e6cb32e", "9267ae3bb27364ebba95cc615c2bf0308e6cb32e")</f>
        <v>0</v>
      </c>
      <c r="C389">
        <f>HYPERLINK("https://github.com/apache/commons-math/commit/11da77c693a5d218be561275d922dfdcb46a6617", "11da77c693a5d218be561275d922dfdcb46a6617")</f>
        <v>0</v>
      </c>
      <c r="D389" t="s">
        <v>511</v>
      </c>
      <c r="E389" t="s">
        <v>550</v>
      </c>
      <c r="F389" t="s">
        <v>1086</v>
      </c>
      <c r="G389" t="s">
        <v>1875</v>
      </c>
      <c r="H389" t="s">
        <v>2623</v>
      </c>
    </row>
    <row r="390" spans="1:8">
      <c r="A390" t="s">
        <v>29</v>
      </c>
      <c r="B390">
        <f>HYPERLINK("https://github.com/apache/commons-math/commit/6f44b3961194851984aeb211dd16616bb97cfef5", "6f44b3961194851984aeb211dd16616bb97cfef5")</f>
        <v>0</v>
      </c>
      <c r="C390">
        <f>HYPERLINK("https://github.com/apache/commons-math/commit/5f543b9e930b56844f5a5627f9ed24242509d154", "5f543b9e930b56844f5a5627f9ed24242509d154")</f>
        <v>0</v>
      </c>
      <c r="D390" t="s">
        <v>511</v>
      </c>
      <c r="E390" t="s">
        <v>553</v>
      </c>
      <c r="F390" t="s">
        <v>1047</v>
      </c>
      <c r="G390" t="s">
        <v>1845</v>
      </c>
      <c r="H390" t="s">
        <v>2392</v>
      </c>
    </row>
    <row r="391" spans="1:8">
      <c r="H391" t="s">
        <v>2393</v>
      </c>
    </row>
    <row r="392" spans="1:8">
      <c r="H392" t="s">
        <v>2394</v>
      </c>
    </row>
    <row r="393" spans="1:8">
      <c r="H393" t="s">
        <v>2395</v>
      </c>
    </row>
    <row r="394" spans="1:8">
      <c r="H394" t="s">
        <v>2396</v>
      </c>
    </row>
    <row r="395" spans="1:8">
      <c r="A395" t="s">
        <v>32</v>
      </c>
      <c r="B395">
        <f>HYPERLINK("https://github.com/apache/commons-math/commit/3e97a3afbbb65d858babfe3bf905fc62665f98fe", "3e97a3afbbb65d858babfe3bf905fc62665f98fe")</f>
        <v>0</v>
      </c>
      <c r="C395">
        <f>HYPERLINK("https://github.com/apache/commons-math/commit/81da2fafa1b08a181fb32eee3643f3832b033595", "81da2fafa1b08a181fb32eee3643f3832b033595")</f>
        <v>0</v>
      </c>
      <c r="D395" t="s">
        <v>511</v>
      </c>
      <c r="E395" t="s">
        <v>556</v>
      </c>
      <c r="F395" t="s">
        <v>1099</v>
      </c>
      <c r="G395" t="s">
        <v>1835</v>
      </c>
      <c r="H395" t="s">
        <v>2362</v>
      </c>
    </row>
    <row r="396" spans="1:8">
      <c r="H396" t="s">
        <v>2363</v>
      </c>
    </row>
    <row r="397" spans="1:8">
      <c r="A397" t="s">
        <v>33</v>
      </c>
      <c r="B397">
        <f>HYPERLINK("https://github.com/apache/commons-math/commit/631377f86befb652e2927757de52944d3d2d6a61", "631377f86befb652e2927757de52944d3d2d6a61")</f>
        <v>0</v>
      </c>
      <c r="C397">
        <f>HYPERLINK("https://github.com/apache/commons-math/commit/d522e47b8e07862d3a01944ad26314fc7eae5d8a", "d522e47b8e07862d3a01944ad26314fc7eae5d8a")</f>
        <v>0</v>
      </c>
      <c r="D397" t="s">
        <v>512</v>
      </c>
      <c r="E397" t="s">
        <v>557</v>
      </c>
      <c r="F397" t="s">
        <v>1100</v>
      </c>
      <c r="G397" t="s">
        <v>1883</v>
      </c>
      <c r="H397" t="s">
        <v>2683</v>
      </c>
    </row>
    <row r="398" spans="1:8">
      <c r="A398" t="s">
        <v>34</v>
      </c>
      <c r="B398">
        <f>HYPERLINK("https://github.com/apache/commons-math/commit/80b101bea540755a6c37a1dc47c2ba0ff74aeb51", "80b101bea540755a6c37a1dc47c2ba0ff74aeb51")</f>
        <v>0</v>
      </c>
      <c r="C398">
        <f>HYPERLINK("https://github.com/apache/commons-math/commit/84839d3f059fd06da2cee514580a83bb7afdb0ce", "84839d3f059fd06da2cee514580a83bb7afdb0ce")</f>
        <v>0</v>
      </c>
      <c r="D398" t="s">
        <v>511</v>
      </c>
      <c r="E398" t="s">
        <v>558</v>
      </c>
      <c r="F398" t="s">
        <v>1096</v>
      </c>
      <c r="G398" t="s">
        <v>1881</v>
      </c>
      <c r="H398" t="s">
        <v>2686</v>
      </c>
    </row>
    <row r="399" spans="1:8">
      <c r="H399" t="s">
        <v>2687</v>
      </c>
    </row>
    <row r="400" spans="1:8">
      <c r="H400" t="s">
        <v>2688</v>
      </c>
    </row>
    <row r="401" spans="8:8">
      <c r="H401" t="s">
        <v>2689</v>
      </c>
    </row>
    <row r="402" spans="8:8">
      <c r="H402" t="s">
        <v>2690</v>
      </c>
    </row>
    <row r="403" spans="8:8">
      <c r="H403" t="s">
        <v>2691</v>
      </c>
    </row>
    <row r="404" spans="8:8">
      <c r="H404" t="s">
        <v>2692</v>
      </c>
    </row>
    <row r="405" spans="8:8">
      <c r="H405" t="s">
        <v>2693</v>
      </c>
    </row>
    <row r="406" spans="8:8">
      <c r="H406" t="s">
        <v>2694</v>
      </c>
    </row>
    <row r="407" spans="8:8">
      <c r="H407" t="s">
        <v>2695</v>
      </c>
    </row>
    <row r="408" spans="8:8">
      <c r="H408" t="s">
        <v>2417</v>
      </c>
    </row>
    <row r="409" spans="8:8">
      <c r="H409" t="s">
        <v>2418</v>
      </c>
    </row>
    <row r="410" spans="8:8">
      <c r="H410" t="s">
        <v>2419</v>
      </c>
    </row>
    <row r="411" spans="8:8">
      <c r="H411" t="s">
        <v>2420</v>
      </c>
    </row>
    <row r="412" spans="8:8">
      <c r="H412" t="s">
        <v>2425</v>
      </c>
    </row>
    <row r="413" spans="8:8">
      <c r="H413" t="s">
        <v>2424</v>
      </c>
    </row>
    <row r="414" spans="8:8">
      <c r="H414" t="s">
        <v>2423</v>
      </c>
    </row>
    <row r="415" spans="8:8">
      <c r="H415" t="s">
        <v>2422</v>
      </c>
    </row>
    <row r="416" spans="8:8">
      <c r="H416" t="s">
        <v>2696</v>
      </c>
    </row>
    <row r="417" spans="1:8">
      <c r="H417" t="s">
        <v>2697</v>
      </c>
    </row>
    <row r="418" spans="1:8">
      <c r="H418" t="s">
        <v>2698</v>
      </c>
    </row>
    <row r="419" spans="1:8">
      <c r="H419" t="s">
        <v>2699</v>
      </c>
    </row>
    <row r="420" spans="1:8">
      <c r="H420" t="s">
        <v>2700</v>
      </c>
    </row>
    <row r="421" spans="1:8">
      <c r="H421" t="s">
        <v>2701</v>
      </c>
    </row>
    <row r="422" spans="1:8">
      <c r="H422" t="s">
        <v>2702</v>
      </c>
    </row>
    <row r="423" spans="1:8">
      <c r="H423" t="s">
        <v>2703</v>
      </c>
    </row>
    <row r="424" spans="1:8">
      <c r="A424" t="s">
        <v>35</v>
      </c>
      <c r="B424">
        <f>HYPERLINK("https://github.com/apache/commons-math/commit/73812e41db0aa040b53c6ff3f35804c037aa2a9b", "73812e41db0aa040b53c6ff3f35804c037aa2a9b")</f>
        <v>0</v>
      </c>
      <c r="C424">
        <f>HYPERLINK("https://github.com/apache/commons-math/commit/cd6d71b967019626734e81103a897729e70cd64b", "cd6d71b967019626734e81103a897729e70cd64b")</f>
        <v>0</v>
      </c>
      <c r="D424" t="s">
        <v>511</v>
      </c>
      <c r="E424" t="s">
        <v>559</v>
      </c>
      <c r="F424" t="s">
        <v>1051</v>
      </c>
      <c r="G424" t="s">
        <v>1847</v>
      </c>
      <c r="H424" t="s">
        <v>2695</v>
      </c>
    </row>
    <row r="425" spans="1:8">
      <c r="H425" t="s">
        <v>2417</v>
      </c>
    </row>
    <row r="426" spans="1:8">
      <c r="H426" t="s">
        <v>2418</v>
      </c>
    </row>
    <row r="427" spans="1:8">
      <c r="H427" t="s">
        <v>2419</v>
      </c>
    </row>
    <row r="428" spans="1:8">
      <c r="H428" t="s">
        <v>2420</v>
      </c>
    </row>
    <row r="429" spans="1:8">
      <c r="H429" t="s">
        <v>2696</v>
      </c>
    </row>
    <row r="430" spans="1:8">
      <c r="H430" t="s">
        <v>2422</v>
      </c>
    </row>
    <row r="431" spans="1:8">
      <c r="H431" t="s">
        <v>2423</v>
      </c>
    </row>
    <row r="432" spans="1:8">
      <c r="H432" t="s">
        <v>2424</v>
      </c>
    </row>
    <row r="433" spans="6:8">
      <c r="H433" t="s">
        <v>2425</v>
      </c>
    </row>
    <row r="434" spans="6:8">
      <c r="H434" t="s">
        <v>2704</v>
      </c>
    </row>
    <row r="435" spans="6:8">
      <c r="H435" t="s">
        <v>2427</v>
      </c>
    </row>
    <row r="436" spans="6:8">
      <c r="H436" t="s">
        <v>2428</v>
      </c>
    </row>
    <row r="437" spans="6:8">
      <c r="H437" t="s">
        <v>2429</v>
      </c>
    </row>
    <row r="438" spans="6:8">
      <c r="H438" t="s">
        <v>2430</v>
      </c>
    </row>
    <row r="439" spans="6:8">
      <c r="H439" t="s">
        <v>2705</v>
      </c>
    </row>
    <row r="440" spans="6:8">
      <c r="F440" t="s">
        <v>1053</v>
      </c>
      <c r="G440" t="s">
        <v>1849</v>
      </c>
      <c r="H440" t="s">
        <v>2695</v>
      </c>
    </row>
    <row r="441" spans="6:8">
      <c r="H441" t="s">
        <v>2417</v>
      </c>
    </row>
    <row r="442" spans="6:8">
      <c r="H442" t="s">
        <v>2418</v>
      </c>
    </row>
    <row r="443" spans="6:8">
      <c r="H443" t="s">
        <v>2419</v>
      </c>
    </row>
    <row r="444" spans="6:8">
      <c r="H444" t="s">
        <v>2420</v>
      </c>
    </row>
    <row r="445" spans="6:8">
      <c r="H445" t="s">
        <v>2696</v>
      </c>
    </row>
    <row r="446" spans="6:8">
      <c r="H446" t="s">
        <v>2422</v>
      </c>
    </row>
    <row r="447" spans="6:8">
      <c r="H447" t="s">
        <v>2423</v>
      </c>
    </row>
    <row r="448" spans="6:8">
      <c r="H448" t="s">
        <v>2424</v>
      </c>
    </row>
    <row r="449" spans="1:8">
      <c r="H449" t="s">
        <v>2425</v>
      </c>
    </row>
    <row r="450" spans="1:8">
      <c r="H450" t="s">
        <v>2706</v>
      </c>
    </row>
    <row r="451" spans="1:8">
      <c r="H451" t="s">
        <v>2704</v>
      </c>
    </row>
    <row r="452" spans="1:8">
      <c r="H452" t="s">
        <v>2427</v>
      </c>
    </row>
    <row r="453" spans="1:8">
      <c r="H453" t="s">
        <v>2428</v>
      </c>
    </row>
    <row r="454" spans="1:8">
      <c r="H454" t="s">
        <v>2429</v>
      </c>
    </row>
    <row r="455" spans="1:8">
      <c r="H455" t="s">
        <v>2486</v>
      </c>
    </row>
    <row r="456" spans="1:8">
      <c r="A456" t="s">
        <v>36</v>
      </c>
      <c r="B456">
        <f>HYPERLINK("https://github.com/apache/commons-math/commit/e0452e4d79ade8380dafea2dd1b4cfd3b3fde9f0", "e0452e4d79ade8380dafea2dd1b4cfd3b3fde9f0")</f>
        <v>0</v>
      </c>
      <c r="C456">
        <f>HYPERLINK("https://github.com/apache/commons-math/commit/9459e748c874f7fd43c90ea6f90bce35d47ca778", "9459e748c874f7fd43c90ea6f90bce35d47ca778")</f>
        <v>0</v>
      </c>
      <c r="D456" t="s">
        <v>509</v>
      </c>
      <c r="E456" t="s">
        <v>560</v>
      </c>
      <c r="F456" t="s">
        <v>1100</v>
      </c>
      <c r="G456" t="s">
        <v>1883</v>
      </c>
      <c r="H456" t="s">
        <v>2707</v>
      </c>
    </row>
    <row r="457" spans="1:8">
      <c r="A457" t="s">
        <v>37</v>
      </c>
      <c r="B457">
        <f>HYPERLINK("https://github.com/apache/commons-math/commit/b31439f3ec9bb216465ae77de5f7cb8433dd3140", "b31439f3ec9bb216465ae77de5f7cb8433dd3140")</f>
        <v>0</v>
      </c>
      <c r="C457">
        <f>HYPERLINK("https://github.com/apache/commons-math/commit/8e995890ea35399b6da6bc86532f0694accd511b", "8e995890ea35399b6da6bc86532f0694accd511b")</f>
        <v>0</v>
      </c>
      <c r="D457" t="s">
        <v>511</v>
      </c>
      <c r="E457" t="s">
        <v>561</v>
      </c>
      <c r="F457" t="s">
        <v>1029</v>
      </c>
      <c r="G457" t="s">
        <v>1828</v>
      </c>
      <c r="H457" t="s">
        <v>2340</v>
      </c>
    </row>
    <row r="458" spans="1:8">
      <c r="H458" t="s">
        <v>2341</v>
      </c>
    </row>
    <row r="459" spans="1:8">
      <c r="H459" t="s">
        <v>2342</v>
      </c>
    </row>
    <row r="460" spans="1:8">
      <c r="H460" t="s">
        <v>2343</v>
      </c>
    </row>
    <row r="461" spans="1:8">
      <c r="A461" t="s">
        <v>38</v>
      </c>
      <c r="B461">
        <f>HYPERLINK("https://github.com/apache/commons-math/commit/1d5a4e2d3d0fbd894b4e344a3d6ea601c14ab80e", "1d5a4e2d3d0fbd894b4e344a3d6ea601c14ab80e")</f>
        <v>0</v>
      </c>
      <c r="C461">
        <f>HYPERLINK("https://github.com/apache/commons-math/commit/dc8569711fd1771539290d84bb69c33e5f2901fd", "dc8569711fd1771539290d84bb69c33e5f2901fd")</f>
        <v>0</v>
      </c>
      <c r="D461" t="s">
        <v>511</v>
      </c>
      <c r="E461" t="s">
        <v>562</v>
      </c>
      <c r="F461" t="s">
        <v>1052</v>
      </c>
      <c r="G461" t="s">
        <v>1848</v>
      </c>
      <c r="H461" t="s">
        <v>2340</v>
      </c>
    </row>
    <row r="462" spans="1:8">
      <c r="H462" t="s">
        <v>2341</v>
      </c>
    </row>
    <row r="463" spans="1:8">
      <c r="H463" t="s">
        <v>2342</v>
      </c>
    </row>
    <row r="464" spans="1:8">
      <c r="H464" t="s">
        <v>2343</v>
      </c>
    </row>
    <row r="465" spans="1:8">
      <c r="A465" t="s">
        <v>39</v>
      </c>
      <c r="B465">
        <f>HYPERLINK("https://github.com/apache/commons-math/commit/229c782087d2eaef17d23682fcd8b36a73bb756b", "229c782087d2eaef17d23682fcd8b36a73bb756b")</f>
        <v>0</v>
      </c>
      <c r="C465">
        <f>HYPERLINK("https://github.com/apache/commons-math/commit/df23d31d6fe1c8da7c02efd03a474f8cb050b21f", "df23d31d6fe1c8da7c02efd03a474f8cb050b21f")</f>
        <v>0</v>
      </c>
      <c r="D465" t="s">
        <v>511</v>
      </c>
      <c r="E465" t="s">
        <v>563</v>
      </c>
      <c r="F465" t="s">
        <v>1096</v>
      </c>
      <c r="G465" t="s">
        <v>1881</v>
      </c>
      <c r="H465" t="s">
        <v>2686</v>
      </c>
    </row>
    <row r="466" spans="1:8">
      <c r="H466" t="s">
        <v>2687</v>
      </c>
    </row>
    <row r="467" spans="1:8">
      <c r="H467" t="s">
        <v>2688</v>
      </c>
    </row>
    <row r="468" spans="1:8">
      <c r="H468" t="s">
        <v>2689</v>
      </c>
    </row>
    <row r="469" spans="1:8">
      <c r="H469" t="s">
        <v>2690</v>
      </c>
    </row>
    <row r="470" spans="1:8">
      <c r="H470" t="s">
        <v>2691</v>
      </c>
    </row>
    <row r="471" spans="1:8">
      <c r="H471" t="s">
        <v>2692</v>
      </c>
    </row>
    <row r="472" spans="1:8">
      <c r="H472" t="s">
        <v>2693</v>
      </c>
    </row>
    <row r="473" spans="1:8">
      <c r="H473" t="s">
        <v>2695</v>
      </c>
    </row>
    <row r="474" spans="1:8">
      <c r="H474" t="s">
        <v>2417</v>
      </c>
    </row>
    <row r="475" spans="1:8">
      <c r="H475" t="s">
        <v>2418</v>
      </c>
    </row>
    <row r="476" spans="1:8">
      <c r="H476" t="s">
        <v>2419</v>
      </c>
    </row>
    <row r="477" spans="1:8">
      <c r="H477" t="s">
        <v>2420</v>
      </c>
    </row>
    <row r="478" spans="1:8">
      <c r="H478" t="s">
        <v>2425</v>
      </c>
    </row>
    <row r="479" spans="1:8">
      <c r="H479" t="s">
        <v>2424</v>
      </c>
    </row>
    <row r="480" spans="1:8">
      <c r="H480" t="s">
        <v>2423</v>
      </c>
    </row>
    <row r="481" spans="1:8">
      <c r="H481" t="s">
        <v>2422</v>
      </c>
    </row>
    <row r="482" spans="1:8">
      <c r="H482" t="s">
        <v>2696</v>
      </c>
    </row>
    <row r="483" spans="1:8">
      <c r="A483" t="s">
        <v>40</v>
      </c>
      <c r="B483">
        <f>HYPERLINK("https://github.com/apache/commons-math/commit/5b9f353eeabc824146443b3c413be1f670985b4d", "5b9f353eeabc824146443b3c413be1f670985b4d")</f>
        <v>0</v>
      </c>
      <c r="C483">
        <f>HYPERLINK("https://github.com/apache/commons-math/commit/229c782087d2eaef17d23682fcd8b36a73bb756b", "229c782087d2eaef17d23682fcd8b36a73bb756b")</f>
        <v>0</v>
      </c>
      <c r="D483" t="s">
        <v>511</v>
      </c>
      <c r="E483" t="s">
        <v>564</v>
      </c>
      <c r="F483" t="s">
        <v>1033</v>
      </c>
      <c r="G483" t="s">
        <v>1832</v>
      </c>
      <c r="H483" t="s">
        <v>2695</v>
      </c>
    </row>
    <row r="484" spans="1:8">
      <c r="H484" t="s">
        <v>2417</v>
      </c>
    </row>
    <row r="485" spans="1:8">
      <c r="H485" t="s">
        <v>2418</v>
      </c>
    </row>
    <row r="486" spans="1:8">
      <c r="H486" t="s">
        <v>2419</v>
      </c>
    </row>
    <row r="487" spans="1:8">
      <c r="H487" t="s">
        <v>2420</v>
      </c>
    </row>
    <row r="488" spans="1:8">
      <c r="H488" t="s">
        <v>2696</v>
      </c>
    </row>
    <row r="489" spans="1:8">
      <c r="H489" t="s">
        <v>2422</v>
      </c>
    </row>
    <row r="490" spans="1:8">
      <c r="H490" t="s">
        <v>2423</v>
      </c>
    </row>
    <row r="491" spans="1:8">
      <c r="H491" t="s">
        <v>2424</v>
      </c>
    </row>
    <row r="492" spans="1:8">
      <c r="H492" t="s">
        <v>2425</v>
      </c>
    </row>
    <row r="493" spans="1:8">
      <c r="H493" t="s">
        <v>2708</v>
      </c>
    </row>
    <row r="494" spans="1:8">
      <c r="H494" t="s">
        <v>2488</v>
      </c>
    </row>
    <row r="495" spans="1:8">
      <c r="H495" t="s">
        <v>2489</v>
      </c>
    </row>
    <row r="496" spans="1:8">
      <c r="H496" t="s">
        <v>2490</v>
      </c>
    </row>
    <row r="497" spans="1:8">
      <c r="H497" t="s">
        <v>2491</v>
      </c>
    </row>
    <row r="498" spans="1:8">
      <c r="H498" t="s">
        <v>2709</v>
      </c>
    </row>
    <row r="499" spans="1:8">
      <c r="H499" t="s">
        <v>2492</v>
      </c>
    </row>
    <row r="500" spans="1:8">
      <c r="H500" t="s">
        <v>2493</v>
      </c>
    </row>
    <row r="501" spans="1:8">
      <c r="H501" t="s">
        <v>2494</v>
      </c>
    </row>
    <row r="502" spans="1:8">
      <c r="H502" t="s">
        <v>2495</v>
      </c>
    </row>
    <row r="503" spans="1:8">
      <c r="A503" t="s">
        <v>41</v>
      </c>
      <c r="B503">
        <f>HYPERLINK("https://github.com/apache/commons-math/commit/a40de0d92f8af0ce318904f75d85da4e1af34bfe", "a40de0d92f8af0ce318904f75d85da4e1af34bfe")</f>
        <v>0</v>
      </c>
      <c r="C503">
        <f>HYPERLINK("https://github.com/apache/commons-math/commit/7538855855007bc0e2077fcc1b2bfe51bff1dec7", "7538855855007bc0e2077fcc1b2bfe51bff1dec7")</f>
        <v>0</v>
      </c>
      <c r="D503" t="s">
        <v>510</v>
      </c>
      <c r="E503" t="s">
        <v>565</v>
      </c>
      <c r="F503" t="s">
        <v>1101</v>
      </c>
      <c r="G503" t="s">
        <v>1875</v>
      </c>
      <c r="H503" t="s">
        <v>2377</v>
      </c>
    </row>
    <row r="504" spans="1:8">
      <c r="H504" t="s">
        <v>2620</v>
      </c>
    </row>
    <row r="505" spans="1:8">
      <c r="H505" t="s">
        <v>2580</v>
      </c>
    </row>
    <row r="506" spans="1:8">
      <c r="H506" t="s">
        <v>2621</v>
      </c>
    </row>
    <row r="507" spans="1:8">
      <c r="H507" t="s">
        <v>2622</v>
      </c>
    </row>
    <row r="508" spans="1:8">
      <c r="H508" t="s">
        <v>2624</v>
      </c>
    </row>
    <row r="509" spans="1:8">
      <c r="A509" t="s">
        <v>42</v>
      </c>
      <c r="B509">
        <f>HYPERLINK("https://github.com/apache/commons-math/commit/73d8935012ba2726fba44b4458f469584c2c889b", "73d8935012ba2726fba44b4458f469584c2c889b")</f>
        <v>0</v>
      </c>
      <c r="C509">
        <f>HYPERLINK("https://github.com/apache/commons-math/commit/7f04479e5c653b7e7e7a2dd3ead56d370f914213", "7f04479e5c653b7e7e7a2dd3ead56d370f914213")</f>
        <v>0</v>
      </c>
      <c r="D509" t="s">
        <v>511</v>
      </c>
      <c r="E509" t="s">
        <v>566</v>
      </c>
      <c r="F509" t="s">
        <v>1102</v>
      </c>
      <c r="G509" t="s">
        <v>1884</v>
      </c>
      <c r="H509" t="s">
        <v>2363</v>
      </c>
    </row>
    <row r="510" spans="1:8">
      <c r="A510" t="s">
        <v>43</v>
      </c>
      <c r="B510">
        <f>HYPERLINK("https://github.com/apache/commons-math/commit/e571567af922731d3c01fe62c266c71994ee931b", "e571567af922731d3c01fe62c266c71994ee931b")</f>
        <v>0</v>
      </c>
      <c r="C510">
        <f>HYPERLINK("https://github.com/apache/commons-math/commit/c9f353cee21a636b8d32ab35319105b061cefcaf", "c9f353cee21a636b8d32ab35319105b061cefcaf")</f>
        <v>0</v>
      </c>
      <c r="D510" t="s">
        <v>511</v>
      </c>
      <c r="E510" t="s">
        <v>567</v>
      </c>
      <c r="F510" t="s">
        <v>1034</v>
      </c>
      <c r="G510" t="s">
        <v>1833</v>
      </c>
      <c r="H510" t="s">
        <v>2695</v>
      </c>
    </row>
    <row r="511" spans="1:8">
      <c r="H511" t="s">
        <v>2417</v>
      </c>
    </row>
    <row r="512" spans="1:8">
      <c r="H512" t="s">
        <v>2418</v>
      </c>
    </row>
    <row r="513" spans="8:8">
      <c r="H513" t="s">
        <v>2419</v>
      </c>
    </row>
    <row r="514" spans="8:8">
      <c r="H514" t="s">
        <v>2420</v>
      </c>
    </row>
    <row r="515" spans="8:8">
      <c r="H515" t="s">
        <v>2696</v>
      </c>
    </row>
    <row r="516" spans="8:8">
      <c r="H516" t="s">
        <v>2422</v>
      </c>
    </row>
    <row r="517" spans="8:8">
      <c r="H517" t="s">
        <v>2423</v>
      </c>
    </row>
    <row r="518" spans="8:8">
      <c r="H518" t="s">
        <v>2424</v>
      </c>
    </row>
    <row r="519" spans="8:8">
      <c r="H519" t="s">
        <v>2425</v>
      </c>
    </row>
    <row r="520" spans="8:8">
      <c r="H520" t="s">
        <v>2708</v>
      </c>
    </row>
    <row r="521" spans="8:8">
      <c r="H521" t="s">
        <v>2488</v>
      </c>
    </row>
    <row r="522" spans="8:8">
      <c r="H522" t="s">
        <v>2489</v>
      </c>
    </row>
    <row r="523" spans="8:8">
      <c r="H523" t="s">
        <v>2490</v>
      </c>
    </row>
    <row r="524" spans="8:8">
      <c r="H524" t="s">
        <v>2491</v>
      </c>
    </row>
    <row r="525" spans="8:8">
      <c r="H525" t="s">
        <v>2709</v>
      </c>
    </row>
    <row r="526" spans="8:8">
      <c r="H526" t="s">
        <v>2492</v>
      </c>
    </row>
    <row r="527" spans="8:8">
      <c r="H527" t="s">
        <v>2493</v>
      </c>
    </row>
    <row r="528" spans="8:8">
      <c r="H528" t="s">
        <v>2494</v>
      </c>
    </row>
    <row r="529" spans="1:8">
      <c r="H529" t="s">
        <v>2495</v>
      </c>
    </row>
    <row r="530" spans="1:8">
      <c r="H530" t="s">
        <v>2710</v>
      </c>
    </row>
    <row r="531" spans="1:8">
      <c r="H531" t="s">
        <v>2711</v>
      </c>
    </row>
    <row r="532" spans="1:8">
      <c r="H532" t="s">
        <v>2712</v>
      </c>
    </row>
    <row r="533" spans="1:8">
      <c r="H533" t="s">
        <v>2713</v>
      </c>
    </row>
    <row r="534" spans="1:8">
      <c r="H534" t="s">
        <v>2714</v>
      </c>
    </row>
    <row r="535" spans="1:8">
      <c r="H535" t="s">
        <v>2715</v>
      </c>
    </row>
    <row r="536" spans="1:8">
      <c r="A536" t="s">
        <v>44</v>
      </c>
      <c r="B536">
        <f>HYPERLINK("https://github.com/apache/commons-math/commit/45224a8ead4295f0941720322a744b5f5318506a", "45224a8ead4295f0941720322a744b5f5318506a")</f>
        <v>0</v>
      </c>
      <c r="C536">
        <f>HYPERLINK("https://github.com/apache/commons-math/commit/15aac108f19c9a81edaaea3a08b370f4df0012fc", "15aac108f19c9a81edaaea3a08b370f4df0012fc")</f>
        <v>0</v>
      </c>
      <c r="D536" t="s">
        <v>511</v>
      </c>
      <c r="E536" t="s">
        <v>568</v>
      </c>
      <c r="F536" t="s">
        <v>1039</v>
      </c>
      <c r="G536" t="s">
        <v>1838</v>
      </c>
      <c r="H536" t="s">
        <v>2320</v>
      </c>
    </row>
    <row r="537" spans="1:8">
      <c r="H537" t="s">
        <v>2641</v>
      </c>
    </row>
    <row r="538" spans="1:8">
      <c r="H538" t="s">
        <v>2642</v>
      </c>
    </row>
    <row r="539" spans="1:8">
      <c r="H539" t="s">
        <v>2643</v>
      </c>
    </row>
    <row r="540" spans="1:8">
      <c r="H540" t="s">
        <v>2644</v>
      </c>
    </row>
    <row r="541" spans="1:8">
      <c r="H541" t="s">
        <v>2329</v>
      </c>
    </row>
    <row r="542" spans="1:8">
      <c r="A542" t="s">
        <v>46</v>
      </c>
      <c r="B542">
        <f>HYPERLINK("https://github.com/apache/commons-math/commit/65b57b6018eda2b0f5a6eb7e7833bd96eb20e4b6", "65b57b6018eda2b0f5a6eb7e7833bd96eb20e4b6")</f>
        <v>0</v>
      </c>
      <c r="C542">
        <f>HYPERLINK("https://github.com/apache/commons-math/commit/27cbce332c2f3b17b8146295e53e87f773ddbd18", "27cbce332c2f3b17b8146295e53e87f773ddbd18")</f>
        <v>0</v>
      </c>
      <c r="D542" t="s">
        <v>511</v>
      </c>
      <c r="E542" t="s">
        <v>570</v>
      </c>
      <c r="F542" t="s">
        <v>1100</v>
      </c>
      <c r="G542" t="s">
        <v>1883</v>
      </c>
      <c r="H542" t="s">
        <v>2719</v>
      </c>
    </row>
    <row r="543" spans="1:8">
      <c r="H543" t="s">
        <v>2720</v>
      </c>
    </row>
    <row r="544" spans="1:8">
      <c r="A544" t="s">
        <v>47</v>
      </c>
      <c r="B544">
        <f>HYPERLINK("https://github.com/apache/commons-math/commit/75dc4f119ab82b07ab1d73a2321fba7d1ce4630d", "75dc4f119ab82b07ab1d73a2321fba7d1ce4630d")</f>
        <v>0</v>
      </c>
      <c r="C544">
        <f>HYPERLINK("https://github.com/apache/commons-math/commit/fbae62101e5d0a04cfec3a6161652ee7ab05aa03", "fbae62101e5d0a04cfec3a6161652ee7ab05aa03")</f>
        <v>0</v>
      </c>
      <c r="D544" t="s">
        <v>511</v>
      </c>
      <c r="E544" t="s">
        <v>571</v>
      </c>
      <c r="F544" t="s">
        <v>1065</v>
      </c>
      <c r="G544" t="s">
        <v>1857</v>
      </c>
      <c r="H544" t="s">
        <v>2332</v>
      </c>
    </row>
    <row r="545" spans="1:8">
      <c r="H545" t="s">
        <v>2333</v>
      </c>
    </row>
    <row r="546" spans="1:8">
      <c r="A546" t="s">
        <v>51</v>
      </c>
      <c r="B546">
        <f>HYPERLINK("https://github.com/apache/commons-math/commit/c528c90ae914cd30734fb0c7c5254fcd4174a00d", "c528c90ae914cd30734fb0c7c5254fcd4174a00d")</f>
        <v>0</v>
      </c>
      <c r="C546">
        <f>HYPERLINK("https://github.com/apache/commons-math/commit/7ae35df8c0671774622e0fe7efacbe81086fa83e", "7ae35df8c0671774622e0fe7efacbe81086fa83e")</f>
        <v>0</v>
      </c>
      <c r="D546" t="s">
        <v>512</v>
      </c>
      <c r="E546" t="s">
        <v>575</v>
      </c>
      <c r="F546" t="s">
        <v>1107</v>
      </c>
      <c r="G546" t="s">
        <v>1891</v>
      </c>
      <c r="H546" t="s">
        <v>2757</v>
      </c>
    </row>
    <row r="547" spans="1:8">
      <c r="H547" t="s">
        <v>2758</v>
      </c>
    </row>
    <row r="548" spans="1:8">
      <c r="H548" t="s">
        <v>2759</v>
      </c>
    </row>
    <row r="549" spans="1:8">
      <c r="H549" t="s">
        <v>2760</v>
      </c>
    </row>
    <row r="550" spans="1:8">
      <c r="H550" t="s">
        <v>2761</v>
      </c>
    </row>
    <row r="551" spans="1:8">
      <c r="H551" t="s">
        <v>2762</v>
      </c>
    </row>
    <row r="552" spans="1:8">
      <c r="H552" t="s">
        <v>2763</v>
      </c>
    </row>
    <row r="553" spans="1:8">
      <c r="H553" t="s">
        <v>2764</v>
      </c>
    </row>
    <row r="554" spans="1:8">
      <c r="H554" t="s">
        <v>2765</v>
      </c>
    </row>
    <row r="555" spans="1:8">
      <c r="H555" t="s">
        <v>2766</v>
      </c>
    </row>
    <row r="556" spans="1:8">
      <c r="H556" t="s">
        <v>2767</v>
      </c>
    </row>
    <row r="557" spans="1:8">
      <c r="H557" t="s">
        <v>2768</v>
      </c>
    </row>
    <row r="558" spans="1:8">
      <c r="H558" t="s">
        <v>2769</v>
      </c>
    </row>
    <row r="559" spans="1:8">
      <c r="H559" t="s">
        <v>2770</v>
      </c>
    </row>
    <row r="560" spans="1:8">
      <c r="H560" t="s">
        <v>2771</v>
      </c>
    </row>
    <row r="561" spans="8:8">
      <c r="H561" t="s">
        <v>2772</v>
      </c>
    </row>
    <row r="562" spans="8:8">
      <c r="H562" t="s">
        <v>2773</v>
      </c>
    </row>
    <row r="563" spans="8:8">
      <c r="H563" t="s">
        <v>2774</v>
      </c>
    </row>
    <row r="564" spans="8:8">
      <c r="H564" t="s">
        <v>2775</v>
      </c>
    </row>
    <row r="565" spans="8:8">
      <c r="H565" t="s">
        <v>2776</v>
      </c>
    </row>
    <row r="566" spans="8:8">
      <c r="H566" t="s">
        <v>2777</v>
      </c>
    </row>
    <row r="567" spans="8:8">
      <c r="H567" t="s">
        <v>2778</v>
      </c>
    </row>
    <row r="568" spans="8:8">
      <c r="H568" t="s">
        <v>2779</v>
      </c>
    </row>
    <row r="569" spans="8:8">
      <c r="H569" t="s">
        <v>2780</v>
      </c>
    </row>
    <row r="570" spans="8:8">
      <c r="H570" t="s">
        <v>2781</v>
      </c>
    </row>
    <row r="571" spans="8:8">
      <c r="H571" t="s">
        <v>2782</v>
      </c>
    </row>
    <row r="572" spans="8:8">
      <c r="H572" t="s">
        <v>2783</v>
      </c>
    </row>
    <row r="573" spans="8:8">
      <c r="H573" t="s">
        <v>2784</v>
      </c>
    </row>
    <row r="574" spans="8:8">
      <c r="H574" t="s">
        <v>2785</v>
      </c>
    </row>
    <row r="575" spans="8:8">
      <c r="H575" t="s">
        <v>2786</v>
      </c>
    </row>
    <row r="576" spans="8:8">
      <c r="H576" t="s">
        <v>2787</v>
      </c>
    </row>
    <row r="577" spans="1:8">
      <c r="H577" t="s">
        <v>2788</v>
      </c>
    </row>
    <row r="578" spans="1:8">
      <c r="H578" t="s">
        <v>2789</v>
      </c>
    </row>
    <row r="579" spans="1:8">
      <c r="H579" t="s">
        <v>2790</v>
      </c>
    </row>
    <row r="580" spans="1:8">
      <c r="A580" t="s">
        <v>52</v>
      </c>
      <c r="B580">
        <f>HYPERLINK("https://github.com/apache/commons-math/commit/488ed27c25ef5c2900001021cab50636ebc65c28", "488ed27c25ef5c2900001021cab50636ebc65c28")</f>
        <v>0</v>
      </c>
      <c r="C580">
        <f>HYPERLINK("https://github.com/apache/commons-math/commit/0d564ce2f102e5bf453b2b242bc0137a89068987", "0d564ce2f102e5bf453b2b242bc0137a89068987")</f>
        <v>0</v>
      </c>
      <c r="D580" t="s">
        <v>511</v>
      </c>
      <c r="E580" t="s">
        <v>576</v>
      </c>
      <c r="F580" t="s">
        <v>1054</v>
      </c>
      <c r="G580" t="s">
        <v>1850</v>
      </c>
      <c r="H580" t="s">
        <v>2512</v>
      </c>
    </row>
    <row r="581" spans="1:8">
      <c r="A581" t="s">
        <v>53</v>
      </c>
      <c r="B581">
        <f>HYPERLINK("https://github.com/apache/commons-math/commit/20a6b4de56fa812cae5753d3e2595b3882d2df17", "20a6b4de56fa812cae5753d3e2595b3882d2df17")</f>
        <v>0</v>
      </c>
      <c r="C581">
        <f>HYPERLINK("https://github.com/apache/commons-math/commit/4bd409554cff04b6957170437b2c060b7d48b9e9", "4bd409554cff04b6957170437b2c060b7d48b9e9")</f>
        <v>0</v>
      </c>
      <c r="D581" t="s">
        <v>511</v>
      </c>
      <c r="E581" t="s">
        <v>577</v>
      </c>
      <c r="F581" t="s">
        <v>1108</v>
      </c>
      <c r="G581" t="s">
        <v>1892</v>
      </c>
      <c r="H581" t="s">
        <v>2512</v>
      </c>
    </row>
    <row r="582" spans="1:8">
      <c r="A582" t="s">
        <v>55</v>
      </c>
      <c r="B582">
        <f>HYPERLINK("https://github.com/apache/commons-math/commit/6e57f9a1bada3577e81997a209304db0911e12c4", "6e57f9a1bada3577e81997a209304db0911e12c4")</f>
        <v>0</v>
      </c>
      <c r="C582">
        <f>HYPERLINK("https://github.com/apache/commons-math/commit/ab2028cdfca40fcb8b2d69663ecac0bb98d1f30b", "ab2028cdfca40fcb8b2d69663ecac0bb98d1f30b")</f>
        <v>0</v>
      </c>
      <c r="D582" t="s">
        <v>511</v>
      </c>
      <c r="E582" t="s">
        <v>579</v>
      </c>
      <c r="F582" t="s">
        <v>1110</v>
      </c>
      <c r="G582" t="s">
        <v>1894</v>
      </c>
      <c r="H582" t="s">
        <v>2379</v>
      </c>
    </row>
    <row r="583" spans="1:8">
      <c r="H583" t="s">
        <v>2380</v>
      </c>
    </row>
    <row r="584" spans="1:8">
      <c r="F584" t="s">
        <v>1111</v>
      </c>
      <c r="G584" t="s">
        <v>1895</v>
      </c>
      <c r="H584" t="s">
        <v>2379</v>
      </c>
    </row>
    <row r="585" spans="1:8">
      <c r="H585" t="s">
        <v>2380</v>
      </c>
    </row>
    <row r="586" spans="1:8">
      <c r="A586" t="s">
        <v>58</v>
      </c>
      <c r="B586">
        <f>HYPERLINK("https://github.com/apache/commons-math/commit/1d1e19921ccc1ec10ba3a20212efc1f5c1d0f155", "1d1e19921ccc1ec10ba3a20212efc1f5c1d0f155")</f>
        <v>0</v>
      </c>
      <c r="C586">
        <f>HYPERLINK("https://github.com/apache/commons-math/commit/05195b77ca8d86fbb4fdd9216f436d8b7f3a57de", "05195b77ca8d86fbb4fdd9216f436d8b7f3a57de")</f>
        <v>0</v>
      </c>
      <c r="D586" t="s">
        <v>511</v>
      </c>
      <c r="E586" t="s">
        <v>582</v>
      </c>
      <c r="F586" t="s">
        <v>1112</v>
      </c>
      <c r="G586" t="s">
        <v>1896</v>
      </c>
      <c r="H586" t="s">
        <v>2816</v>
      </c>
    </row>
    <row r="587" spans="1:8">
      <c r="A587" t="s">
        <v>59</v>
      </c>
      <c r="B587">
        <f>HYPERLINK("https://github.com/apache/commons-math/commit/cc73bfb42fa86c01e37a1b7021b1ab41e0f0cb63", "cc73bfb42fa86c01e37a1b7021b1ab41e0f0cb63")</f>
        <v>0</v>
      </c>
      <c r="C587">
        <f>HYPERLINK("https://github.com/apache/commons-math/commit/8242bc26448f3d92ecc0e16fbc8b57dda9295e41", "8242bc26448f3d92ecc0e16fbc8b57dda9295e41")</f>
        <v>0</v>
      </c>
      <c r="D587" t="s">
        <v>511</v>
      </c>
      <c r="E587" t="s">
        <v>583</v>
      </c>
      <c r="F587" t="s">
        <v>1114</v>
      </c>
      <c r="G587" t="s">
        <v>1898</v>
      </c>
      <c r="H587" t="s">
        <v>2820</v>
      </c>
    </row>
    <row r="588" spans="1:8">
      <c r="H588" t="s">
        <v>2821</v>
      </c>
    </row>
    <row r="589" spans="1:8">
      <c r="H589" t="s">
        <v>2822</v>
      </c>
    </row>
    <row r="590" spans="1:8">
      <c r="H590" t="s">
        <v>2823</v>
      </c>
    </row>
    <row r="591" spans="1:8">
      <c r="H591" t="s">
        <v>2824</v>
      </c>
    </row>
    <row r="592" spans="1:8">
      <c r="H592" t="s">
        <v>2825</v>
      </c>
    </row>
    <row r="593" spans="1:8">
      <c r="H593" t="s">
        <v>2826</v>
      </c>
    </row>
    <row r="594" spans="1:8">
      <c r="H594" t="s">
        <v>2827</v>
      </c>
    </row>
    <row r="595" spans="1:8">
      <c r="H595" t="s">
        <v>2828</v>
      </c>
    </row>
    <row r="596" spans="1:8">
      <c r="H596" t="s">
        <v>2829</v>
      </c>
    </row>
    <row r="597" spans="1:8">
      <c r="H597" t="s">
        <v>2830</v>
      </c>
    </row>
    <row r="598" spans="1:8">
      <c r="H598" t="s">
        <v>2831</v>
      </c>
    </row>
    <row r="599" spans="1:8">
      <c r="H599" t="s">
        <v>2832</v>
      </c>
    </row>
    <row r="600" spans="1:8">
      <c r="H600" t="s">
        <v>2833</v>
      </c>
    </row>
    <row r="601" spans="1:8">
      <c r="H601" t="s">
        <v>2834</v>
      </c>
    </row>
    <row r="602" spans="1:8">
      <c r="H602" t="s">
        <v>2835</v>
      </c>
    </row>
    <row r="603" spans="1:8">
      <c r="H603" t="s">
        <v>2836</v>
      </c>
    </row>
    <row r="604" spans="1:8">
      <c r="H604" t="s">
        <v>2837</v>
      </c>
    </row>
    <row r="605" spans="1:8">
      <c r="F605" t="s">
        <v>1117</v>
      </c>
      <c r="G605" t="s">
        <v>1901</v>
      </c>
      <c r="H605" t="s">
        <v>2876</v>
      </c>
    </row>
    <row r="606" spans="1:8">
      <c r="H606" t="s">
        <v>2877</v>
      </c>
    </row>
    <row r="607" spans="1:8">
      <c r="A607" t="s">
        <v>61</v>
      </c>
      <c r="B607">
        <f>HYPERLINK("https://github.com/apache/commons-math/commit/15d96cbafda499c3a41203c695bfe314d1db9b74", "15d96cbafda499c3a41203c695bfe314d1db9b74")</f>
        <v>0</v>
      </c>
      <c r="C607">
        <f>HYPERLINK("https://github.com/apache/commons-math/commit/2a4219105eb7abc98bc393ebae4422cbcad11b1e", "2a4219105eb7abc98bc393ebae4422cbcad11b1e")</f>
        <v>0</v>
      </c>
      <c r="D607" t="s">
        <v>513</v>
      </c>
      <c r="E607" t="s">
        <v>585</v>
      </c>
      <c r="F607" t="s">
        <v>1119</v>
      </c>
      <c r="G607" t="s">
        <v>1903</v>
      </c>
      <c r="H607" t="s">
        <v>2879</v>
      </c>
    </row>
    <row r="608" spans="1:8">
      <c r="H608" t="s">
        <v>2880</v>
      </c>
    </row>
    <row r="609" spans="1:8">
      <c r="H609" t="s">
        <v>2881</v>
      </c>
    </row>
    <row r="610" spans="1:8">
      <c r="F610" t="s">
        <v>1122</v>
      </c>
      <c r="G610" t="s">
        <v>1906</v>
      </c>
      <c r="H610" t="s">
        <v>2889</v>
      </c>
    </row>
    <row r="611" spans="1:8">
      <c r="H611" t="s">
        <v>2890</v>
      </c>
    </row>
    <row r="612" spans="1:8">
      <c r="A612" t="s">
        <v>62</v>
      </c>
      <c r="B612">
        <f>HYPERLINK("https://github.com/apache/commons-math/commit/7f8c5e256211085edcb5180310e7b6ec6a63b588", "7f8c5e256211085edcb5180310e7b6ec6a63b588")</f>
        <v>0</v>
      </c>
      <c r="C612">
        <f>HYPERLINK("https://github.com/apache/commons-math/commit/b4bbd4672eb805abd027ba13fb00d6231a9322ff", "b4bbd4672eb805abd027ba13fb00d6231a9322ff")</f>
        <v>0</v>
      </c>
      <c r="D612" t="s">
        <v>513</v>
      </c>
      <c r="E612" t="s">
        <v>586</v>
      </c>
      <c r="F612" t="s">
        <v>1111</v>
      </c>
      <c r="G612" t="s">
        <v>1895</v>
      </c>
      <c r="H612" t="s">
        <v>2377</v>
      </c>
    </row>
    <row r="613" spans="1:8">
      <c r="A613" t="s">
        <v>63</v>
      </c>
      <c r="B613">
        <f>HYPERLINK("https://github.com/apache/commons-math/commit/f3b02ccea3be696a8fc0d3f6d0cabcc7b718eb97", "f3b02ccea3be696a8fc0d3f6d0cabcc7b718eb97")</f>
        <v>0</v>
      </c>
      <c r="C613">
        <f>HYPERLINK("https://github.com/apache/commons-math/commit/7f8c5e256211085edcb5180310e7b6ec6a63b588", "7f8c5e256211085edcb5180310e7b6ec6a63b588")</f>
        <v>0</v>
      </c>
      <c r="D613" t="s">
        <v>513</v>
      </c>
      <c r="E613" t="s">
        <v>587</v>
      </c>
      <c r="F613" t="s">
        <v>1123</v>
      </c>
      <c r="G613" t="s">
        <v>1907</v>
      </c>
      <c r="H613" t="s">
        <v>2892</v>
      </c>
    </row>
    <row r="614" spans="1:8">
      <c r="H614" t="s">
        <v>2893</v>
      </c>
    </row>
    <row r="615" spans="1:8">
      <c r="H615" t="s">
        <v>2894</v>
      </c>
    </row>
    <row r="616" spans="1:8">
      <c r="H616" t="s">
        <v>2875</v>
      </c>
    </row>
    <row r="617" spans="1:8">
      <c r="A617" t="s">
        <v>64</v>
      </c>
      <c r="B617">
        <f>HYPERLINK("https://github.com/apache/commons-math/commit/e2ffb905724787ed87bbc64ce56673391a00279e", "e2ffb905724787ed87bbc64ce56673391a00279e")</f>
        <v>0</v>
      </c>
      <c r="C617">
        <f>HYPERLINK("https://github.com/apache/commons-math/commit/4b1994a2ff9ee572271d0ed4fe54943330e23c1f", "4b1994a2ff9ee572271d0ed4fe54943330e23c1f")</f>
        <v>0</v>
      </c>
      <c r="D617" t="s">
        <v>513</v>
      </c>
      <c r="E617" t="s">
        <v>588</v>
      </c>
      <c r="F617" t="s">
        <v>1124</v>
      </c>
      <c r="G617" t="s">
        <v>1908</v>
      </c>
      <c r="H617" t="s">
        <v>2900</v>
      </c>
    </row>
    <row r="618" spans="1:8">
      <c r="F618" t="s">
        <v>1125</v>
      </c>
      <c r="G618" t="s">
        <v>1909</v>
      </c>
      <c r="H618" t="s">
        <v>2900</v>
      </c>
    </row>
    <row r="619" spans="1:8">
      <c r="F619" t="s">
        <v>1126</v>
      </c>
      <c r="G619" t="s">
        <v>1910</v>
      </c>
      <c r="H619" t="s">
        <v>2900</v>
      </c>
    </row>
    <row r="620" spans="1:8">
      <c r="F620" t="s">
        <v>1127</v>
      </c>
      <c r="G620" t="s">
        <v>1911</v>
      </c>
      <c r="H620" t="s">
        <v>2900</v>
      </c>
    </row>
    <row r="621" spans="1:8">
      <c r="F621" t="s">
        <v>1128</v>
      </c>
      <c r="G621" t="s">
        <v>1912</v>
      </c>
      <c r="H621" t="s">
        <v>2900</v>
      </c>
    </row>
    <row r="622" spans="1:8">
      <c r="A622" t="s">
        <v>65</v>
      </c>
      <c r="B622">
        <f>HYPERLINK("https://github.com/apache/commons-math/commit/a012ec83ecd0d13fd7ba250da322a6183adb45aa", "a012ec83ecd0d13fd7ba250da322a6183adb45aa")</f>
        <v>0</v>
      </c>
      <c r="C622">
        <f>HYPERLINK("https://github.com/apache/commons-math/commit/b345aa99c18edbdb2d338f325389b771913a64d6", "b345aa99c18edbdb2d338f325389b771913a64d6")</f>
        <v>0</v>
      </c>
      <c r="D622" t="s">
        <v>512</v>
      </c>
      <c r="E622" t="s">
        <v>589</v>
      </c>
      <c r="F622" t="s">
        <v>1030</v>
      </c>
      <c r="G622" t="s">
        <v>1829</v>
      </c>
      <c r="H622" t="s">
        <v>2347</v>
      </c>
    </row>
    <row r="623" spans="1:8">
      <c r="H623" t="s">
        <v>2348</v>
      </c>
    </row>
    <row r="624" spans="1:8">
      <c r="H624" t="s">
        <v>2349</v>
      </c>
    </row>
    <row r="625" spans="8:8">
      <c r="H625" t="s">
        <v>2432</v>
      </c>
    </row>
    <row r="626" spans="8:8">
      <c r="H626" t="s">
        <v>2433</v>
      </c>
    </row>
    <row r="627" spans="8:8">
      <c r="H627" t="s">
        <v>2434</v>
      </c>
    </row>
    <row r="628" spans="8:8">
      <c r="H628" t="s">
        <v>2435</v>
      </c>
    </row>
    <row r="629" spans="8:8">
      <c r="H629" t="s">
        <v>2436</v>
      </c>
    </row>
    <row r="630" spans="8:8">
      <c r="H630" t="s">
        <v>2437</v>
      </c>
    </row>
    <row r="631" spans="8:8">
      <c r="H631" t="s">
        <v>2438</v>
      </c>
    </row>
    <row r="632" spans="8:8">
      <c r="H632" t="s">
        <v>2439</v>
      </c>
    </row>
    <row r="633" spans="8:8">
      <c r="H633" t="s">
        <v>2350</v>
      </c>
    </row>
    <row r="634" spans="8:8">
      <c r="H634" t="s">
        <v>2351</v>
      </c>
    </row>
    <row r="635" spans="8:8">
      <c r="H635" t="s">
        <v>2352</v>
      </c>
    </row>
    <row r="636" spans="8:8">
      <c r="H636" t="s">
        <v>2353</v>
      </c>
    </row>
    <row r="637" spans="8:8">
      <c r="H637" t="s">
        <v>2354</v>
      </c>
    </row>
    <row r="638" spans="8:8">
      <c r="H638" t="s">
        <v>2440</v>
      </c>
    </row>
    <row r="639" spans="8:8">
      <c r="H639" t="s">
        <v>2441</v>
      </c>
    </row>
    <row r="640" spans="8:8">
      <c r="H640" t="s">
        <v>2442</v>
      </c>
    </row>
    <row r="641" spans="8:8">
      <c r="H641" t="s">
        <v>2443</v>
      </c>
    </row>
    <row r="642" spans="8:8">
      <c r="H642" t="s">
        <v>2444</v>
      </c>
    </row>
    <row r="643" spans="8:8">
      <c r="H643" t="s">
        <v>2445</v>
      </c>
    </row>
    <row r="644" spans="8:8">
      <c r="H644" t="s">
        <v>2446</v>
      </c>
    </row>
    <row r="645" spans="8:8">
      <c r="H645" t="s">
        <v>2447</v>
      </c>
    </row>
    <row r="646" spans="8:8">
      <c r="H646" t="s">
        <v>2448</v>
      </c>
    </row>
    <row r="647" spans="8:8">
      <c r="H647" t="s">
        <v>2449</v>
      </c>
    </row>
    <row r="648" spans="8:8">
      <c r="H648" t="s">
        <v>2450</v>
      </c>
    </row>
    <row r="649" spans="8:8">
      <c r="H649" t="s">
        <v>2451</v>
      </c>
    </row>
    <row r="650" spans="8:8">
      <c r="H650" t="s">
        <v>2452</v>
      </c>
    </row>
    <row r="651" spans="8:8">
      <c r="H651" t="s">
        <v>2453</v>
      </c>
    </row>
    <row r="652" spans="8:8">
      <c r="H652" t="s">
        <v>2454</v>
      </c>
    </row>
    <row r="653" spans="8:8">
      <c r="H653" t="s">
        <v>2455</v>
      </c>
    </row>
    <row r="654" spans="8:8">
      <c r="H654" t="s">
        <v>2901</v>
      </c>
    </row>
    <row r="655" spans="8:8">
      <c r="H655" t="s">
        <v>2902</v>
      </c>
    </row>
    <row r="656" spans="8:8">
      <c r="H656" t="s">
        <v>2903</v>
      </c>
    </row>
    <row r="657" spans="1:8">
      <c r="H657" t="s">
        <v>2904</v>
      </c>
    </row>
    <row r="658" spans="1:8">
      <c r="H658" t="s">
        <v>2905</v>
      </c>
    </row>
    <row r="659" spans="1:8">
      <c r="H659" t="s">
        <v>2906</v>
      </c>
    </row>
    <row r="660" spans="1:8">
      <c r="H660" t="s">
        <v>2907</v>
      </c>
    </row>
    <row r="661" spans="1:8">
      <c r="A661" t="s">
        <v>69</v>
      </c>
      <c r="B661">
        <f>HYPERLINK("https://github.com/apache/commons-math/commit/62c72ca66d16eeda12c79dc56460b772e541dbf3", "62c72ca66d16eeda12c79dc56460b772e541dbf3")</f>
        <v>0</v>
      </c>
      <c r="C661">
        <f>HYPERLINK("https://github.com/apache/commons-math/commit/0b61d3963c802ff6c1648cdf626a5e8b86c76ecb", "0b61d3963c802ff6c1648cdf626a5e8b86c76ecb")</f>
        <v>0</v>
      </c>
      <c r="D661" t="s">
        <v>513</v>
      </c>
      <c r="E661" t="s">
        <v>593</v>
      </c>
      <c r="F661" t="s">
        <v>1129</v>
      </c>
      <c r="G661" t="s">
        <v>1908</v>
      </c>
      <c r="H661" t="s">
        <v>2910</v>
      </c>
    </row>
    <row r="662" spans="1:8">
      <c r="H662" t="s">
        <v>2911</v>
      </c>
    </row>
    <row r="663" spans="1:8">
      <c r="F663" t="s">
        <v>1130</v>
      </c>
      <c r="G663" t="s">
        <v>1913</v>
      </c>
      <c r="H663" t="s">
        <v>2910</v>
      </c>
    </row>
    <row r="664" spans="1:8">
      <c r="A664" t="s">
        <v>70</v>
      </c>
      <c r="B664">
        <f>HYPERLINK("https://github.com/apache/commons-math/commit/6afeedf16113b2836a1d88d97e677f1db8ed41b7", "6afeedf16113b2836a1d88d97e677f1db8ed41b7")</f>
        <v>0</v>
      </c>
      <c r="C664">
        <f>HYPERLINK("https://github.com/apache/commons-math/commit/2e8332522efa2d6886a8d7d5ea213cedcfb03d9e", "2e8332522efa2d6886a8d7d5ea213cedcfb03d9e")</f>
        <v>0</v>
      </c>
      <c r="D664" t="s">
        <v>512</v>
      </c>
      <c r="E664" t="s">
        <v>594</v>
      </c>
      <c r="F664" t="s">
        <v>1131</v>
      </c>
      <c r="G664" t="s">
        <v>1885</v>
      </c>
      <c r="H664" t="s">
        <v>2312</v>
      </c>
    </row>
    <row r="665" spans="1:8">
      <c r="H665" t="s">
        <v>2331</v>
      </c>
    </row>
    <row r="666" spans="1:8">
      <c r="H666" t="s">
        <v>2332</v>
      </c>
    </row>
    <row r="667" spans="1:8">
      <c r="H667" t="s">
        <v>2333</v>
      </c>
    </row>
    <row r="668" spans="1:8">
      <c r="H668" t="s">
        <v>2593</v>
      </c>
    </row>
    <row r="669" spans="1:8">
      <c r="H669" t="s">
        <v>2595</v>
      </c>
    </row>
    <row r="670" spans="1:8">
      <c r="A670" t="s">
        <v>81</v>
      </c>
      <c r="B670">
        <f>HYPERLINK("https://github.com/apache/commons-math/commit/7953b0007a47fe25a463d5e27b50e3c50981f2e2", "7953b0007a47fe25a463d5e27b50e3c50981f2e2")</f>
        <v>0</v>
      </c>
      <c r="C670">
        <f>HYPERLINK("https://github.com/apache/commons-math/commit/513804d9d426730bf71623b8189654b65340ce67", "513804d9d426730bf71623b8189654b65340ce67")</f>
        <v>0</v>
      </c>
      <c r="D670" t="s">
        <v>513</v>
      </c>
      <c r="E670" t="s">
        <v>605</v>
      </c>
      <c r="F670" t="s">
        <v>1138</v>
      </c>
      <c r="G670" t="s">
        <v>1919</v>
      </c>
      <c r="H670" t="s">
        <v>2717</v>
      </c>
    </row>
    <row r="671" spans="1:8">
      <c r="A671" t="s">
        <v>82</v>
      </c>
      <c r="B671">
        <f>HYPERLINK("https://github.com/apache/commons-math/commit/cffe7c6cc6757f634d90b6fd009ce02737fdd3ce", "cffe7c6cc6757f634d90b6fd009ce02737fdd3ce")</f>
        <v>0</v>
      </c>
      <c r="C671">
        <f>HYPERLINK("https://github.com/apache/commons-math/commit/5ae0852fe0ca0f0b9590ee7f86994ff00ed1124a", "5ae0852fe0ca0f0b9590ee7f86994ff00ed1124a")</f>
        <v>0</v>
      </c>
      <c r="D671" t="s">
        <v>513</v>
      </c>
      <c r="E671" t="s">
        <v>606</v>
      </c>
      <c r="F671" t="s">
        <v>1141</v>
      </c>
      <c r="G671" t="s">
        <v>1915</v>
      </c>
      <c r="H671" t="s">
        <v>2914</v>
      </c>
    </row>
    <row r="672" spans="1:8">
      <c r="H672" t="s">
        <v>2593</v>
      </c>
    </row>
    <row r="673" spans="1:8">
      <c r="H673" t="s">
        <v>2331</v>
      </c>
    </row>
    <row r="674" spans="1:8">
      <c r="H674" t="s">
        <v>2915</v>
      </c>
    </row>
    <row r="675" spans="1:8">
      <c r="H675" t="s">
        <v>2916</v>
      </c>
    </row>
    <row r="676" spans="1:8">
      <c r="H676" t="s">
        <v>2595</v>
      </c>
    </row>
    <row r="677" spans="1:8">
      <c r="H677" t="s">
        <v>2917</v>
      </c>
    </row>
    <row r="678" spans="1:8">
      <c r="H678" t="s">
        <v>2332</v>
      </c>
    </row>
    <row r="679" spans="1:8">
      <c r="H679" t="s">
        <v>2312</v>
      </c>
    </row>
    <row r="680" spans="1:8">
      <c r="H680" t="s">
        <v>2586</v>
      </c>
    </row>
    <row r="681" spans="1:8">
      <c r="H681" t="s">
        <v>2918</v>
      </c>
    </row>
    <row r="682" spans="1:8">
      <c r="H682" t="s">
        <v>2919</v>
      </c>
    </row>
    <row r="683" spans="1:8">
      <c r="A683" t="s">
        <v>83</v>
      </c>
      <c r="B683">
        <f>HYPERLINK("https://github.com/apache/commons-math/commit/6c76ad2d0754c11539b4b178017db672c8e135a4", "6c76ad2d0754c11539b4b178017db672c8e135a4")</f>
        <v>0</v>
      </c>
      <c r="C683">
        <f>HYPERLINK("https://github.com/apache/commons-math/commit/5c6f299aec234cd83113b1fe8f3b1f625adac245", "5c6f299aec234cd83113b1fe8f3b1f625adac245")</f>
        <v>0</v>
      </c>
      <c r="D683" t="s">
        <v>513</v>
      </c>
      <c r="E683" t="s">
        <v>607</v>
      </c>
      <c r="F683" t="s">
        <v>1142</v>
      </c>
      <c r="G683" t="s">
        <v>1887</v>
      </c>
      <c r="H683" t="s">
        <v>2721</v>
      </c>
    </row>
    <row r="684" spans="1:8">
      <c r="H684" t="s">
        <v>2935</v>
      </c>
    </row>
    <row r="685" spans="1:8">
      <c r="H685" t="s">
        <v>2722</v>
      </c>
    </row>
    <row r="686" spans="1:8">
      <c r="H686" t="s">
        <v>2936</v>
      </c>
    </row>
    <row r="687" spans="1:8">
      <c r="H687" t="s">
        <v>2723</v>
      </c>
    </row>
    <row r="688" spans="1:8">
      <c r="H688" t="s">
        <v>2724</v>
      </c>
    </row>
    <row r="689" spans="8:8">
      <c r="H689" t="s">
        <v>2937</v>
      </c>
    </row>
    <row r="690" spans="8:8">
      <c r="H690" t="s">
        <v>2938</v>
      </c>
    </row>
    <row r="691" spans="8:8">
      <c r="H691" t="s">
        <v>2725</v>
      </c>
    </row>
    <row r="692" spans="8:8">
      <c r="H692" t="s">
        <v>2939</v>
      </c>
    </row>
    <row r="693" spans="8:8">
      <c r="H693" t="s">
        <v>2726</v>
      </c>
    </row>
    <row r="694" spans="8:8">
      <c r="H694" t="s">
        <v>2940</v>
      </c>
    </row>
    <row r="695" spans="8:8">
      <c r="H695" t="s">
        <v>2727</v>
      </c>
    </row>
    <row r="696" spans="8:8">
      <c r="H696" t="s">
        <v>2730</v>
      </c>
    </row>
    <row r="697" spans="8:8">
      <c r="H697" t="s">
        <v>2941</v>
      </c>
    </row>
    <row r="698" spans="8:8">
      <c r="H698" t="s">
        <v>2942</v>
      </c>
    </row>
    <row r="699" spans="8:8">
      <c r="H699" t="s">
        <v>2728</v>
      </c>
    </row>
    <row r="700" spans="8:8">
      <c r="H700" t="s">
        <v>2729</v>
      </c>
    </row>
    <row r="701" spans="8:8">
      <c r="H701" t="s">
        <v>2943</v>
      </c>
    </row>
    <row r="702" spans="8:8">
      <c r="H702" t="s">
        <v>2944</v>
      </c>
    </row>
    <row r="703" spans="8:8">
      <c r="H703" t="s">
        <v>2731</v>
      </c>
    </row>
    <row r="704" spans="8:8">
      <c r="H704" t="s">
        <v>2732</v>
      </c>
    </row>
    <row r="705" spans="8:8">
      <c r="H705" t="s">
        <v>2945</v>
      </c>
    </row>
    <row r="706" spans="8:8">
      <c r="H706" t="s">
        <v>2946</v>
      </c>
    </row>
    <row r="707" spans="8:8">
      <c r="H707" t="s">
        <v>2733</v>
      </c>
    </row>
    <row r="708" spans="8:8">
      <c r="H708" t="s">
        <v>2734</v>
      </c>
    </row>
    <row r="709" spans="8:8">
      <c r="H709" t="s">
        <v>2947</v>
      </c>
    </row>
    <row r="710" spans="8:8">
      <c r="H710" t="s">
        <v>2948</v>
      </c>
    </row>
    <row r="711" spans="8:8">
      <c r="H711" t="s">
        <v>2949</v>
      </c>
    </row>
    <row r="712" spans="8:8">
      <c r="H712" t="s">
        <v>2735</v>
      </c>
    </row>
    <row r="713" spans="8:8">
      <c r="H713" t="s">
        <v>2736</v>
      </c>
    </row>
    <row r="714" spans="8:8">
      <c r="H714" t="s">
        <v>2737</v>
      </c>
    </row>
    <row r="715" spans="8:8">
      <c r="H715" t="s">
        <v>2950</v>
      </c>
    </row>
    <row r="716" spans="8:8">
      <c r="H716" t="s">
        <v>2951</v>
      </c>
    </row>
    <row r="717" spans="8:8">
      <c r="H717" t="s">
        <v>2952</v>
      </c>
    </row>
    <row r="718" spans="8:8">
      <c r="H718" t="s">
        <v>2738</v>
      </c>
    </row>
    <row r="719" spans="8:8">
      <c r="H719" t="s">
        <v>2953</v>
      </c>
    </row>
    <row r="720" spans="8:8">
      <c r="H720" t="s">
        <v>2741</v>
      </c>
    </row>
    <row r="721" spans="8:8">
      <c r="H721" t="s">
        <v>2954</v>
      </c>
    </row>
    <row r="722" spans="8:8">
      <c r="H722" t="s">
        <v>2739</v>
      </c>
    </row>
    <row r="723" spans="8:8">
      <c r="H723" t="s">
        <v>2740</v>
      </c>
    </row>
    <row r="724" spans="8:8">
      <c r="H724" t="s">
        <v>2955</v>
      </c>
    </row>
    <row r="725" spans="8:8">
      <c r="H725" t="s">
        <v>2956</v>
      </c>
    </row>
    <row r="726" spans="8:8">
      <c r="H726" t="s">
        <v>2742</v>
      </c>
    </row>
    <row r="727" spans="8:8">
      <c r="H727" t="s">
        <v>2743</v>
      </c>
    </row>
    <row r="728" spans="8:8">
      <c r="H728" t="s">
        <v>2744</v>
      </c>
    </row>
    <row r="729" spans="8:8">
      <c r="H729" t="s">
        <v>2745</v>
      </c>
    </row>
    <row r="730" spans="8:8">
      <c r="H730" t="s">
        <v>2746</v>
      </c>
    </row>
    <row r="731" spans="8:8">
      <c r="H731" t="s">
        <v>2957</v>
      </c>
    </row>
    <row r="732" spans="8:8">
      <c r="H732" t="s">
        <v>2749</v>
      </c>
    </row>
    <row r="733" spans="8:8">
      <c r="H733" t="s">
        <v>2958</v>
      </c>
    </row>
    <row r="734" spans="8:8">
      <c r="H734" t="s">
        <v>2959</v>
      </c>
    </row>
    <row r="735" spans="8:8">
      <c r="H735" t="s">
        <v>2747</v>
      </c>
    </row>
    <row r="736" spans="8:8">
      <c r="H736" t="s">
        <v>2748</v>
      </c>
    </row>
    <row r="737" spans="1:8">
      <c r="H737" t="s">
        <v>2960</v>
      </c>
    </row>
    <row r="738" spans="1:8">
      <c r="H738" t="s">
        <v>2750</v>
      </c>
    </row>
    <row r="739" spans="1:8">
      <c r="H739" t="s">
        <v>2753</v>
      </c>
    </row>
    <row r="740" spans="1:8">
      <c r="H740" t="s">
        <v>2961</v>
      </c>
    </row>
    <row r="741" spans="1:8">
      <c r="H741" t="s">
        <v>2962</v>
      </c>
    </row>
    <row r="742" spans="1:8">
      <c r="H742" t="s">
        <v>2963</v>
      </c>
    </row>
    <row r="743" spans="1:8">
      <c r="H743" t="s">
        <v>2751</v>
      </c>
    </row>
    <row r="744" spans="1:8">
      <c r="H744" t="s">
        <v>2752</v>
      </c>
    </row>
    <row r="745" spans="1:8">
      <c r="H745" t="s">
        <v>2964</v>
      </c>
    </row>
    <row r="746" spans="1:8">
      <c r="H746" t="s">
        <v>2965</v>
      </c>
    </row>
    <row r="747" spans="1:8">
      <c r="H747" t="s">
        <v>2966</v>
      </c>
    </row>
    <row r="748" spans="1:8">
      <c r="A748" t="s">
        <v>87</v>
      </c>
      <c r="B748">
        <f>HYPERLINK("https://github.com/apache/commons-math/commit/22d13e12320f2d878880eba50a5bcdc48aa63cc3", "22d13e12320f2d878880eba50a5bcdc48aa63cc3")</f>
        <v>0</v>
      </c>
      <c r="C748">
        <f>HYPERLINK("https://github.com/apache/commons-math/commit/b51a782d1bc3088d71eb2dfeabc1885b259c74d3", "b51a782d1bc3088d71eb2dfeabc1885b259c74d3")</f>
        <v>0</v>
      </c>
      <c r="D748" t="s">
        <v>511</v>
      </c>
      <c r="E748" t="s">
        <v>611</v>
      </c>
      <c r="F748" t="s">
        <v>1149</v>
      </c>
      <c r="G748" t="s">
        <v>1928</v>
      </c>
      <c r="H748" t="s">
        <v>2975</v>
      </c>
    </row>
    <row r="749" spans="1:8">
      <c r="H749" t="s">
        <v>2976</v>
      </c>
    </row>
    <row r="750" spans="1:8">
      <c r="A750" t="s">
        <v>88</v>
      </c>
      <c r="B750">
        <f>HYPERLINK("https://github.com/apache/commons-math/commit/670ebf6f931bb80bcad63a07ab950afed5a262c5", "670ebf6f931bb80bcad63a07ab950afed5a262c5")</f>
        <v>0</v>
      </c>
      <c r="C750">
        <f>HYPERLINK("https://github.com/apache/commons-math/commit/d3f7151590189213b544c9736c0611332dc022c1", "d3f7151590189213b544c9736c0611332dc022c1")</f>
        <v>0</v>
      </c>
      <c r="D750" t="s">
        <v>513</v>
      </c>
      <c r="E750" t="s">
        <v>612</v>
      </c>
      <c r="F750" t="s">
        <v>1054</v>
      </c>
      <c r="G750" t="s">
        <v>1850</v>
      </c>
      <c r="H750" t="s">
        <v>2502</v>
      </c>
    </row>
    <row r="751" spans="1:8">
      <c r="H751" t="s">
        <v>2503</v>
      </c>
    </row>
    <row r="752" spans="1:8">
      <c r="H752" t="s">
        <v>2504</v>
      </c>
    </row>
    <row r="753" spans="1:8">
      <c r="H753" t="s">
        <v>2505</v>
      </c>
    </row>
    <row r="754" spans="1:8">
      <c r="H754" t="s">
        <v>2979</v>
      </c>
    </row>
    <row r="755" spans="1:8">
      <c r="A755" t="s">
        <v>89</v>
      </c>
      <c r="B755">
        <f>HYPERLINK("https://github.com/apache/commons-math/commit/9e8e88d91649762dbcc94c803e637d8f7c57cf3c", "9e8e88d91649762dbcc94c803e637d8f7c57cf3c")</f>
        <v>0</v>
      </c>
      <c r="C755">
        <f>HYPERLINK("https://github.com/apache/commons-math/commit/13ea282ab8fa16207f871ed08b9c329112fa7cbd", "13ea282ab8fa16207f871ed08b9c329112fa7cbd")</f>
        <v>0</v>
      </c>
      <c r="D755" t="s">
        <v>513</v>
      </c>
      <c r="E755" t="s">
        <v>613</v>
      </c>
      <c r="F755" t="s">
        <v>1110</v>
      </c>
      <c r="G755" t="s">
        <v>1894</v>
      </c>
      <c r="H755" t="s">
        <v>2377</v>
      </c>
    </row>
    <row r="756" spans="1:8">
      <c r="A756" t="s">
        <v>92</v>
      </c>
      <c r="B756">
        <f>HYPERLINK("https://github.com/apache/commons-math/commit/2c36a666c7a9efdfab8490c12f76a98c28ebfb06", "2c36a666c7a9efdfab8490c12f76a98c28ebfb06")</f>
        <v>0</v>
      </c>
      <c r="C756">
        <f>HYPERLINK("https://github.com/apache/commons-math/commit/fc3b778033c3f8df1ca657e25a740958bcf287c7", "fc3b778033c3f8df1ca657e25a740958bcf287c7")</f>
        <v>0</v>
      </c>
      <c r="D756" t="s">
        <v>513</v>
      </c>
      <c r="E756" t="s">
        <v>616</v>
      </c>
      <c r="F756" t="s">
        <v>1150</v>
      </c>
      <c r="G756" t="s">
        <v>1930</v>
      </c>
      <c r="H756" t="s">
        <v>2985</v>
      </c>
    </row>
    <row r="757" spans="1:8">
      <c r="F757" t="s">
        <v>1151</v>
      </c>
      <c r="G757" t="s">
        <v>1931</v>
      </c>
      <c r="H757" t="s">
        <v>2986</v>
      </c>
    </row>
    <row r="758" spans="1:8">
      <c r="F758" t="s">
        <v>1152</v>
      </c>
      <c r="G758" t="s">
        <v>1932</v>
      </c>
      <c r="H758" t="s">
        <v>2986</v>
      </c>
    </row>
    <row r="759" spans="1:8">
      <c r="A759" t="s">
        <v>93</v>
      </c>
      <c r="B759">
        <f>HYPERLINK("https://github.com/apache/commons-math/commit/483f55064e9953267fa1fdc8819aac9a3c239a30", "483f55064e9953267fa1fdc8819aac9a3c239a30")</f>
        <v>0</v>
      </c>
      <c r="C759">
        <f>HYPERLINK("https://github.com/apache/commons-math/commit/cc080433e43be46b9bd92e21977a6f98553c16e9", "cc080433e43be46b9bd92e21977a6f98553c16e9")</f>
        <v>0</v>
      </c>
      <c r="D759" t="s">
        <v>513</v>
      </c>
      <c r="E759" t="s">
        <v>617</v>
      </c>
      <c r="F759" t="s">
        <v>1152</v>
      </c>
      <c r="G759" t="s">
        <v>1932</v>
      </c>
      <c r="H759" t="s">
        <v>2879</v>
      </c>
    </row>
    <row r="760" spans="1:8">
      <c r="A760" t="s">
        <v>94</v>
      </c>
      <c r="B760">
        <f>HYPERLINK("https://github.com/apache/commons-math/commit/71a29150bb9794bdcece023f961831d904055719", "71a29150bb9794bdcece023f961831d904055719")</f>
        <v>0</v>
      </c>
      <c r="C760">
        <f>HYPERLINK("https://github.com/apache/commons-math/commit/50fea383986e6f7815d87d9b5ed6dc4e0fdaa3e9", "50fea383986e6f7815d87d9b5ed6dc4e0fdaa3e9")</f>
        <v>0</v>
      </c>
      <c r="D760" t="s">
        <v>513</v>
      </c>
      <c r="E760" t="s">
        <v>618</v>
      </c>
      <c r="F760" t="s">
        <v>1154</v>
      </c>
      <c r="G760" t="s">
        <v>1934</v>
      </c>
      <c r="H760" t="s">
        <v>2994</v>
      </c>
    </row>
    <row r="761" spans="1:8">
      <c r="H761" t="s">
        <v>2995</v>
      </c>
    </row>
    <row r="762" spans="1:8">
      <c r="H762" t="s">
        <v>2996</v>
      </c>
    </row>
    <row r="763" spans="1:8">
      <c r="H763" t="s">
        <v>2997</v>
      </c>
    </row>
    <row r="764" spans="1:8">
      <c r="A764" t="s">
        <v>100</v>
      </c>
      <c r="B764">
        <f>HYPERLINK("https://github.com/apache/commons-math/commit/8ce2128585be00b451355dd616fc995ddb0be741", "8ce2128585be00b451355dd616fc995ddb0be741")</f>
        <v>0</v>
      </c>
      <c r="C764">
        <f>HYPERLINK("https://github.com/apache/commons-math/commit/6a965532e6fa5cb6c12ec3192ee0b8f0ec7a46f0", "6a965532e6fa5cb6c12ec3192ee0b8f0ec7a46f0")</f>
        <v>0</v>
      </c>
      <c r="D764" t="s">
        <v>513</v>
      </c>
      <c r="E764" t="s">
        <v>624</v>
      </c>
      <c r="F764" t="s">
        <v>1113</v>
      </c>
      <c r="G764" t="s">
        <v>1897</v>
      </c>
      <c r="H764" t="s">
        <v>2817</v>
      </c>
    </row>
    <row r="765" spans="1:8">
      <c r="H765" t="s">
        <v>3010</v>
      </c>
    </row>
    <row r="766" spans="1:8">
      <c r="H766" t="s">
        <v>2818</v>
      </c>
    </row>
    <row r="767" spans="1:8">
      <c r="F767" t="s">
        <v>1158</v>
      </c>
      <c r="G767" t="s">
        <v>1938</v>
      </c>
      <c r="H767" t="s">
        <v>2817</v>
      </c>
    </row>
    <row r="768" spans="1:8">
      <c r="H768" t="s">
        <v>3010</v>
      </c>
    </row>
    <row r="769" spans="1:8">
      <c r="F769" t="s">
        <v>1159</v>
      </c>
      <c r="G769" t="s">
        <v>1939</v>
      </c>
      <c r="H769" t="s">
        <v>2817</v>
      </c>
    </row>
    <row r="770" spans="1:8">
      <c r="H770" t="s">
        <v>3010</v>
      </c>
    </row>
    <row r="771" spans="1:8">
      <c r="F771" t="s">
        <v>1160</v>
      </c>
      <c r="G771" t="s">
        <v>1940</v>
      </c>
      <c r="H771" t="s">
        <v>2817</v>
      </c>
    </row>
    <row r="772" spans="1:8">
      <c r="H772" t="s">
        <v>3010</v>
      </c>
    </row>
    <row r="773" spans="1:8">
      <c r="H773" t="s">
        <v>3016</v>
      </c>
    </row>
    <row r="774" spans="1:8">
      <c r="A774" t="s">
        <v>106</v>
      </c>
      <c r="B774">
        <f>HYPERLINK("https://github.com/apache/commons-math/commit/c37f06ed3ad2de8d49a80ac46aae3ab7748598a4", "c37f06ed3ad2de8d49a80ac46aae3ab7748598a4")</f>
        <v>0</v>
      </c>
      <c r="C774">
        <f>HYPERLINK("https://github.com/apache/commons-math/commit/3a0df1ba4839d20d4ace6c0060c8e989b8c8f985", "3a0df1ba4839d20d4ace6c0060c8e989b8c8f985")</f>
        <v>0</v>
      </c>
      <c r="D774" t="s">
        <v>513</v>
      </c>
      <c r="E774" t="s">
        <v>630</v>
      </c>
      <c r="F774" t="s">
        <v>1168</v>
      </c>
      <c r="G774" t="s">
        <v>1945</v>
      </c>
      <c r="H774" t="s">
        <v>3055</v>
      </c>
    </row>
    <row r="775" spans="1:8">
      <c r="H775" t="s">
        <v>3056</v>
      </c>
    </row>
    <row r="776" spans="1:8">
      <c r="H776" t="s">
        <v>3057</v>
      </c>
    </row>
    <row r="777" spans="1:8">
      <c r="F777" t="s">
        <v>1171</v>
      </c>
      <c r="G777" t="s">
        <v>1947</v>
      </c>
      <c r="H777" t="s">
        <v>3055</v>
      </c>
    </row>
    <row r="778" spans="1:8">
      <c r="H778" t="s">
        <v>3070</v>
      </c>
    </row>
    <row r="779" spans="1:8">
      <c r="H779" t="s">
        <v>3071</v>
      </c>
    </row>
    <row r="780" spans="1:8">
      <c r="A780" t="s">
        <v>111</v>
      </c>
      <c r="B780">
        <f>HYPERLINK("https://github.com/apache/commons-math/commit/d34584bb62d312df58b8e654a8cb91c0a380699d", "d34584bb62d312df58b8e654a8cb91c0a380699d")</f>
        <v>0</v>
      </c>
      <c r="C780">
        <f>HYPERLINK("https://github.com/apache/commons-math/commit/f692b4d38471a07458eb3bcfc5e3cc8212da7b46", "f692b4d38471a07458eb3bcfc5e3cc8212da7b46")</f>
        <v>0</v>
      </c>
      <c r="D780" t="s">
        <v>513</v>
      </c>
      <c r="E780" t="s">
        <v>635</v>
      </c>
      <c r="F780" t="s">
        <v>1184</v>
      </c>
      <c r="G780" t="s">
        <v>1957</v>
      </c>
      <c r="H780" t="s">
        <v>3077</v>
      </c>
    </row>
    <row r="781" spans="1:8">
      <c r="H781" t="s">
        <v>2503</v>
      </c>
    </row>
    <row r="782" spans="1:8">
      <c r="A782" t="s">
        <v>113</v>
      </c>
      <c r="B782">
        <f>HYPERLINK("https://github.com/apache/commons-math/commit/b8ad7ef60696828e842e252845ace6b1799976ba", "b8ad7ef60696828e842e252845ace6b1799976ba")</f>
        <v>0</v>
      </c>
      <c r="C782">
        <f>HYPERLINK("https://github.com/apache/commons-math/commit/7ad5c8196b1221e2d820b4fdf52124543f7d1f5c", "7ad5c8196b1221e2d820b4fdf52124543f7d1f5c")</f>
        <v>0</v>
      </c>
      <c r="D782" t="s">
        <v>511</v>
      </c>
      <c r="E782" t="s">
        <v>637</v>
      </c>
      <c r="F782" t="s">
        <v>1185</v>
      </c>
      <c r="G782" t="s">
        <v>1958</v>
      </c>
      <c r="H782" t="s">
        <v>3080</v>
      </c>
    </row>
    <row r="783" spans="1:8">
      <c r="A783" t="s">
        <v>116</v>
      </c>
      <c r="B783">
        <f>HYPERLINK("https://github.com/apache/commons-math/commit/273892eeca02f0e10f775625ba4964227e874d98", "273892eeca02f0e10f775625ba4964227e874d98")</f>
        <v>0</v>
      </c>
      <c r="C783">
        <f>HYPERLINK("https://github.com/apache/commons-math/commit/5c8715be36de620b6477050cceb7ed2bf3163058", "5c8715be36de620b6477050cceb7ed2bf3163058")</f>
        <v>0</v>
      </c>
      <c r="D783" t="s">
        <v>513</v>
      </c>
      <c r="E783" t="s">
        <v>640</v>
      </c>
      <c r="F783" t="s">
        <v>1186</v>
      </c>
      <c r="G783" t="s">
        <v>1959</v>
      </c>
      <c r="H783" t="s">
        <v>3094</v>
      </c>
    </row>
    <row r="784" spans="1:8">
      <c r="F784" t="s">
        <v>1187</v>
      </c>
      <c r="G784" t="s">
        <v>1960</v>
      </c>
      <c r="H784" t="s">
        <v>3094</v>
      </c>
    </row>
    <row r="785" spans="1:8">
      <c r="F785" t="s">
        <v>1188</v>
      </c>
      <c r="G785" t="s">
        <v>1961</v>
      </c>
      <c r="H785" t="s">
        <v>3094</v>
      </c>
    </row>
    <row r="786" spans="1:8">
      <c r="F786" t="s">
        <v>1189</v>
      </c>
      <c r="G786" t="s">
        <v>1962</v>
      </c>
      <c r="H786" t="s">
        <v>3094</v>
      </c>
    </row>
    <row r="787" spans="1:8">
      <c r="F787" t="s">
        <v>1191</v>
      </c>
      <c r="G787" t="s">
        <v>1964</v>
      </c>
      <c r="H787" t="s">
        <v>3094</v>
      </c>
    </row>
    <row r="788" spans="1:8">
      <c r="F788" t="s">
        <v>1192</v>
      </c>
      <c r="G788" t="s">
        <v>1965</v>
      </c>
      <c r="H788" t="s">
        <v>3094</v>
      </c>
    </row>
    <row r="789" spans="1:8">
      <c r="F789" t="s">
        <v>1194</v>
      </c>
      <c r="G789" t="s">
        <v>1967</v>
      </c>
      <c r="H789" t="s">
        <v>3094</v>
      </c>
    </row>
    <row r="790" spans="1:8">
      <c r="A790" t="s">
        <v>117</v>
      </c>
      <c r="B790">
        <f>HYPERLINK("https://github.com/apache/commons-math/commit/e33f09ce4fe77a1ce2aa90461f9b9d87d89404ce", "e33f09ce4fe77a1ce2aa90461f9b9d87d89404ce")</f>
        <v>0</v>
      </c>
      <c r="C790">
        <f>HYPERLINK("https://github.com/apache/commons-math/commit/2c1d911e2acef6bc216adfccbe91e034c2e47a17", "2c1d911e2acef6bc216adfccbe91e034c2e47a17")</f>
        <v>0</v>
      </c>
      <c r="D790" t="s">
        <v>513</v>
      </c>
      <c r="E790" t="s">
        <v>641</v>
      </c>
      <c r="F790" t="s">
        <v>1195</v>
      </c>
      <c r="G790" t="s">
        <v>1968</v>
      </c>
      <c r="H790" t="s">
        <v>3108</v>
      </c>
    </row>
    <row r="791" spans="1:8">
      <c r="H791" t="s">
        <v>2910</v>
      </c>
    </row>
    <row r="792" spans="1:8">
      <c r="F792" t="s">
        <v>1196</v>
      </c>
      <c r="G792" t="s">
        <v>1969</v>
      </c>
      <c r="H792" t="s">
        <v>3114</v>
      </c>
    </row>
    <row r="793" spans="1:8">
      <c r="H793" t="s">
        <v>3115</v>
      </c>
    </row>
    <row r="794" spans="1:8">
      <c r="H794" t="s">
        <v>2910</v>
      </c>
    </row>
    <row r="795" spans="1:8">
      <c r="A795" t="s">
        <v>118</v>
      </c>
      <c r="B795">
        <f>HYPERLINK("https://github.com/apache/commons-math/commit/8de68c4404b566ff8809ff9a5d896d277d56e5cc", "8de68c4404b566ff8809ff9a5d896d277d56e5cc")</f>
        <v>0</v>
      </c>
      <c r="C795">
        <f>HYPERLINK("https://github.com/apache/commons-math/commit/8b63564297d3a19f26d0325edb6bf0cde4a629b4", "8b63564297d3a19f26d0325edb6bf0cde4a629b4")</f>
        <v>0</v>
      </c>
      <c r="D795" t="s">
        <v>513</v>
      </c>
      <c r="E795" t="s">
        <v>642</v>
      </c>
      <c r="F795" t="s">
        <v>1184</v>
      </c>
      <c r="G795" t="s">
        <v>1957</v>
      </c>
      <c r="H795" t="s">
        <v>3117</v>
      </c>
    </row>
    <row r="796" spans="1:8">
      <c r="H796" t="s">
        <v>3118</v>
      </c>
    </row>
    <row r="797" spans="1:8">
      <c r="H797" t="s">
        <v>3119</v>
      </c>
    </row>
    <row r="798" spans="1:8">
      <c r="H798" t="s">
        <v>3120</v>
      </c>
    </row>
    <row r="799" spans="1:8">
      <c r="H799" t="s">
        <v>3121</v>
      </c>
    </row>
    <row r="800" spans="1:8">
      <c r="H800" t="s">
        <v>3122</v>
      </c>
    </row>
    <row r="801" spans="1:8">
      <c r="H801" t="s">
        <v>3123</v>
      </c>
    </row>
    <row r="802" spans="1:8">
      <c r="H802" t="s">
        <v>3124</v>
      </c>
    </row>
    <row r="803" spans="1:8">
      <c r="H803" t="s">
        <v>3125</v>
      </c>
    </row>
    <row r="804" spans="1:8">
      <c r="H804" t="s">
        <v>3126</v>
      </c>
    </row>
    <row r="805" spans="1:8">
      <c r="H805" t="s">
        <v>3127</v>
      </c>
    </row>
    <row r="806" spans="1:8">
      <c r="H806" t="s">
        <v>3128</v>
      </c>
    </row>
    <row r="807" spans="1:8">
      <c r="H807" t="s">
        <v>3129</v>
      </c>
    </row>
    <row r="808" spans="1:8">
      <c r="H808" t="s">
        <v>3130</v>
      </c>
    </row>
    <row r="809" spans="1:8">
      <c r="H809" t="s">
        <v>3131</v>
      </c>
    </row>
    <row r="810" spans="1:8">
      <c r="H810" t="s">
        <v>3132</v>
      </c>
    </row>
    <row r="811" spans="1:8">
      <c r="A811" t="s">
        <v>119</v>
      </c>
      <c r="B811">
        <f>HYPERLINK("https://github.com/apache/commons-math/commit/4db6140e9ada212e4e10c0f650cea9264624d2ce", "4db6140e9ada212e4e10c0f650cea9264624d2ce")</f>
        <v>0</v>
      </c>
      <c r="C811">
        <f>HYPERLINK("https://github.com/apache/commons-math/commit/1cdc029378f3b7d8031152990215911460c02644", "1cdc029378f3b7d8031152990215911460c02644")</f>
        <v>0</v>
      </c>
      <c r="D811" t="s">
        <v>513</v>
      </c>
      <c r="E811" t="s">
        <v>643</v>
      </c>
      <c r="F811" t="s">
        <v>1198</v>
      </c>
      <c r="G811" t="s">
        <v>1970</v>
      </c>
      <c r="H811" t="s">
        <v>3135</v>
      </c>
    </row>
    <row r="812" spans="1:8">
      <c r="A812" t="s">
        <v>121</v>
      </c>
      <c r="B812">
        <f>HYPERLINK("https://github.com/apache/commons-math/commit/2138d3bfbab31de768da28cba774f0efb701071a", "2138d3bfbab31de768da28cba774f0efb701071a")</f>
        <v>0</v>
      </c>
      <c r="C812">
        <f>HYPERLINK("https://github.com/apache/commons-math/commit/6dec8fa07d48acd31d8ddca879b774256f8860db", "6dec8fa07d48acd31d8ddca879b774256f8860db")</f>
        <v>0</v>
      </c>
      <c r="D812" t="s">
        <v>513</v>
      </c>
      <c r="E812" t="s">
        <v>645</v>
      </c>
      <c r="F812" t="s">
        <v>1200</v>
      </c>
      <c r="G812" t="s">
        <v>1972</v>
      </c>
      <c r="H812" t="s">
        <v>3138</v>
      </c>
    </row>
    <row r="813" spans="1:8">
      <c r="A813" t="s">
        <v>125</v>
      </c>
      <c r="B813">
        <f>HYPERLINK("https://github.com/apache/commons-math/commit/2a1842f3ef3a665fac85672aeff02f55e6c576a0", "2a1842f3ef3a665fac85672aeff02f55e6c576a0")</f>
        <v>0</v>
      </c>
      <c r="C813">
        <f>HYPERLINK("https://github.com/apache/commons-math/commit/6463532544ea30ce8605a0ad689fb53a30567493", "6463532544ea30ce8605a0ad689fb53a30567493")</f>
        <v>0</v>
      </c>
      <c r="D813" t="s">
        <v>513</v>
      </c>
      <c r="E813" t="s">
        <v>649</v>
      </c>
      <c r="F813" t="s">
        <v>1115</v>
      </c>
      <c r="G813" t="s">
        <v>1899</v>
      </c>
      <c r="H813" t="s">
        <v>3295</v>
      </c>
    </row>
    <row r="814" spans="1:8">
      <c r="H814" t="s">
        <v>3296</v>
      </c>
    </row>
    <row r="815" spans="1:8">
      <c r="H815" t="s">
        <v>2756</v>
      </c>
    </row>
    <row r="816" spans="1:8">
      <c r="A816" t="s">
        <v>126</v>
      </c>
      <c r="B816">
        <f>HYPERLINK("https://github.com/apache/commons-math/commit/d8575cde512b07b039a14b15fb3a196dacaf9a99", "d8575cde512b07b039a14b15fb3a196dacaf9a99")</f>
        <v>0</v>
      </c>
      <c r="C816">
        <f>HYPERLINK("https://github.com/apache/commons-math/commit/83ec0f9328645c8b6ee4b24811f978011d4142fa", "83ec0f9328645c8b6ee4b24811f978011d4142fa")</f>
        <v>0</v>
      </c>
      <c r="D816" t="s">
        <v>513</v>
      </c>
      <c r="E816" t="s">
        <v>650</v>
      </c>
      <c r="F816" t="s">
        <v>1196</v>
      </c>
      <c r="G816" t="s">
        <v>1969</v>
      </c>
      <c r="H816" t="s">
        <v>3313</v>
      </c>
    </row>
    <row r="817" spans="1:8">
      <c r="H817" t="s">
        <v>3314</v>
      </c>
    </row>
    <row r="818" spans="1:8">
      <c r="A818" t="s">
        <v>127</v>
      </c>
      <c r="B818">
        <f>HYPERLINK("https://github.com/apache/commons-math/commit/4474f96263e32ea0194ab21b63816bed8e4238e1", "4474f96263e32ea0194ab21b63816bed8e4238e1")</f>
        <v>0</v>
      </c>
      <c r="C818">
        <f>HYPERLINK("https://github.com/apache/commons-math/commit/5fc860d2c151e7d39b49961fe8514563f890e9ce", "5fc860d2c151e7d39b49961fe8514563f890e9ce")</f>
        <v>0</v>
      </c>
      <c r="D818" t="s">
        <v>513</v>
      </c>
      <c r="E818" t="s">
        <v>651</v>
      </c>
      <c r="F818" t="s">
        <v>1195</v>
      </c>
      <c r="G818" t="s">
        <v>1968</v>
      </c>
      <c r="H818" t="s">
        <v>3316</v>
      </c>
    </row>
    <row r="819" spans="1:8">
      <c r="F819" t="s">
        <v>1196</v>
      </c>
      <c r="G819" t="s">
        <v>1969</v>
      </c>
      <c r="H819" t="s">
        <v>3316</v>
      </c>
    </row>
    <row r="820" spans="1:8">
      <c r="A820" t="s">
        <v>128</v>
      </c>
      <c r="B820">
        <f>HYPERLINK("https://github.com/apache/commons-math/commit/15c9f02e5cec03298c28f20190c73398694188fa", "15c9f02e5cec03298c28f20190c73398694188fa")</f>
        <v>0</v>
      </c>
      <c r="C820">
        <f>HYPERLINK("https://github.com/apache/commons-math/commit/7f8175d4f690fc249515279acb47ca15a44927b6", "7f8175d4f690fc249515279acb47ca15a44927b6")</f>
        <v>0</v>
      </c>
      <c r="D820" t="s">
        <v>514</v>
      </c>
      <c r="E820" t="s">
        <v>652</v>
      </c>
      <c r="F820" t="s">
        <v>1204</v>
      </c>
      <c r="G820" t="s">
        <v>1839</v>
      </c>
      <c r="H820" t="s">
        <v>2917</v>
      </c>
    </row>
    <row r="821" spans="1:8">
      <c r="F821" t="s">
        <v>1205</v>
      </c>
      <c r="G821" t="s">
        <v>1978</v>
      </c>
      <c r="H821" t="s">
        <v>2917</v>
      </c>
    </row>
    <row r="822" spans="1:8">
      <c r="A822" t="s">
        <v>130</v>
      </c>
      <c r="B822">
        <f>HYPERLINK("https://github.com/apache/commons-math/commit/b9d8c68e2f5f7f3a13773140a7ee4bf62972f17c", "b9d8c68e2f5f7f3a13773140a7ee4bf62972f17c")</f>
        <v>0</v>
      </c>
      <c r="C822">
        <f>HYPERLINK("https://github.com/apache/commons-math/commit/26281773d85fa96594c16aee56e36805f3254064", "26281773d85fa96594c16aee56e36805f3254064")</f>
        <v>0</v>
      </c>
      <c r="D822" t="s">
        <v>513</v>
      </c>
      <c r="E822" t="s">
        <v>654</v>
      </c>
      <c r="F822" t="s">
        <v>1212</v>
      </c>
      <c r="G822" t="s">
        <v>1840</v>
      </c>
      <c r="H822" t="s">
        <v>3318</v>
      </c>
    </row>
    <row r="823" spans="1:8">
      <c r="A823" t="s">
        <v>135</v>
      </c>
      <c r="B823">
        <f>HYPERLINK("https://github.com/apache/commons-math/commit/5fbeb731b9d26a6f340fd3772e86cd23ba61c65a", "5fbeb731b9d26a6f340fd3772e86cd23ba61c65a")</f>
        <v>0</v>
      </c>
      <c r="C823">
        <f>HYPERLINK("https://github.com/apache/commons-math/commit/59a0da9c4cf83c6cd76a9d1a5b2e69ac50d6a9c5", "59a0da9c4cf83c6cd76a9d1a5b2e69ac50d6a9c5")</f>
        <v>0</v>
      </c>
      <c r="D823" t="s">
        <v>513</v>
      </c>
      <c r="E823" t="s">
        <v>659</v>
      </c>
      <c r="F823" t="s">
        <v>1217</v>
      </c>
      <c r="G823" t="s">
        <v>1986</v>
      </c>
      <c r="H823" t="s">
        <v>3322</v>
      </c>
    </row>
    <row r="824" spans="1:8">
      <c r="H824" t="s">
        <v>3323</v>
      </c>
    </row>
    <row r="825" spans="1:8">
      <c r="H825" t="s">
        <v>3324</v>
      </c>
    </row>
    <row r="826" spans="1:8">
      <c r="A826" t="s">
        <v>136</v>
      </c>
      <c r="B826">
        <f>HYPERLINK("https://github.com/apache/commons-math/commit/2c8a114f766d05929e908fd79c5e4baf5a3841ae", "2c8a114f766d05929e908fd79c5e4baf5a3841ae")</f>
        <v>0</v>
      </c>
      <c r="C826">
        <f>HYPERLINK("https://github.com/apache/commons-math/commit/5fb5e80a151513a91cc961221e96267100abe1f4", "5fb5e80a151513a91cc961221e96267100abe1f4")</f>
        <v>0</v>
      </c>
      <c r="D826" t="s">
        <v>511</v>
      </c>
      <c r="E826" t="s">
        <v>660</v>
      </c>
      <c r="F826" t="s">
        <v>1218</v>
      </c>
      <c r="G826" t="s">
        <v>1852</v>
      </c>
      <c r="H826" t="s">
        <v>3325</v>
      </c>
    </row>
    <row r="827" spans="1:8">
      <c r="A827" t="s">
        <v>140</v>
      </c>
      <c r="B827">
        <f>HYPERLINK("https://github.com/apache/commons-math/commit/c06cc933b6814a76ecf2c6aef459b61d0bc25fb2", "c06cc933b6814a76ecf2c6aef459b61d0bc25fb2")</f>
        <v>0</v>
      </c>
      <c r="C827">
        <f>HYPERLINK("https://github.com/apache/commons-math/commit/52c9e2a2f8197623d97b757d96196b1af32ef429", "52c9e2a2f8197623d97b757d96196b1af32ef429")</f>
        <v>0</v>
      </c>
      <c r="D827" t="s">
        <v>513</v>
      </c>
      <c r="E827" t="s">
        <v>664</v>
      </c>
      <c r="F827" t="s">
        <v>1221</v>
      </c>
      <c r="G827" t="s">
        <v>1988</v>
      </c>
      <c r="H827" t="s">
        <v>2991</v>
      </c>
    </row>
    <row r="828" spans="1:8">
      <c r="A828" t="s">
        <v>143</v>
      </c>
      <c r="B828">
        <f>HYPERLINK("https://github.com/apache/commons-math/commit/25f0b048097d109201db7735e0bb53ce878581df", "25f0b048097d109201db7735e0bb53ce878581df")</f>
        <v>0</v>
      </c>
      <c r="C828">
        <f>HYPERLINK("https://github.com/apache/commons-math/commit/d4338927c884c6973bb15413c29e01bed8b5f5c8", "d4338927c884c6973bb15413c29e01bed8b5f5c8")</f>
        <v>0</v>
      </c>
      <c r="D828" t="s">
        <v>511</v>
      </c>
      <c r="E828" t="s">
        <v>667</v>
      </c>
      <c r="F828" t="s">
        <v>1218</v>
      </c>
      <c r="G828" t="s">
        <v>1852</v>
      </c>
      <c r="H828" t="s">
        <v>3331</v>
      </c>
    </row>
    <row r="829" spans="1:8">
      <c r="A829" t="s">
        <v>144</v>
      </c>
      <c r="B829">
        <f>HYPERLINK("https://github.com/apache/commons-math/commit/4119c355543a62c950ac981f802ab201e20de1a4", "4119c355543a62c950ac981f802ab201e20de1a4")</f>
        <v>0</v>
      </c>
      <c r="C829">
        <f>HYPERLINK("https://github.com/apache/commons-math/commit/25f0b048097d109201db7735e0bb53ce878581df", "25f0b048097d109201db7735e0bb53ce878581df")</f>
        <v>0</v>
      </c>
      <c r="D829" t="s">
        <v>513</v>
      </c>
      <c r="E829" t="s">
        <v>668</v>
      </c>
      <c r="F829" t="s">
        <v>1217</v>
      </c>
      <c r="G829" t="s">
        <v>1986</v>
      </c>
      <c r="H829" t="s">
        <v>3332</v>
      </c>
    </row>
    <row r="830" spans="1:8">
      <c r="A830" t="s">
        <v>146</v>
      </c>
      <c r="B830">
        <f>HYPERLINK("https://github.com/apache/commons-math/commit/c1ce0e39e0f74fd50e7fd3687423e6cc7151beb2", "c1ce0e39e0f74fd50e7fd3687423e6cc7151beb2")</f>
        <v>0</v>
      </c>
      <c r="C830">
        <f>HYPERLINK("https://github.com/apache/commons-math/commit/95627968c1d078f49d5b7feaab84e050130769ab", "95627968c1d078f49d5b7feaab84e050130769ab")</f>
        <v>0</v>
      </c>
      <c r="D830" t="s">
        <v>516</v>
      </c>
      <c r="E830" t="s">
        <v>670</v>
      </c>
      <c r="F830" t="s">
        <v>1221</v>
      </c>
      <c r="G830" t="s">
        <v>1988</v>
      </c>
      <c r="H830" t="s">
        <v>3334</v>
      </c>
    </row>
    <row r="831" spans="1:8">
      <c r="H831" t="s">
        <v>3335</v>
      </c>
    </row>
    <row r="832" spans="1:8">
      <c r="A832" t="s">
        <v>149</v>
      </c>
      <c r="B832">
        <f>HYPERLINK("https://github.com/apache/commons-math/commit/b24f72809bfdc17ac7e9dd4114208f36b319ea80", "b24f72809bfdc17ac7e9dd4114208f36b319ea80")</f>
        <v>0</v>
      </c>
      <c r="C832">
        <f>HYPERLINK("https://github.com/apache/commons-math/commit/a33ee7213f8f49d78621e572052b21686693c342", "a33ee7213f8f49d78621e572052b21686693c342")</f>
        <v>0</v>
      </c>
      <c r="D832" t="s">
        <v>511</v>
      </c>
      <c r="E832" t="s">
        <v>673</v>
      </c>
      <c r="F832" t="s">
        <v>1319</v>
      </c>
      <c r="G832" t="s">
        <v>2020</v>
      </c>
      <c r="H832" t="s">
        <v>3348</v>
      </c>
    </row>
    <row r="833" spans="6:8">
      <c r="H833" t="s">
        <v>3349</v>
      </c>
    </row>
    <row r="834" spans="6:8">
      <c r="H834" t="s">
        <v>3350</v>
      </c>
    </row>
    <row r="835" spans="6:8">
      <c r="F835" t="s">
        <v>1320</v>
      </c>
      <c r="G835" t="s">
        <v>1995</v>
      </c>
      <c r="H835" t="s">
        <v>3353</v>
      </c>
    </row>
    <row r="836" spans="6:8">
      <c r="F836" t="s">
        <v>1321</v>
      </c>
      <c r="G836" t="s">
        <v>2021</v>
      </c>
      <c r="H836" t="s">
        <v>2497</v>
      </c>
    </row>
    <row r="837" spans="6:8">
      <c r="H837" t="s">
        <v>2498</v>
      </c>
    </row>
    <row r="838" spans="6:8">
      <c r="H838" t="s">
        <v>2403</v>
      </c>
    </row>
    <row r="839" spans="6:8">
      <c r="H839" t="s">
        <v>2499</v>
      </c>
    </row>
    <row r="840" spans="6:8">
      <c r="H840" t="s">
        <v>2500</v>
      </c>
    </row>
    <row r="841" spans="6:8">
      <c r="H841" t="s">
        <v>3293</v>
      </c>
    </row>
    <row r="842" spans="6:8">
      <c r="H842" t="s">
        <v>2501</v>
      </c>
    </row>
    <row r="843" spans="6:8">
      <c r="H843" t="s">
        <v>2409</v>
      </c>
    </row>
    <row r="844" spans="6:8">
      <c r="H844" t="s">
        <v>3251</v>
      </c>
    </row>
    <row r="845" spans="6:8">
      <c r="H845" t="s">
        <v>3252</v>
      </c>
    </row>
    <row r="846" spans="6:8">
      <c r="H846" t="s">
        <v>2506</v>
      </c>
    </row>
    <row r="847" spans="6:8">
      <c r="H847" t="s">
        <v>2507</v>
      </c>
    </row>
    <row r="848" spans="6:8">
      <c r="H848" t="s">
        <v>2508</v>
      </c>
    </row>
    <row r="849" spans="8:8">
      <c r="H849" t="s">
        <v>3358</v>
      </c>
    </row>
    <row r="850" spans="8:8">
      <c r="H850" t="s">
        <v>3253</v>
      </c>
    </row>
    <row r="851" spans="8:8">
      <c r="H851" t="s">
        <v>3254</v>
      </c>
    </row>
    <row r="852" spans="8:8">
      <c r="H852" t="s">
        <v>3255</v>
      </c>
    </row>
    <row r="853" spans="8:8">
      <c r="H853" t="s">
        <v>2509</v>
      </c>
    </row>
    <row r="854" spans="8:8">
      <c r="H854" t="s">
        <v>3256</v>
      </c>
    </row>
    <row r="855" spans="8:8">
      <c r="H855" t="s">
        <v>2510</v>
      </c>
    </row>
    <row r="856" spans="8:8">
      <c r="H856" t="s">
        <v>2511</v>
      </c>
    </row>
    <row r="857" spans="8:8">
      <c r="H857" t="s">
        <v>3257</v>
      </c>
    </row>
    <row r="858" spans="8:8">
      <c r="H858" t="s">
        <v>3258</v>
      </c>
    </row>
    <row r="859" spans="8:8">
      <c r="H859" t="s">
        <v>3259</v>
      </c>
    </row>
    <row r="860" spans="8:8">
      <c r="H860" t="s">
        <v>3261</v>
      </c>
    </row>
    <row r="861" spans="8:8">
      <c r="H861" t="s">
        <v>3262</v>
      </c>
    </row>
    <row r="862" spans="8:8">
      <c r="H862" t="s">
        <v>3264</v>
      </c>
    </row>
    <row r="863" spans="8:8">
      <c r="H863" t="s">
        <v>3265</v>
      </c>
    </row>
    <row r="864" spans="8:8">
      <c r="H864" t="s">
        <v>3266</v>
      </c>
    </row>
    <row r="865" spans="8:8">
      <c r="H865" t="s">
        <v>3267</v>
      </c>
    </row>
    <row r="866" spans="8:8">
      <c r="H866" t="s">
        <v>3268</v>
      </c>
    </row>
    <row r="867" spans="8:8">
      <c r="H867" t="s">
        <v>3269</v>
      </c>
    </row>
    <row r="868" spans="8:8">
      <c r="H868" t="s">
        <v>3270</v>
      </c>
    </row>
    <row r="869" spans="8:8">
      <c r="H869" t="s">
        <v>3271</v>
      </c>
    </row>
    <row r="870" spans="8:8">
      <c r="H870" t="s">
        <v>3272</v>
      </c>
    </row>
    <row r="871" spans="8:8">
      <c r="H871" t="s">
        <v>3273</v>
      </c>
    </row>
    <row r="872" spans="8:8">
      <c r="H872" t="s">
        <v>3274</v>
      </c>
    </row>
    <row r="873" spans="8:8">
      <c r="H873" t="s">
        <v>3275</v>
      </c>
    </row>
    <row r="874" spans="8:8">
      <c r="H874" t="s">
        <v>3277</v>
      </c>
    </row>
    <row r="875" spans="8:8">
      <c r="H875" t="s">
        <v>3278</v>
      </c>
    </row>
    <row r="876" spans="8:8">
      <c r="H876" t="s">
        <v>3279</v>
      </c>
    </row>
    <row r="877" spans="8:8">
      <c r="H877" t="s">
        <v>3280</v>
      </c>
    </row>
    <row r="878" spans="8:8">
      <c r="H878" t="s">
        <v>3281</v>
      </c>
    </row>
    <row r="879" spans="8:8">
      <c r="H879" t="s">
        <v>3282</v>
      </c>
    </row>
    <row r="880" spans="8:8">
      <c r="H880" t="s">
        <v>2920</v>
      </c>
    </row>
    <row r="881" spans="6:8">
      <c r="H881" t="s">
        <v>2586</v>
      </c>
    </row>
    <row r="882" spans="6:8">
      <c r="H882" t="s">
        <v>3285</v>
      </c>
    </row>
    <row r="883" spans="6:8">
      <c r="H883" t="s">
        <v>3286</v>
      </c>
    </row>
    <row r="884" spans="6:8">
      <c r="F884" t="s">
        <v>1322</v>
      </c>
      <c r="G884" t="s">
        <v>1824</v>
      </c>
      <c r="H884" t="s">
        <v>2312</v>
      </c>
    </row>
    <row r="885" spans="6:8">
      <c r="H885" t="s">
        <v>2324</v>
      </c>
    </row>
    <row r="886" spans="6:8">
      <c r="H886" t="s">
        <v>2580</v>
      </c>
    </row>
    <row r="887" spans="6:8">
      <c r="H887" t="s">
        <v>2914</v>
      </c>
    </row>
    <row r="888" spans="6:8">
      <c r="H888" t="s">
        <v>2917</v>
      </c>
    </row>
    <row r="889" spans="6:8">
      <c r="F889" t="s">
        <v>1101</v>
      </c>
      <c r="G889" t="s">
        <v>1875</v>
      </c>
      <c r="H889" t="s">
        <v>2377</v>
      </c>
    </row>
    <row r="890" spans="6:8">
      <c r="H890" t="s">
        <v>2620</v>
      </c>
    </row>
    <row r="891" spans="6:8">
      <c r="H891" t="s">
        <v>2580</v>
      </c>
    </row>
    <row r="892" spans="6:8">
      <c r="H892" t="s">
        <v>2621</v>
      </c>
    </row>
    <row r="893" spans="6:8">
      <c r="H893" t="s">
        <v>2622</v>
      </c>
    </row>
    <row r="894" spans="6:8">
      <c r="H894" t="s">
        <v>2624</v>
      </c>
    </row>
    <row r="895" spans="6:8">
      <c r="F895" t="s">
        <v>1323</v>
      </c>
      <c r="G895" t="s">
        <v>2022</v>
      </c>
      <c r="H895" t="s">
        <v>3185</v>
      </c>
    </row>
    <row r="896" spans="6:8">
      <c r="H896" t="s">
        <v>3370</v>
      </c>
    </row>
    <row r="897" spans="6:8">
      <c r="H897" t="s">
        <v>3371</v>
      </c>
    </row>
    <row r="898" spans="6:8">
      <c r="H898" t="s">
        <v>3372</v>
      </c>
    </row>
    <row r="899" spans="6:8">
      <c r="H899" t="s">
        <v>3373</v>
      </c>
    </row>
    <row r="900" spans="6:8">
      <c r="H900" t="s">
        <v>3374</v>
      </c>
    </row>
    <row r="901" spans="6:8">
      <c r="F901" t="s">
        <v>1324</v>
      </c>
      <c r="G901" t="s">
        <v>2023</v>
      </c>
      <c r="H901" t="s">
        <v>3376</v>
      </c>
    </row>
    <row r="902" spans="6:8">
      <c r="H902" t="s">
        <v>2586</v>
      </c>
    </row>
    <row r="903" spans="6:8">
      <c r="H903" t="s">
        <v>3377</v>
      </c>
    </row>
    <row r="904" spans="6:8">
      <c r="H904" t="s">
        <v>3378</v>
      </c>
    </row>
    <row r="905" spans="6:8">
      <c r="H905" t="s">
        <v>3372</v>
      </c>
    </row>
    <row r="906" spans="6:8">
      <c r="H906" t="s">
        <v>3373</v>
      </c>
    </row>
    <row r="907" spans="6:8">
      <c r="H907" t="s">
        <v>3374</v>
      </c>
    </row>
    <row r="908" spans="6:8">
      <c r="H908" t="s">
        <v>3379</v>
      </c>
    </row>
    <row r="909" spans="6:8">
      <c r="H909" t="s">
        <v>3380</v>
      </c>
    </row>
    <row r="910" spans="6:8">
      <c r="F910" t="s">
        <v>1325</v>
      </c>
      <c r="G910" t="s">
        <v>2024</v>
      </c>
      <c r="H910" t="s">
        <v>3382</v>
      </c>
    </row>
    <row r="911" spans="6:8">
      <c r="H911" t="s">
        <v>3185</v>
      </c>
    </row>
    <row r="912" spans="6:8">
      <c r="H912" t="s">
        <v>3371</v>
      </c>
    </row>
    <row r="913" spans="6:8">
      <c r="H913" t="s">
        <v>3372</v>
      </c>
    </row>
    <row r="914" spans="6:8">
      <c r="H914" t="s">
        <v>3373</v>
      </c>
    </row>
    <row r="915" spans="6:8">
      <c r="H915" t="s">
        <v>3374</v>
      </c>
    </row>
    <row r="916" spans="6:8">
      <c r="H916" t="s">
        <v>3383</v>
      </c>
    </row>
    <row r="917" spans="6:8">
      <c r="H917" t="s">
        <v>3380</v>
      </c>
    </row>
    <row r="918" spans="6:8">
      <c r="F918" t="s">
        <v>1326</v>
      </c>
      <c r="G918" t="s">
        <v>2025</v>
      </c>
      <c r="H918" t="s">
        <v>3376</v>
      </c>
    </row>
    <row r="919" spans="6:8">
      <c r="H919" t="s">
        <v>2586</v>
      </c>
    </row>
    <row r="920" spans="6:8">
      <c r="H920" t="s">
        <v>3377</v>
      </c>
    </row>
    <row r="921" spans="6:8">
      <c r="H921" t="s">
        <v>3378</v>
      </c>
    </row>
    <row r="922" spans="6:8">
      <c r="H922" t="s">
        <v>3372</v>
      </c>
    </row>
    <row r="923" spans="6:8">
      <c r="H923" t="s">
        <v>3373</v>
      </c>
    </row>
    <row r="924" spans="6:8">
      <c r="H924" t="s">
        <v>3374</v>
      </c>
    </row>
    <row r="925" spans="6:8">
      <c r="H925" t="s">
        <v>3379</v>
      </c>
    </row>
    <row r="926" spans="6:8">
      <c r="F926" t="s">
        <v>1327</v>
      </c>
      <c r="G926" t="s">
        <v>2026</v>
      </c>
      <c r="H926" t="s">
        <v>3386</v>
      </c>
    </row>
    <row r="927" spans="6:8">
      <c r="H927" t="s">
        <v>3387</v>
      </c>
    </row>
    <row r="928" spans="6:8">
      <c r="H928" t="s">
        <v>3388</v>
      </c>
    </row>
    <row r="929" spans="6:8">
      <c r="F929" t="s">
        <v>1328</v>
      </c>
      <c r="G929" t="s">
        <v>2027</v>
      </c>
      <c r="H929" t="s">
        <v>3393</v>
      </c>
    </row>
    <row r="930" spans="6:8">
      <c r="H930" t="s">
        <v>3394</v>
      </c>
    </row>
    <row r="931" spans="6:8">
      <c r="H931" t="s">
        <v>3395</v>
      </c>
    </row>
    <row r="932" spans="6:8">
      <c r="H932" t="s">
        <v>3396</v>
      </c>
    </row>
    <row r="933" spans="6:8">
      <c r="H933" t="s">
        <v>3397</v>
      </c>
    </row>
    <row r="934" spans="6:8">
      <c r="H934" t="s">
        <v>3388</v>
      </c>
    </row>
    <row r="935" spans="6:8">
      <c r="F935" t="s">
        <v>1329</v>
      </c>
      <c r="G935" t="s">
        <v>2028</v>
      </c>
      <c r="H935" t="s">
        <v>2377</v>
      </c>
    </row>
    <row r="936" spans="6:8">
      <c r="H936" t="s">
        <v>3399</v>
      </c>
    </row>
    <row r="937" spans="6:8">
      <c r="F937" t="s">
        <v>1330</v>
      </c>
      <c r="G937" t="s">
        <v>2026</v>
      </c>
      <c r="H937" t="s">
        <v>3386</v>
      </c>
    </row>
    <row r="938" spans="6:8">
      <c r="H938" t="s">
        <v>3387</v>
      </c>
    </row>
    <row r="939" spans="6:8">
      <c r="H939" t="s">
        <v>3388</v>
      </c>
    </row>
    <row r="940" spans="6:8">
      <c r="F940" t="s">
        <v>1331</v>
      </c>
      <c r="G940" t="s">
        <v>2027</v>
      </c>
      <c r="H940" t="s">
        <v>3393</v>
      </c>
    </row>
    <row r="941" spans="6:8">
      <c r="H941" t="s">
        <v>3394</v>
      </c>
    </row>
    <row r="942" spans="6:8">
      <c r="H942" t="s">
        <v>3395</v>
      </c>
    </row>
    <row r="943" spans="6:8">
      <c r="H943" t="s">
        <v>3396</v>
      </c>
    </row>
    <row r="944" spans="6:8">
      <c r="H944" t="s">
        <v>3397</v>
      </c>
    </row>
    <row r="945" spans="6:8">
      <c r="H945" t="s">
        <v>3388</v>
      </c>
    </row>
    <row r="946" spans="6:8">
      <c r="F946" t="s">
        <v>1332</v>
      </c>
      <c r="G946" t="s">
        <v>2029</v>
      </c>
      <c r="H946" t="s">
        <v>2377</v>
      </c>
    </row>
    <row r="947" spans="6:8">
      <c r="H947" t="s">
        <v>3399</v>
      </c>
    </row>
    <row r="948" spans="6:8">
      <c r="F948" t="s">
        <v>1333</v>
      </c>
      <c r="G948" t="s">
        <v>2030</v>
      </c>
      <c r="H948" t="s">
        <v>3402</v>
      </c>
    </row>
    <row r="949" spans="6:8">
      <c r="H949" t="s">
        <v>3403</v>
      </c>
    </row>
    <row r="950" spans="6:8">
      <c r="H950" t="s">
        <v>3404</v>
      </c>
    </row>
    <row r="951" spans="6:8">
      <c r="H951" t="s">
        <v>3405</v>
      </c>
    </row>
    <row r="952" spans="6:8">
      <c r="H952" t="s">
        <v>2509</v>
      </c>
    </row>
    <row r="953" spans="6:8">
      <c r="H953" t="s">
        <v>2505</v>
      </c>
    </row>
    <row r="954" spans="6:8">
      <c r="H954" t="s">
        <v>2504</v>
      </c>
    </row>
    <row r="955" spans="6:8">
      <c r="H955" t="s">
        <v>2503</v>
      </c>
    </row>
    <row r="956" spans="6:8">
      <c r="F956" t="s">
        <v>1334</v>
      </c>
      <c r="G956" t="s">
        <v>2031</v>
      </c>
      <c r="H956" t="s">
        <v>2497</v>
      </c>
    </row>
    <row r="957" spans="6:8">
      <c r="H957" t="s">
        <v>3407</v>
      </c>
    </row>
    <row r="958" spans="6:8">
      <c r="H958" t="s">
        <v>3408</v>
      </c>
    </row>
    <row r="959" spans="6:8">
      <c r="H959" t="s">
        <v>3404</v>
      </c>
    </row>
    <row r="960" spans="6:8">
      <c r="H960" t="s">
        <v>3405</v>
      </c>
    </row>
    <row r="961" spans="6:8">
      <c r="H961" t="s">
        <v>3409</v>
      </c>
    </row>
    <row r="962" spans="6:8">
      <c r="H962" t="s">
        <v>3410</v>
      </c>
    </row>
    <row r="963" spans="6:8">
      <c r="H963" t="s">
        <v>3411</v>
      </c>
    </row>
    <row r="964" spans="6:8">
      <c r="H964" t="s">
        <v>3412</v>
      </c>
    </row>
    <row r="965" spans="6:8">
      <c r="H965" t="s">
        <v>3413</v>
      </c>
    </row>
    <row r="966" spans="6:8">
      <c r="H966" t="s">
        <v>3414</v>
      </c>
    </row>
    <row r="967" spans="6:8">
      <c r="H967" t="s">
        <v>3415</v>
      </c>
    </row>
    <row r="968" spans="6:8">
      <c r="H968" t="s">
        <v>3416</v>
      </c>
    </row>
    <row r="969" spans="6:8">
      <c r="H969" t="s">
        <v>3417</v>
      </c>
    </row>
    <row r="970" spans="6:8">
      <c r="H970" t="s">
        <v>3418</v>
      </c>
    </row>
    <row r="971" spans="6:8">
      <c r="H971" t="s">
        <v>2509</v>
      </c>
    </row>
    <row r="972" spans="6:8">
      <c r="F972" t="s">
        <v>1335</v>
      </c>
      <c r="G972" t="s">
        <v>2032</v>
      </c>
      <c r="H972" t="s">
        <v>2497</v>
      </c>
    </row>
    <row r="973" spans="6:8">
      <c r="H973" t="s">
        <v>3407</v>
      </c>
    </row>
    <row r="974" spans="6:8">
      <c r="H974" t="s">
        <v>3408</v>
      </c>
    </row>
    <row r="975" spans="6:8">
      <c r="H975" t="s">
        <v>3404</v>
      </c>
    </row>
    <row r="976" spans="6:8">
      <c r="H976" t="s">
        <v>3405</v>
      </c>
    </row>
    <row r="977" spans="6:8">
      <c r="H977" t="s">
        <v>3411</v>
      </c>
    </row>
    <row r="978" spans="6:8">
      <c r="H978" t="s">
        <v>3414</v>
      </c>
    </row>
    <row r="979" spans="6:8">
      <c r="H979" t="s">
        <v>2505</v>
      </c>
    </row>
    <row r="980" spans="6:8">
      <c r="H980" t="s">
        <v>2504</v>
      </c>
    </row>
    <row r="981" spans="6:8">
      <c r="H981" t="s">
        <v>2503</v>
      </c>
    </row>
    <row r="982" spans="6:8">
      <c r="F982" t="s">
        <v>1336</v>
      </c>
      <c r="G982" t="s">
        <v>2033</v>
      </c>
      <c r="H982" t="s">
        <v>3429</v>
      </c>
    </row>
    <row r="983" spans="6:8">
      <c r="H983" t="s">
        <v>3404</v>
      </c>
    </row>
    <row r="984" spans="6:8">
      <c r="H984" t="s">
        <v>3405</v>
      </c>
    </row>
    <row r="985" spans="6:8">
      <c r="H985" t="s">
        <v>2509</v>
      </c>
    </row>
    <row r="986" spans="6:8">
      <c r="H986" t="s">
        <v>3411</v>
      </c>
    </row>
    <row r="987" spans="6:8">
      <c r="H987" t="s">
        <v>3414</v>
      </c>
    </row>
    <row r="988" spans="6:8">
      <c r="H988" t="s">
        <v>2505</v>
      </c>
    </row>
    <row r="989" spans="6:8">
      <c r="H989" t="s">
        <v>2504</v>
      </c>
    </row>
    <row r="990" spans="6:8">
      <c r="H990" t="s">
        <v>2503</v>
      </c>
    </row>
    <row r="991" spans="6:8">
      <c r="F991" t="s">
        <v>1337</v>
      </c>
      <c r="G991" t="s">
        <v>2034</v>
      </c>
      <c r="H991" t="s">
        <v>3407</v>
      </c>
    </row>
    <row r="992" spans="6:8">
      <c r="H992" t="s">
        <v>3431</v>
      </c>
    </row>
    <row r="993" spans="6:8">
      <c r="H993" t="s">
        <v>3432</v>
      </c>
    </row>
    <row r="994" spans="6:8">
      <c r="H994" t="s">
        <v>3433</v>
      </c>
    </row>
    <row r="995" spans="6:8">
      <c r="H995" t="s">
        <v>3434</v>
      </c>
    </row>
    <row r="996" spans="6:8">
      <c r="H996" t="s">
        <v>3435</v>
      </c>
    </row>
    <row r="997" spans="6:8">
      <c r="F997" t="s">
        <v>1338</v>
      </c>
      <c r="G997" t="s">
        <v>2035</v>
      </c>
      <c r="H997" t="s">
        <v>3437</v>
      </c>
    </row>
    <row r="998" spans="6:8">
      <c r="H998" t="s">
        <v>3404</v>
      </c>
    </row>
    <row r="999" spans="6:8">
      <c r="H999" t="s">
        <v>3438</v>
      </c>
    </row>
    <row r="1000" spans="6:8">
      <c r="H1000" t="s">
        <v>3439</v>
      </c>
    </row>
    <row r="1001" spans="6:8">
      <c r="F1001" t="s">
        <v>1339</v>
      </c>
      <c r="G1001" t="s">
        <v>2036</v>
      </c>
      <c r="H1001" t="s">
        <v>3441</v>
      </c>
    </row>
    <row r="1002" spans="6:8">
      <c r="H1002" t="s">
        <v>3403</v>
      </c>
    </row>
    <row r="1003" spans="6:8">
      <c r="H1003" t="s">
        <v>3442</v>
      </c>
    </row>
    <row r="1004" spans="6:8">
      <c r="H1004" t="s">
        <v>3404</v>
      </c>
    </row>
    <row r="1005" spans="6:8">
      <c r="H1005" t="s">
        <v>3405</v>
      </c>
    </row>
    <row r="1006" spans="6:8">
      <c r="H1006" t="s">
        <v>3411</v>
      </c>
    </row>
    <row r="1007" spans="6:8">
      <c r="H1007" t="s">
        <v>3414</v>
      </c>
    </row>
    <row r="1008" spans="6:8">
      <c r="H1008" t="s">
        <v>3443</v>
      </c>
    </row>
    <row r="1009" spans="6:8">
      <c r="H1009" t="s">
        <v>3444</v>
      </c>
    </row>
    <row r="1010" spans="6:8">
      <c r="H1010" t="s">
        <v>2504</v>
      </c>
    </row>
    <row r="1011" spans="6:8">
      <c r="F1011" t="s">
        <v>1340</v>
      </c>
      <c r="G1011" t="s">
        <v>2037</v>
      </c>
      <c r="H1011" t="s">
        <v>3446</v>
      </c>
    </row>
    <row r="1012" spans="6:8">
      <c r="H1012" t="s">
        <v>3404</v>
      </c>
    </row>
    <row r="1013" spans="6:8">
      <c r="H1013" t="s">
        <v>3405</v>
      </c>
    </row>
    <row r="1014" spans="6:8">
      <c r="H1014" t="s">
        <v>2509</v>
      </c>
    </row>
    <row r="1015" spans="6:8">
      <c r="H1015" t="s">
        <v>3411</v>
      </c>
    </row>
    <row r="1016" spans="6:8">
      <c r="H1016" t="s">
        <v>3414</v>
      </c>
    </row>
    <row r="1017" spans="6:8">
      <c r="H1017" t="s">
        <v>2505</v>
      </c>
    </row>
    <row r="1018" spans="6:8">
      <c r="H1018" t="s">
        <v>2504</v>
      </c>
    </row>
    <row r="1019" spans="6:8">
      <c r="H1019" t="s">
        <v>2503</v>
      </c>
    </row>
    <row r="1020" spans="6:8">
      <c r="F1020" t="s">
        <v>1341</v>
      </c>
      <c r="G1020" t="s">
        <v>1937</v>
      </c>
      <c r="H1020" t="s">
        <v>3005</v>
      </c>
    </row>
    <row r="1021" spans="6:8">
      <c r="F1021" t="s">
        <v>1342</v>
      </c>
      <c r="G1021" t="s">
        <v>2038</v>
      </c>
      <c r="H1021" t="s">
        <v>2888</v>
      </c>
    </row>
    <row r="1022" spans="6:8">
      <c r="H1022" t="s">
        <v>2889</v>
      </c>
    </row>
    <row r="1023" spans="6:8">
      <c r="H1023" t="s">
        <v>2890</v>
      </c>
    </row>
    <row r="1024" spans="6:8">
      <c r="F1024" t="s">
        <v>1343</v>
      </c>
      <c r="G1024" t="s">
        <v>1888</v>
      </c>
      <c r="H1024" t="s">
        <v>3449</v>
      </c>
    </row>
    <row r="1025" spans="6:8">
      <c r="F1025" t="s">
        <v>1345</v>
      </c>
      <c r="G1025" t="s">
        <v>2040</v>
      </c>
      <c r="H1025" t="s">
        <v>2910</v>
      </c>
    </row>
    <row r="1026" spans="6:8">
      <c r="H1026" t="s">
        <v>3471</v>
      </c>
    </row>
    <row r="1027" spans="6:8">
      <c r="H1027" t="s">
        <v>2877</v>
      </c>
    </row>
    <row r="1028" spans="6:8">
      <c r="F1028" t="s">
        <v>1346</v>
      </c>
      <c r="G1028" t="s">
        <v>2041</v>
      </c>
      <c r="H1028" t="s">
        <v>3479</v>
      </c>
    </row>
    <row r="1029" spans="6:8">
      <c r="H1029" t="s">
        <v>3480</v>
      </c>
    </row>
    <row r="1030" spans="6:8">
      <c r="H1030" t="s">
        <v>3481</v>
      </c>
    </row>
    <row r="1031" spans="6:8">
      <c r="H1031" t="s">
        <v>3482</v>
      </c>
    </row>
    <row r="1032" spans="6:8">
      <c r="H1032" t="s">
        <v>3483</v>
      </c>
    </row>
    <row r="1033" spans="6:8">
      <c r="F1033" t="s">
        <v>1347</v>
      </c>
      <c r="G1033" t="s">
        <v>2042</v>
      </c>
      <c r="H1033" t="s">
        <v>3486</v>
      </c>
    </row>
    <row r="1034" spans="6:8">
      <c r="H1034" t="s">
        <v>3487</v>
      </c>
    </row>
    <row r="1035" spans="6:8">
      <c r="H1035" t="s">
        <v>3479</v>
      </c>
    </row>
    <row r="1036" spans="6:8">
      <c r="F1036" t="s">
        <v>1117</v>
      </c>
      <c r="G1036" t="s">
        <v>1901</v>
      </c>
      <c r="H1036" t="s">
        <v>2910</v>
      </c>
    </row>
    <row r="1037" spans="6:8">
      <c r="H1037" t="s">
        <v>3471</v>
      </c>
    </row>
    <row r="1038" spans="6:8">
      <c r="F1038" t="s">
        <v>1348</v>
      </c>
      <c r="G1038" t="s">
        <v>2043</v>
      </c>
      <c r="H1038" t="s">
        <v>2910</v>
      </c>
    </row>
    <row r="1039" spans="6:8">
      <c r="H1039" t="s">
        <v>3471</v>
      </c>
    </row>
    <row r="1040" spans="6:8">
      <c r="H1040" t="s">
        <v>2877</v>
      </c>
    </row>
    <row r="1041" spans="1:8">
      <c r="A1041" t="s">
        <v>154</v>
      </c>
      <c r="B1041">
        <f>HYPERLINK("https://github.com/apache/commons-math/commit/962315ba9322bb96d5b1941c4272501cc7cc050e", "962315ba9322bb96d5b1941c4272501cc7cc050e")</f>
        <v>0</v>
      </c>
      <c r="C1041">
        <f>HYPERLINK("https://github.com/apache/commons-math/commit/7572385a7e595c72856124485f1ec088df929975", "7572385a7e595c72856124485f1ec088df929975")</f>
        <v>0</v>
      </c>
      <c r="D1041" t="s">
        <v>517</v>
      </c>
      <c r="E1041" t="s">
        <v>678</v>
      </c>
      <c r="F1041" t="s">
        <v>1350</v>
      </c>
      <c r="G1041" t="s">
        <v>2044</v>
      </c>
      <c r="H1041" t="s">
        <v>3500</v>
      </c>
    </row>
    <row r="1042" spans="1:8">
      <c r="A1042" t="s">
        <v>155</v>
      </c>
      <c r="B1042">
        <f>HYPERLINK("https://github.com/apache/commons-math/commit/2431890261cbfe3cf0b5ba85e3037426c646adcf", "2431890261cbfe3cf0b5ba85e3037426c646adcf")</f>
        <v>0</v>
      </c>
      <c r="C1042">
        <f>HYPERLINK("https://github.com/apache/commons-math/commit/accccd996a2ca8f450e7206cb1c9e4c64e53f1cd", "accccd996a2ca8f450e7206cb1c9e4c64e53f1cd")</f>
        <v>0</v>
      </c>
      <c r="D1042" t="s">
        <v>513</v>
      </c>
      <c r="E1042" t="s">
        <v>679</v>
      </c>
      <c r="F1042" t="s">
        <v>1351</v>
      </c>
      <c r="G1042" t="s">
        <v>1895</v>
      </c>
      <c r="H1042" t="s">
        <v>2378</v>
      </c>
    </row>
    <row r="1043" spans="1:8">
      <c r="A1043" t="s">
        <v>156</v>
      </c>
      <c r="B1043">
        <f>HYPERLINK("https://github.com/apache/commons-math/commit/a21faeae6ed850c618b4fb739a422e3b144db135", "a21faeae6ed850c618b4fb739a422e3b144db135")</f>
        <v>0</v>
      </c>
      <c r="C1043">
        <f>HYPERLINK("https://github.com/apache/commons-math/commit/320194b3cbfac9bcebe854c7775191e8f32e922c", "320194b3cbfac9bcebe854c7775191e8f32e922c")</f>
        <v>0</v>
      </c>
      <c r="D1043" t="s">
        <v>517</v>
      </c>
      <c r="E1043" t="s">
        <v>680</v>
      </c>
      <c r="F1043" t="s">
        <v>1352</v>
      </c>
      <c r="G1043" t="s">
        <v>1944</v>
      </c>
      <c r="H1043" t="s">
        <v>3501</v>
      </c>
    </row>
    <row r="1044" spans="1:8">
      <c r="A1044" t="s">
        <v>158</v>
      </c>
      <c r="B1044">
        <f>HYPERLINK("https://github.com/apache/commons-math/commit/4b9b7585dcfb93bc027f6e08931100edee6a00b8", "4b9b7585dcfb93bc027f6e08931100edee6a00b8")</f>
        <v>0</v>
      </c>
      <c r="C1044">
        <f>HYPERLINK("https://github.com/apache/commons-math/commit/172a818945db3c9ad9be3c82a052e3dd023d3e8e", "172a818945db3c9ad9be3c82a052e3dd023d3e8e")</f>
        <v>0</v>
      </c>
      <c r="D1044" t="s">
        <v>517</v>
      </c>
      <c r="E1044" t="s">
        <v>682</v>
      </c>
      <c r="F1044" t="s">
        <v>1354</v>
      </c>
      <c r="G1044" t="s">
        <v>1881</v>
      </c>
      <c r="H1044" t="s">
        <v>2699</v>
      </c>
    </row>
    <row r="1045" spans="1:8">
      <c r="H1045" t="s">
        <v>2701</v>
      </c>
    </row>
    <row r="1046" spans="1:8">
      <c r="A1046" t="s">
        <v>159</v>
      </c>
      <c r="B1046">
        <f>HYPERLINK("https://github.com/apache/commons-math/commit/c6d53a52582d2d4c6fdec7a5f1a8cbee16db0e65", "c6d53a52582d2d4c6fdec7a5f1a8cbee16db0e65")</f>
        <v>0</v>
      </c>
      <c r="C1046">
        <f>HYPERLINK("https://github.com/apache/commons-math/commit/3bf8140d6524bb3bccea64f8ca57da1f9b769546", "3bf8140d6524bb3bccea64f8ca57da1f9b769546")</f>
        <v>0</v>
      </c>
      <c r="D1046" t="s">
        <v>517</v>
      </c>
      <c r="E1046" t="s">
        <v>683</v>
      </c>
      <c r="F1046" t="s">
        <v>1356</v>
      </c>
      <c r="G1046" t="s">
        <v>2047</v>
      </c>
      <c r="H1046" t="s">
        <v>3503</v>
      </c>
    </row>
    <row r="1047" spans="1:8">
      <c r="H1047" t="s">
        <v>3504</v>
      </c>
    </row>
    <row r="1048" spans="1:8">
      <c r="A1048" t="s">
        <v>160</v>
      </c>
      <c r="B1048">
        <f>HYPERLINK("https://github.com/apache/commons-math/commit/de001e7bcf9acb761047bdcf40f48244f8b63642", "de001e7bcf9acb761047bdcf40f48244f8b63642")</f>
        <v>0</v>
      </c>
      <c r="C1048">
        <f>HYPERLINK("https://github.com/apache/commons-math/commit/5321415bc5e6fe2fc3b6a68f53447a72050d407f", "5321415bc5e6fe2fc3b6a68f53447a72050d407f")</f>
        <v>0</v>
      </c>
      <c r="D1048" t="s">
        <v>517</v>
      </c>
      <c r="E1048" t="s">
        <v>684</v>
      </c>
      <c r="F1048" t="s">
        <v>1357</v>
      </c>
      <c r="G1048" t="s">
        <v>1849</v>
      </c>
      <c r="H1048" t="s">
        <v>3505</v>
      </c>
    </row>
    <row r="1049" spans="1:8">
      <c r="A1049" t="s">
        <v>161</v>
      </c>
      <c r="B1049">
        <f>HYPERLINK("https://github.com/apache/commons-math/commit/5ca553511dea61641f248f71be203b91f1682e95", "5ca553511dea61641f248f71be203b91f1682e95")</f>
        <v>0</v>
      </c>
      <c r="C1049">
        <f>HYPERLINK("https://github.com/apache/commons-math/commit/82cbcdc3a0ae55f80ae8950c5353cd9f020921af", "82cbcdc3a0ae55f80ae8950c5353cd9f020921af")</f>
        <v>0</v>
      </c>
      <c r="D1049" t="s">
        <v>515</v>
      </c>
      <c r="E1049" t="s">
        <v>685</v>
      </c>
      <c r="F1049" t="s">
        <v>1358</v>
      </c>
      <c r="G1049" t="s">
        <v>1840</v>
      </c>
      <c r="H1049" t="s">
        <v>3506</v>
      </c>
    </row>
    <row r="1050" spans="1:8">
      <c r="H1050" t="s">
        <v>3507</v>
      </c>
    </row>
    <row r="1051" spans="1:8">
      <c r="A1051" t="s">
        <v>162</v>
      </c>
      <c r="B1051">
        <f>HYPERLINK("https://github.com/apache/commons-math/commit/826fc64e968e5fd84dae5757537ab8ed815e2126", "826fc64e968e5fd84dae5757537ab8ed815e2126")</f>
        <v>0</v>
      </c>
      <c r="C1051">
        <f>HYPERLINK("https://github.com/apache/commons-math/commit/0d6a91f69853e57e7811438dde18270eaf161000", "0d6a91f69853e57e7811438dde18270eaf161000")</f>
        <v>0</v>
      </c>
      <c r="D1051" t="s">
        <v>517</v>
      </c>
      <c r="E1051" t="s">
        <v>686</v>
      </c>
      <c r="F1051" t="s">
        <v>1236</v>
      </c>
      <c r="G1051" t="s">
        <v>1892</v>
      </c>
      <c r="H1051" t="s">
        <v>2497</v>
      </c>
    </row>
    <row r="1052" spans="1:8">
      <c r="H1052" t="s">
        <v>2498</v>
      </c>
    </row>
    <row r="1053" spans="1:8">
      <c r="H1053" t="s">
        <v>3185</v>
      </c>
    </row>
    <row r="1054" spans="1:8">
      <c r="H1054" t="s">
        <v>2403</v>
      </c>
    </row>
    <row r="1055" spans="1:8">
      <c r="H1055" t="s">
        <v>2499</v>
      </c>
    </row>
    <row r="1056" spans="1:8">
      <c r="H1056" t="s">
        <v>2500</v>
      </c>
    </row>
    <row r="1057" spans="8:8">
      <c r="H1057" t="s">
        <v>2501</v>
      </c>
    </row>
    <row r="1058" spans="8:8">
      <c r="H1058" t="s">
        <v>2409</v>
      </c>
    </row>
    <row r="1059" spans="8:8">
      <c r="H1059" t="s">
        <v>3252</v>
      </c>
    </row>
    <row r="1060" spans="8:8">
      <c r="H1060" t="s">
        <v>2502</v>
      </c>
    </row>
    <row r="1061" spans="8:8">
      <c r="H1061" t="s">
        <v>2503</v>
      </c>
    </row>
    <row r="1062" spans="8:8">
      <c r="H1062" t="s">
        <v>2504</v>
      </c>
    </row>
    <row r="1063" spans="8:8">
      <c r="H1063" t="s">
        <v>2505</v>
      </c>
    </row>
    <row r="1064" spans="8:8">
      <c r="H1064" t="s">
        <v>2506</v>
      </c>
    </row>
    <row r="1065" spans="8:8">
      <c r="H1065" t="s">
        <v>2507</v>
      </c>
    </row>
    <row r="1066" spans="8:8">
      <c r="H1066" t="s">
        <v>2508</v>
      </c>
    </row>
    <row r="1067" spans="8:8">
      <c r="H1067" t="s">
        <v>3255</v>
      </c>
    </row>
    <row r="1068" spans="8:8">
      <c r="H1068" t="s">
        <v>2509</v>
      </c>
    </row>
    <row r="1069" spans="8:8">
      <c r="H1069" t="s">
        <v>3256</v>
      </c>
    </row>
    <row r="1070" spans="8:8">
      <c r="H1070" t="s">
        <v>2510</v>
      </c>
    </row>
    <row r="1071" spans="8:8">
      <c r="H1071" t="s">
        <v>2511</v>
      </c>
    </row>
    <row r="1072" spans="8:8">
      <c r="H1072" t="s">
        <v>2979</v>
      </c>
    </row>
    <row r="1073" spans="6:8">
      <c r="H1073" t="s">
        <v>3000</v>
      </c>
    </row>
    <row r="1074" spans="6:8">
      <c r="H1074" t="s">
        <v>3267</v>
      </c>
    </row>
    <row r="1075" spans="6:8">
      <c r="H1075" t="s">
        <v>3264</v>
      </c>
    </row>
    <row r="1076" spans="6:8">
      <c r="H1076" t="s">
        <v>2920</v>
      </c>
    </row>
    <row r="1077" spans="6:8">
      <c r="H1077" t="s">
        <v>2586</v>
      </c>
    </row>
    <row r="1078" spans="6:8">
      <c r="H1078" t="s">
        <v>3285</v>
      </c>
    </row>
    <row r="1079" spans="6:8">
      <c r="F1079" t="s">
        <v>1246</v>
      </c>
      <c r="G1079" t="s">
        <v>1951</v>
      </c>
      <c r="H1079" t="s">
        <v>3513</v>
      </c>
    </row>
    <row r="1080" spans="6:8">
      <c r="H1080" t="s">
        <v>3514</v>
      </c>
    </row>
    <row r="1081" spans="6:8">
      <c r="H1081" t="s">
        <v>3515</v>
      </c>
    </row>
    <row r="1082" spans="6:8">
      <c r="H1082" t="s">
        <v>3517</v>
      </c>
    </row>
    <row r="1083" spans="6:8">
      <c r="F1083" t="s">
        <v>1249</v>
      </c>
      <c r="G1083" t="s">
        <v>1850</v>
      </c>
      <c r="H1083" t="s">
        <v>2497</v>
      </c>
    </row>
    <row r="1084" spans="6:8">
      <c r="H1084" t="s">
        <v>2498</v>
      </c>
    </row>
    <row r="1085" spans="6:8">
      <c r="H1085" t="s">
        <v>2403</v>
      </c>
    </row>
    <row r="1086" spans="6:8">
      <c r="H1086" t="s">
        <v>2499</v>
      </c>
    </row>
    <row r="1087" spans="6:8">
      <c r="H1087" t="s">
        <v>2500</v>
      </c>
    </row>
    <row r="1088" spans="6:8">
      <c r="H1088" t="s">
        <v>3293</v>
      </c>
    </row>
    <row r="1089" spans="8:8">
      <c r="H1089" t="s">
        <v>2501</v>
      </c>
    </row>
    <row r="1090" spans="8:8">
      <c r="H1090" t="s">
        <v>2409</v>
      </c>
    </row>
    <row r="1091" spans="8:8">
      <c r="H1091" t="s">
        <v>3252</v>
      </c>
    </row>
    <row r="1092" spans="8:8">
      <c r="H1092" t="s">
        <v>2506</v>
      </c>
    </row>
    <row r="1093" spans="8:8">
      <c r="H1093" t="s">
        <v>2507</v>
      </c>
    </row>
    <row r="1094" spans="8:8">
      <c r="H1094" t="s">
        <v>2508</v>
      </c>
    </row>
    <row r="1095" spans="8:8">
      <c r="H1095" t="s">
        <v>3255</v>
      </c>
    </row>
    <row r="1096" spans="8:8">
      <c r="H1096" t="s">
        <v>2509</v>
      </c>
    </row>
    <row r="1097" spans="8:8">
      <c r="H1097" t="s">
        <v>3256</v>
      </c>
    </row>
    <row r="1098" spans="8:8">
      <c r="H1098" t="s">
        <v>2510</v>
      </c>
    </row>
    <row r="1099" spans="8:8">
      <c r="H1099" t="s">
        <v>2511</v>
      </c>
    </row>
    <row r="1100" spans="8:8">
      <c r="H1100" t="s">
        <v>3257</v>
      </c>
    </row>
    <row r="1101" spans="8:8">
      <c r="H1101" t="s">
        <v>3258</v>
      </c>
    </row>
    <row r="1102" spans="8:8">
      <c r="H1102" t="s">
        <v>3259</v>
      </c>
    </row>
    <row r="1103" spans="8:8">
      <c r="H1103" t="s">
        <v>3262</v>
      </c>
    </row>
    <row r="1104" spans="8:8">
      <c r="H1104" t="s">
        <v>3264</v>
      </c>
    </row>
    <row r="1105" spans="8:8">
      <c r="H1105" t="s">
        <v>3265</v>
      </c>
    </row>
    <row r="1106" spans="8:8">
      <c r="H1106" t="s">
        <v>3267</v>
      </c>
    </row>
    <row r="1107" spans="8:8">
      <c r="H1107" t="s">
        <v>3268</v>
      </c>
    </row>
    <row r="1108" spans="8:8">
      <c r="H1108" t="s">
        <v>3270</v>
      </c>
    </row>
    <row r="1109" spans="8:8">
      <c r="H1109" t="s">
        <v>3271</v>
      </c>
    </row>
    <row r="1110" spans="8:8">
      <c r="H1110" t="s">
        <v>3273</v>
      </c>
    </row>
    <row r="1111" spans="8:8">
      <c r="H1111" t="s">
        <v>3274</v>
      </c>
    </row>
    <row r="1112" spans="8:8">
      <c r="H1112" t="s">
        <v>3277</v>
      </c>
    </row>
    <row r="1113" spans="8:8">
      <c r="H1113" t="s">
        <v>3278</v>
      </c>
    </row>
    <row r="1114" spans="8:8">
      <c r="H1114" t="s">
        <v>3280</v>
      </c>
    </row>
    <row r="1115" spans="8:8">
      <c r="H1115" t="s">
        <v>3281</v>
      </c>
    </row>
    <row r="1116" spans="8:8">
      <c r="H1116" t="s">
        <v>2920</v>
      </c>
    </row>
    <row r="1117" spans="8:8">
      <c r="H1117" t="s">
        <v>2586</v>
      </c>
    </row>
    <row r="1118" spans="8:8">
      <c r="H1118" t="s">
        <v>3285</v>
      </c>
    </row>
    <row r="1119" spans="8:8">
      <c r="H1119" t="s">
        <v>3286</v>
      </c>
    </row>
    <row r="1120" spans="8:8">
      <c r="H1120" t="s">
        <v>3190</v>
      </c>
    </row>
    <row r="1121" spans="1:8">
      <c r="A1121" t="s">
        <v>163</v>
      </c>
      <c r="B1121">
        <f>HYPERLINK("https://github.com/apache/commons-math/commit/634e51b50e2000d38498161afcdc7359bae61ce1", "634e51b50e2000d38498161afcdc7359bae61ce1")</f>
        <v>0</v>
      </c>
      <c r="C1121">
        <f>HYPERLINK("https://github.com/apache/commons-math/commit/826fc64e968e5fd84dae5757537ab8ed815e2126", "826fc64e968e5fd84dae5757537ab8ed815e2126")</f>
        <v>0</v>
      </c>
      <c r="D1121" t="s">
        <v>517</v>
      </c>
      <c r="E1121" t="s">
        <v>687</v>
      </c>
      <c r="F1121" t="s">
        <v>1214</v>
      </c>
      <c r="G1121" t="s">
        <v>1943</v>
      </c>
      <c r="H1121" t="s">
        <v>3518</v>
      </c>
    </row>
    <row r="1122" spans="1:8">
      <c r="H1122" t="s">
        <v>3519</v>
      </c>
    </row>
    <row r="1123" spans="1:8">
      <c r="H1123" t="s">
        <v>3021</v>
      </c>
    </row>
    <row r="1124" spans="1:8">
      <c r="H1124" t="s">
        <v>3022</v>
      </c>
    </row>
    <row r="1125" spans="1:8">
      <c r="H1125" t="s">
        <v>3520</v>
      </c>
    </row>
    <row r="1126" spans="1:8">
      <c r="F1126" t="s">
        <v>1352</v>
      </c>
      <c r="G1126" t="s">
        <v>1944</v>
      </c>
      <c r="H1126" t="s">
        <v>3518</v>
      </c>
    </row>
    <row r="1127" spans="1:8">
      <c r="H1127" t="s">
        <v>3519</v>
      </c>
    </row>
    <row r="1128" spans="1:8">
      <c r="H1128" t="s">
        <v>3021</v>
      </c>
    </row>
    <row r="1129" spans="1:8">
      <c r="H1129" t="s">
        <v>3022</v>
      </c>
    </row>
    <row r="1130" spans="1:8">
      <c r="H1130" t="s">
        <v>3524</v>
      </c>
    </row>
    <row r="1131" spans="1:8">
      <c r="H1131" t="s">
        <v>3525</v>
      </c>
    </row>
    <row r="1132" spans="1:8">
      <c r="H1132" t="s">
        <v>3526</v>
      </c>
    </row>
    <row r="1133" spans="1:8">
      <c r="H1133" t="s">
        <v>3038</v>
      </c>
    </row>
    <row r="1134" spans="1:8">
      <c r="A1134" t="s">
        <v>164</v>
      </c>
      <c r="B1134">
        <f>HYPERLINK("https://github.com/apache/commons-math/commit/07f166332003e7f0857954ffc5bd3e85ca762f69", "07f166332003e7f0857954ffc5bd3e85ca762f69")</f>
        <v>0</v>
      </c>
      <c r="C1134">
        <f>HYPERLINK("https://github.com/apache/commons-math/commit/06ec87572a446d19c83a771395b9d6bbaf27f102", "06ec87572a446d19c83a771395b9d6bbaf27f102")</f>
        <v>0</v>
      </c>
      <c r="D1134" t="s">
        <v>517</v>
      </c>
      <c r="E1134" t="s">
        <v>688</v>
      </c>
      <c r="F1134" t="s">
        <v>1225</v>
      </c>
      <c r="G1134" t="s">
        <v>1945</v>
      </c>
      <c r="H1134" t="s">
        <v>3055</v>
      </c>
    </row>
    <row r="1135" spans="1:8">
      <c r="H1135" t="s">
        <v>3056</v>
      </c>
    </row>
    <row r="1136" spans="1:8">
      <c r="H1136" t="s">
        <v>3057</v>
      </c>
    </row>
    <row r="1137" spans="6:8">
      <c r="F1137" t="s">
        <v>1226</v>
      </c>
      <c r="G1137" t="s">
        <v>1907</v>
      </c>
      <c r="H1137" t="s">
        <v>3026</v>
      </c>
    </row>
    <row r="1138" spans="6:8">
      <c r="H1138" t="s">
        <v>3027</v>
      </c>
    </row>
    <row r="1139" spans="6:8">
      <c r="H1139" t="s">
        <v>3028</v>
      </c>
    </row>
    <row r="1140" spans="6:8">
      <c r="H1140" t="s">
        <v>3029</v>
      </c>
    </row>
    <row r="1141" spans="6:8">
      <c r="H1141" t="s">
        <v>3030</v>
      </c>
    </row>
    <row r="1142" spans="6:8">
      <c r="H1142" t="s">
        <v>3031</v>
      </c>
    </row>
    <row r="1143" spans="6:8">
      <c r="H1143" t="s">
        <v>3032</v>
      </c>
    </row>
    <row r="1144" spans="6:8">
      <c r="H1144" t="s">
        <v>3033</v>
      </c>
    </row>
    <row r="1145" spans="6:8">
      <c r="H1145" t="s">
        <v>3034</v>
      </c>
    </row>
    <row r="1146" spans="6:8">
      <c r="H1146" t="s">
        <v>3035</v>
      </c>
    </row>
    <row r="1147" spans="6:8">
      <c r="H1147" t="s">
        <v>3036</v>
      </c>
    </row>
    <row r="1148" spans="6:8">
      <c r="H1148" t="s">
        <v>3037</v>
      </c>
    </row>
    <row r="1149" spans="6:8">
      <c r="H1149" t="s">
        <v>3038</v>
      </c>
    </row>
    <row r="1150" spans="6:8">
      <c r="H1150" t="s">
        <v>3039</v>
      </c>
    </row>
    <row r="1151" spans="6:8">
      <c r="H1151" t="s">
        <v>3040</v>
      </c>
    </row>
    <row r="1152" spans="6:8">
      <c r="F1152" t="s">
        <v>1227</v>
      </c>
      <c r="G1152" t="s">
        <v>1898</v>
      </c>
      <c r="H1152" t="s">
        <v>3026</v>
      </c>
    </row>
    <row r="1153" spans="6:8">
      <c r="H1153" t="s">
        <v>3027</v>
      </c>
    </row>
    <row r="1154" spans="6:8">
      <c r="H1154" t="s">
        <v>3028</v>
      </c>
    </row>
    <row r="1155" spans="6:8">
      <c r="H1155" t="s">
        <v>3029</v>
      </c>
    </row>
    <row r="1156" spans="6:8">
      <c r="H1156" t="s">
        <v>3030</v>
      </c>
    </row>
    <row r="1157" spans="6:8">
      <c r="H1157" t="s">
        <v>3031</v>
      </c>
    </row>
    <row r="1158" spans="6:8">
      <c r="H1158" t="s">
        <v>3032</v>
      </c>
    </row>
    <row r="1159" spans="6:8">
      <c r="H1159" t="s">
        <v>3033</v>
      </c>
    </row>
    <row r="1160" spans="6:8">
      <c r="H1160" t="s">
        <v>3034</v>
      </c>
    </row>
    <row r="1161" spans="6:8">
      <c r="H1161" t="s">
        <v>3035</v>
      </c>
    </row>
    <row r="1162" spans="6:8">
      <c r="H1162" t="s">
        <v>3036</v>
      </c>
    </row>
    <row r="1163" spans="6:8">
      <c r="H1163" t="s">
        <v>3059</v>
      </c>
    </row>
    <row r="1164" spans="6:8">
      <c r="H1164" t="s">
        <v>3039</v>
      </c>
    </row>
    <row r="1165" spans="6:8">
      <c r="H1165" t="s">
        <v>3040</v>
      </c>
    </row>
    <row r="1166" spans="6:8">
      <c r="H1166" t="s">
        <v>3061</v>
      </c>
    </row>
    <row r="1167" spans="6:8">
      <c r="F1167" t="s">
        <v>1228</v>
      </c>
      <c r="G1167" t="s">
        <v>1946</v>
      </c>
      <c r="H1167" t="s">
        <v>2820</v>
      </c>
    </row>
    <row r="1168" spans="6:8">
      <c r="H1168" t="s">
        <v>2821</v>
      </c>
    </row>
    <row r="1169" spans="8:8">
      <c r="H1169" t="s">
        <v>2822</v>
      </c>
    </row>
    <row r="1170" spans="8:8">
      <c r="H1170" t="s">
        <v>2823</v>
      </c>
    </row>
    <row r="1171" spans="8:8">
      <c r="H1171" t="s">
        <v>2824</v>
      </c>
    </row>
    <row r="1172" spans="8:8">
      <c r="H1172" t="s">
        <v>2825</v>
      </c>
    </row>
    <row r="1173" spans="8:8">
      <c r="H1173" t="s">
        <v>2826</v>
      </c>
    </row>
    <row r="1174" spans="8:8">
      <c r="H1174" t="s">
        <v>2827</v>
      </c>
    </row>
    <row r="1175" spans="8:8">
      <c r="H1175" t="s">
        <v>2828</v>
      </c>
    </row>
    <row r="1176" spans="8:8">
      <c r="H1176" t="s">
        <v>2829</v>
      </c>
    </row>
    <row r="1177" spans="8:8">
      <c r="H1177" t="s">
        <v>2830</v>
      </c>
    </row>
    <row r="1178" spans="8:8">
      <c r="H1178" t="s">
        <v>2831</v>
      </c>
    </row>
    <row r="1179" spans="8:8">
      <c r="H1179" t="s">
        <v>2832</v>
      </c>
    </row>
    <row r="1180" spans="8:8">
      <c r="H1180" t="s">
        <v>2833</v>
      </c>
    </row>
    <row r="1181" spans="8:8">
      <c r="H1181" t="s">
        <v>2834</v>
      </c>
    </row>
    <row r="1182" spans="8:8">
      <c r="H1182" t="s">
        <v>2835</v>
      </c>
    </row>
    <row r="1183" spans="8:8">
      <c r="H1183" t="s">
        <v>2836</v>
      </c>
    </row>
    <row r="1184" spans="8:8">
      <c r="H1184" t="s">
        <v>2837</v>
      </c>
    </row>
    <row r="1185" spans="1:8">
      <c r="F1185" t="s">
        <v>1229</v>
      </c>
      <c r="G1185" t="s">
        <v>1947</v>
      </c>
      <c r="H1185" t="s">
        <v>3055</v>
      </c>
    </row>
    <row r="1186" spans="1:8">
      <c r="H1186" t="s">
        <v>3070</v>
      </c>
    </row>
    <row r="1187" spans="1:8">
      <c r="H1187" t="s">
        <v>3071</v>
      </c>
    </row>
    <row r="1188" spans="1:8">
      <c r="A1188" t="s">
        <v>165</v>
      </c>
      <c r="B1188">
        <f>HYPERLINK("https://github.com/apache/commons-math/commit/d7d6492c1d089bf090c64c9f36b53edfe7cfaf2d", "d7d6492c1d089bf090c64c9f36b53edfe7cfaf2d")</f>
        <v>0</v>
      </c>
      <c r="C1188">
        <f>HYPERLINK("https://github.com/apache/commons-math/commit/a151bff2f50cb536fb352d2da8165d04f3465245", "a151bff2f50cb536fb352d2da8165d04f3465245")</f>
        <v>0</v>
      </c>
      <c r="D1188" t="s">
        <v>517</v>
      </c>
      <c r="E1188" t="s">
        <v>689</v>
      </c>
      <c r="F1188" t="s">
        <v>1351</v>
      </c>
      <c r="G1188" t="s">
        <v>1895</v>
      </c>
      <c r="H1188" t="s">
        <v>3530</v>
      </c>
    </row>
    <row r="1189" spans="1:8">
      <c r="A1189" t="s">
        <v>166</v>
      </c>
      <c r="B1189">
        <f>HYPERLINK("https://github.com/apache/commons-math/commit/374abec6b138520cbb99935ae20732b95a6adf22", "374abec6b138520cbb99935ae20732b95a6adf22")</f>
        <v>0</v>
      </c>
      <c r="C1189">
        <f>HYPERLINK("https://github.com/apache/commons-math/commit/9c804e92f711ae78e8bf9a41725e37bc06b38d71", "9c804e92f711ae78e8bf9a41725e37bc06b38d71")</f>
        <v>0</v>
      </c>
      <c r="D1189" t="s">
        <v>517</v>
      </c>
      <c r="E1189" t="s">
        <v>690</v>
      </c>
      <c r="F1189" t="s">
        <v>1359</v>
      </c>
      <c r="G1189" t="s">
        <v>1894</v>
      </c>
      <c r="H1189" t="s">
        <v>2378</v>
      </c>
    </row>
    <row r="1190" spans="1:8">
      <c r="A1190" t="s">
        <v>167</v>
      </c>
      <c r="B1190">
        <f>HYPERLINK("https://github.com/apache/commons-math/commit/c9a24d392f1eefd6e2a0c15b584fc0eb18ec594c", "c9a24d392f1eefd6e2a0c15b584fc0eb18ec594c")</f>
        <v>0</v>
      </c>
      <c r="C1190">
        <f>HYPERLINK("https://github.com/apache/commons-math/commit/2ccb208565923e7fbaa1e9bd864456733732c47f", "2ccb208565923e7fbaa1e9bd864456733732c47f")</f>
        <v>0</v>
      </c>
      <c r="D1190" t="s">
        <v>517</v>
      </c>
      <c r="E1190" t="s">
        <v>691</v>
      </c>
      <c r="F1190" t="s">
        <v>1360</v>
      </c>
      <c r="G1190" t="s">
        <v>2048</v>
      </c>
      <c r="H1190" t="s">
        <v>2377</v>
      </c>
    </row>
    <row r="1191" spans="1:8">
      <c r="A1191" t="s">
        <v>168</v>
      </c>
      <c r="B1191">
        <f>HYPERLINK("https://github.com/apache/commons-math/commit/9c039e178928c5f532e189c9747c960f47b8145f", "9c039e178928c5f532e189c9747c960f47b8145f")</f>
        <v>0</v>
      </c>
      <c r="C1191">
        <f>HYPERLINK("https://github.com/apache/commons-math/commit/c9a24d392f1eefd6e2a0c15b584fc0eb18ec594c", "c9a24d392f1eefd6e2a0c15b584fc0eb18ec594c")</f>
        <v>0</v>
      </c>
      <c r="D1191" t="s">
        <v>517</v>
      </c>
      <c r="E1191" t="s">
        <v>692</v>
      </c>
      <c r="F1191" t="s">
        <v>1361</v>
      </c>
      <c r="G1191" t="s">
        <v>2049</v>
      </c>
      <c r="H1191" t="s">
        <v>2377</v>
      </c>
    </row>
    <row r="1192" spans="1:8">
      <c r="A1192" t="s">
        <v>169</v>
      </c>
      <c r="B1192">
        <f>HYPERLINK("https://github.com/apache/commons-math/commit/aa903d1819bd5fc54c72cd97e5ce8c7f9a73d657", "aa903d1819bd5fc54c72cd97e5ce8c7f9a73d657")</f>
        <v>0</v>
      </c>
      <c r="C1192">
        <f>HYPERLINK("https://github.com/apache/commons-math/commit/9c039e178928c5f532e189c9747c960f47b8145f", "9c039e178928c5f532e189c9747c960f47b8145f")</f>
        <v>0</v>
      </c>
      <c r="D1192" t="s">
        <v>517</v>
      </c>
      <c r="E1192" t="s">
        <v>693</v>
      </c>
      <c r="F1192" t="s">
        <v>1362</v>
      </c>
      <c r="G1192" t="s">
        <v>2050</v>
      </c>
      <c r="H1192" t="s">
        <v>3531</v>
      </c>
    </row>
    <row r="1193" spans="1:8">
      <c r="H1193" t="s">
        <v>3532</v>
      </c>
    </row>
    <row r="1194" spans="1:8">
      <c r="H1194" t="s">
        <v>3533</v>
      </c>
    </row>
    <row r="1195" spans="1:8">
      <c r="A1195" t="s">
        <v>170</v>
      </c>
      <c r="B1195">
        <f>HYPERLINK("https://github.com/apache/commons-math/commit/a6052740777ab54400fd4e7c6024d79ff0a0ee32", "a6052740777ab54400fd4e7c6024d79ff0a0ee32")</f>
        <v>0</v>
      </c>
      <c r="C1195">
        <f>HYPERLINK("https://github.com/apache/commons-math/commit/f3d957dfbe751df8c15f9435819fc62469c6ad88", "f3d957dfbe751df8c15f9435819fc62469c6ad88")</f>
        <v>0</v>
      </c>
      <c r="D1195" t="s">
        <v>517</v>
      </c>
      <c r="E1195" t="s">
        <v>694</v>
      </c>
      <c r="F1195" t="s">
        <v>1363</v>
      </c>
      <c r="G1195" t="s">
        <v>1902</v>
      </c>
      <c r="H1195" t="s">
        <v>2377</v>
      </c>
    </row>
    <row r="1196" spans="1:8">
      <c r="H1196" t="s">
        <v>3534</v>
      </c>
    </row>
    <row r="1197" spans="1:8">
      <c r="H1197" t="s">
        <v>3535</v>
      </c>
    </row>
    <row r="1198" spans="1:8">
      <c r="H1198" t="s">
        <v>3536</v>
      </c>
    </row>
    <row r="1199" spans="1:8">
      <c r="H1199" t="s">
        <v>3537</v>
      </c>
    </row>
    <row r="1200" spans="1:8">
      <c r="H1200" t="s">
        <v>3538</v>
      </c>
    </row>
    <row r="1201" spans="1:8">
      <c r="H1201" t="s">
        <v>3539</v>
      </c>
    </row>
    <row r="1202" spans="1:8">
      <c r="H1202" t="s">
        <v>3540</v>
      </c>
    </row>
    <row r="1203" spans="1:8">
      <c r="A1203" t="s">
        <v>171</v>
      </c>
      <c r="B1203">
        <f>HYPERLINK("https://github.com/apache/commons-math/commit/7c9c3017bbd3422c69d7001a1edadd028833a112", "7c9c3017bbd3422c69d7001a1edadd028833a112")</f>
        <v>0</v>
      </c>
      <c r="C1203">
        <f>HYPERLINK("https://github.com/apache/commons-math/commit/b749a02ee196b013d00ca1bdb9535608f35f935d", "b749a02ee196b013d00ca1bdb9535608f35f935d")</f>
        <v>0</v>
      </c>
      <c r="D1203" t="s">
        <v>517</v>
      </c>
      <c r="E1203" t="s">
        <v>695</v>
      </c>
      <c r="F1203" t="s">
        <v>1279</v>
      </c>
      <c r="G1203" t="s">
        <v>1837</v>
      </c>
      <c r="H1203" t="s">
        <v>3541</v>
      </c>
    </row>
    <row r="1204" spans="1:8">
      <c r="A1204" t="s">
        <v>172</v>
      </c>
      <c r="B1204">
        <f>HYPERLINK("https://github.com/apache/commons-math/commit/6a50b4cebc27c40f21eb4ae31a0959e7b32b6b85", "6a50b4cebc27c40f21eb4ae31a0959e7b32b6b85")</f>
        <v>0</v>
      </c>
      <c r="C1204">
        <f>HYPERLINK("https://github.com/apache/commons-math/commit/09e1c64fe93063b522e75e61162fc2445ac3450f", "09e1c64fe93063b522e75e61162fc2445ac3450f")</f>
        <v>0</v>
      </c>
      <c r="D1204" t="s">
        <v>517</v>
      </c>
      <c r="E1204" t="s">
        <v>696</v>
      </c>
      <c r="F1204" t="s">
        <v>1364</v>
      </c>
      <c r="G1204" t="s">
        <v>1839</v>
      </c>
      <c r="H1204" t="s">
        <v>3542</v>
      </c>
    </row>
    <row r="1205" spans="1:8">
      <c r="F1205" t="s">
        <v>1224</v>
      </c>
      <c r="G1205" t="s">
        <v>1888</v>
      </c>
      <c r="H1205" t="s">
        <v>3542</v>
      </c>
    </row>
    <row r="1206" spans="1:8">
      <c r="F1206" t="s">
        <v>1365</v>
      </c>
      <c r="G1206" t="s">
        <v>2051</v>
      </c>
      <c r="H1206" t="s">
        <v>3542</v>
      </c>
    </row>
    <row r="1207" spans="1:8">
      <c r="F1207" t="s">
        <v>1366</v>
      </c>
      <c r="G1207" t="s">
        <v>2052</v>
      </c>
      <c r="H1207" t="s">
        <v>3542</v>
      </c>
    </row>
    <row r="1208" spans="1:8">
      <c r="H1208" t="s">
        <v>3543</v>
      </c>
    </row>
    <row r="1209" spans="1:8">
      <c r="F1209" t="s">
        <v>1367</v>
      </c>
      <c r="G1209" t="s">
        <v>1978</v>
      </c>
      <c r="H1209" t="s">
        <v>3542</v>
      </c>
    </row>
    <row r="1210" spans="1:8">
      <c r="F1210" t="s">
        <v>1368</v>
      </c>
      <c r="G1210" t="s">
        <v>2053</v>
      </c>
      <c r="H1210" t="s">
        <v>3542</v>
      </c>
    </row>
    <row r="1211" spans="1:8">
      <c r="A1211" t="s">
        <v>174</v>
      </c>
      <c r="B1211">
        <f>HYPERLINK("https://github.com/apache/commons-math/commit/22d63af83d508d170c4f6da52a69bc60be098764", "22d63af83d508d170c4f6da52a69bc60be098764")</f>
        <v>0</v>
      </c>
      <c r="C1211">
        <f>HYPERLINK("https://github.com/apache/commons-math/commit/3859aa17cfce95ac1a02a3e9092535713192d299", "3859aa17cfce95ac1a02a3e9092535713192d299")</f>
        <v>0</v>
      </c>
      <c r="D1211" t="s">
        <v>513</v>
      </c>
      <c r="E1211" t="s">
        <v>698</v>
      </c>
      <c r="F1211" t="s">
        <v>1317</v>
      </c>
      <c r="G1211" t="s">
        <v>2018</v>
      </c>
      <c r="H1211" t="s">
        <v>3337</v>
      </c>
    </row>
    <row r="1212" spans="1:8">
      <c r="H1212" t="s">
        <v>3338</v>
      </c>
    </row>
    <row r="1213" spans="1:8">
      <c r="H1213" t="s">
        <v>3339</v>
      </c>
    </row>
    <row r="1214" spans="1:8">
      <c r="H1214" t="s">
        <v>3340</v>
      </c>
    </row>
    <row r="1215" spans="1:8">
      <c r="H1215" t="s">
        <v>3545</v>
      </c>
    </row>
    <row r="1216" spans="1:8">
      <c r="H1216" t="s">
        <v>3546</v>
      </c>
    </row>
    <row r="1217" spans="1:8">
      <c r="H1217" t="s">
        <v>3547</v>
      </c>
    </row>
    <row r="1218" spans="1:8">
      <c r="A1218" t="s">
        <v>175</v>
      </c>
      <c r="B1218">
        <f>HYPERLINK("https://github.com/apache/commons-math/commit/b9559bfce972a8b079ebc5ac8b6326a524ce29f8", "b9559bfce972a8b079ebc5ac8b6326a524ce29f8")</f>
        <v>0</v>
      </c>
      <c r="C1218">
        <f>HYPERLINK("https://github.com/apache/commons-math/commit/c32b8042d81bcc66151e3b2c03695a9a7bfd33c2", "c32b8042d81bcc66151e3b2c03695a9a7bfd33c2")</f>
        <v>0</v>
      </c>
      <c r="D1218" t="s">
        <v>517</v>
      </c>
      <c r="E1218" t="s">
        <v>699</v>
      </c>
      <c r="F1218" t="s">
        <v>1364</v>
      </c>
      <c r="G1218" t="s">
        <v>1839</v>
      </c>
      <c r="H1218" t="s">
        <v>2383</v>
      </c>
    </row>
    <row r="1219" spans="1:8">
      <c r="H1219" t="s">
        <v>2384</v>
      </c>
    </row>
    <row r="1220" spans="1:8">
      <c r="H1220" t="s">
        <v>2385</v>
      </c>
    </row>
    <row r="1221" spans="1:8">
      <c r="H1221" t="s">
        <v>2386</v>
      </c>
    </row>
    <row r="1222" spans="1:8">
      <c r="H1222" t="s">
        <v>2388</v>
      </c>
    </row>
    <row r="1223" spans="1:8">
      <c r="H1223" t="s">
        <v>2389</v>
      </c>
    </row>
    <row r="1224" spans="1:8">
      <c r="H1224" t="s">
        <v>2390</v>
      </c>
    </row>
    <row r="1225" spans="1:8">
      <c r="F1225" t="s">
        <v>1365</v>
      </c>
      <c r="G1225" t="s">
        <v>2051</v>
      </c>
      <c r="H1225" t="s">
        <v>3554</v>
      </c>
    </row>
    <row r="1226" spans="1:8">
      <c r="F1226" t="s">
        <v>1370</v>
      </c>
      <c r="G1226" t="s">
        <v>1934</v>
      </c>
      <c r="H1226" t="s">
        <v>3557</v>
      </c>
    </row>
    <row r="1227" spans="1:8">
      <c r="H1227" t="s">
        <v>3558</v>
      </c>
    </row>
    <row r="1228" spans="1:8">
      <c r="H1228" t="s">
        <v>3559</v>
      </c>
    </row>
    <row r="1229" spans="1:8">
      <c r="H1229" t="s">
        <v>3560</v>
      </c>
    </row>
    <row r="1230" spans="1:8">
      <c r="A1230" t="s">
        <v>177</v>
      </c>
      <c r="B1230">
        <f>HYPERLINK("https://github.com/apache/commons-math/commit/f101eb4c2a37a18a513b879e4b31918da5af65ae", "f101eb4c2a37a18a513b879e4b31918da5af65ae")</f>
        <v>0</v>
      </c>
      <c r="C1230">
        <f>HYPERLINK("https://github.com/apache/commons-math/commit/30fd555f2711da72ae0ba920aaee473e62901afa", "30fd555f2711da72ae0ba920aaee473e62901afa")</f>
        <v>0</v>
      </c>
      <c r="D1230" t="s">
        <v>517</v>
      </c>
      <c r="E1230" t="s">
        <v>701</v>
      </c>
      <c r="F1230" t="s">
        <v>1372</v>
      </c>
      <c r="G1230" t="s">
        <v>2056</v>
      </c>
      <c r="H1230" t="s">
        <v>2403</v>
      </c>
    </row>
    <row r="1231" spans="1:8">
      <c r="H1231" t="s">
        <v>2413</v>
      </c>
    </row>
    <row r="1232" spans="1:8">
      <c r="H1232" t="s">
        <v>2409</v>
      </c>
    </row>
    <row r="1233" spans="1:8">
      <c r="H1233" t="s">
        <v>2407</v>
      </c>
    </row>
    <row r="1234" spans="1:8">
      <c r="H1234" t="s">
        <v>2735</v>
      </c>
    </row>
    <row r="1235" spans="1:8">
      <c r="H1235" t="s">
        <v>3563</v>
      </c>
    </row>
    <row r="1236" spans="1:8">
      <c r="H1236" t="s">
        <v>3564</v>
      </c>
    </row>
    <row r="1237" spans="1:8">
      <c r="H1237" t="s">
        <v>3565</v>
      </c>
    </row>
    <row r="1238" spans="1:8">
      <c r="F1238" t="s">
        <v>1373</v>
      </c>
      <c r="G1238" t="s">
        <v>2057</v>
      </c>
      <c r="H1238" t="s">
        <v>3382</v>
      </c>
    </row>
    <row r="1239" spans="1:8">
      <c r="H1239" t="s">
        <v>2817</v>
      </c>
    </row>
    <row r="1240" spans="1:8">
      <c r="H1240" t="s">
        <v>3566</v>
      </c>
    </row>
    <row r="1241" spans="1:8">
      <c r="H1241" t="s">
        <v>3567</v>
      </c>
    </row>
    <row r="1242" spans="1:8">
      <c r="H1242" t="s">
        <v>3568</v>
      </c>
    </row>
    <row r="1243" spans="1:8">
      <c r="H1243" t="s">
        <v>3569</v>
      </c>
    </row>
    <row r="1244" spans="1:8">
      <c r="H1244" t="s">
        <v>3570</v>
      </c>
    </row>
    <row r="1245" spans="1:8">
      <c r="H1245" t="s">
        <v>3571</v>
      </c>
    </row>
    <row r="1246" spans="1:8">
      <c r="H1246" t="s">
        <v>3572</v>
      </c>
    </row>
    <row r="1247" spans="1:8">
      <c r="A1247" t="s">
        <v>178</v>
      </c>
      <c r="B1247">
        <f>HYPERLINK("https://github.com/apache/commons-math/commit/4d4aa195fea0f1d7550ca816e1a85802aebfc875", "4d4aa195fea0f1d7550ca816e1a85802aebfc875")</f>
        <v>0</v>
      </c>
      <c r="C1247">
        <f>HYPERLINK("https://github.com/apache/commons-math/commit/848c37ee8b8b89f15e4a34ad6fac3683baf76e08", "848c37ee8b8b89f15e4a34ad6fac3683baf76e08")</f>
        <v>0</v>
      </c>
      <c r="D1247" t="s">
        <v>517</v>
      </c>
      <c r="E1247" t="s">
        <v>702</v>
      </c>
      <c r="F1247" t="s">
        <v>1364</v>
      </c>
      <c r="G1247" t="s">
        <v>1839</v>
      </c>
      <c r="H1247" t="s">
        <v>3573</v>
      </c>
    </row>
    <row r="1248" spans="1:8">
      <c r="A1248" t="s">
        <v>181</v>
      </c>
      <c r="B1248">
        <f>HYPERLINK("https://github.com/apache/commons-math/commit/fc20a308d7e866c0c18e1a3efbb62e2176d2bab4", "fc20a308d7e866c0c18e1a3efbb62e2176d2bab4")</f>
        <v>0</v>
      </c>
      <c r="C1248">
        <f>HYPERLINK("https://github.com/apache/commons-math/commit/0441b7cc6d02c6539eac4609bff9bb7449720ac2", "0441b7cc6d02c6539eac4609bff9bb7449720ac2")</f>
        <v>0</v>
      </c>
      <c r="D1248" t="s">
        <v>517</v>
      </c>
      <c r="E1248" t="s">
        <v>705</v>
      </c>
      <c r="F1248" t="s">
        <v>1375</v>
      </c>
      <c r="G1248" t="s">
        <v>1890</v>
      </c>
      <c r="H1248" t="s">
        <v>2790</v>
      </c>
    </row>
    <row r="1249" spans="1:8">
      <c r="F1249" t="s">
        <v>1376</v>
      </c>
      <c r="G1249" t="s">
        <v>2059</v>
      </c>
      <c r="H1249" t="s">
        <v>2790</v>
      </c>
    </row>
    <row r="1250" spans="1:8">
      <c r="F1250" t="s">
        <v>1374</v>
      </c>
      <c r="G1250" t="s">
        <v>2058</v>
      </c>
      <c r="H1250" t="s">
        <v>2790</v>
      </c>
    </row>
    <row r="1251" spans="1:8">
      <c r="A1251" t="s">
        <v>182</v>
      </c>
      <c r="B1251">
        <f>HYPERLINK("https://github.com/apache/commons-math/commit/c8e8d8de18cad6566442c138b5a6627127102bfb", "c8e8d8de18cad6566442c138b5a6627127102bfb")</f>
        <v>0</v>
      </c>
      <c r="C1251">
        <f>HYPERLINK("https://github.com/apache/commons-math/commit/fa4135a04857ed0fca64f27cb5e2a8b88b70c7c3", "fa4135a04857ed0fca64f27cb5e2a8b88b70c7c3")</f>
        <v>0</v>
      </c>
      <c r="D1251" t="s">
        <v>517</v>
      </c>
      <c r="E1251" t="s">
        <v>706</v>
      </c>
      <c r="F1251" t="s">
        <v>1375</v>
      </c>
      <c r="G1251" t="s">
        <v>1890</v>
      </c>
      <c r="H1251" t="s">
        <v>2784</v>
      </c>
    </row>
    <row r="1252" spans="1:8">
      <c r="H1252" t="s">
        <v>2785</v>
      </c>
    </row>
    <row r="1253" spans="1:8">
      <c r="H1253" t="s">
        <v>2787</v>
      </c>
    </row>
    <row r="1254" spans="1:8">
      <c r="H1254" t="s">
        <v>2788</v>
      </c>
    </row>
    <row r="1255" spans="1:8">
      <c r="A1255" t="s">
        <v>185</v>
      </c>
      <c r="B1255">
        <f>HYPERLINK("https://github.com/apache/commons-math/commit/9b08855c247eb7522fc4b25b8aaece2a0d58d990", "9b08855c247eb7522fc4b25b8aaece2a0d58d990")</f>
        <v>0</v>
      </c>
      <c r="C1255">
        <f>HYPERLINK("https://github.com/apache/commons-math/commit/795e041074a189dc999c4e6141e899fdade04bcb", "795e041074a189dc999c4e6141e899fdade04bcb")</f>
        <v>0</v>
      </c>
      <c r="D1255" t="s">
        <v>515</v>
      </c>
      <c r="E1255" t="s">
        <v>709</v>
      </c>
      <c r="F1255" t="s">
        <v>1315</v>
      </c>
      <c r="G1255" t="s">
        <v>1878</v>
      </c>
      <c r="H1255" t="s">
        <v>3581</v>
      </c>
    </row>
    <row r="1256" spans="1:8">
      <c r="A1256" t="s">
        <v>187</v>
      </c>
      <c r="B1256">
        <f>HYPERLINK("https://github.com/apache/commons-math/commit/3ea6733ee8dffe49deee4d0004215d80e27a8486", "3ea6733ee8dffe49deee4d0004215d80e27a8486")</f>
        <v>0</v>
      </c>
      <c r="C1256">
        <f>HYPERLINK("https://github.com/apache/commons-math/commit/32c230328895e78894c874b077382b77054dab99", "32c230328895e78894c874b077382b77054dab99")</f>
        <v>0</v>
      </c>
      <c r="D1256" t="s">
        <v>517</v>
      </c>
      <c r="E1256" t="s">
        <v>711</v>
      </c>
      <c r="F1256" t="s">
        <v>1377</v>
      </c>
      <c r="G1256" t="s">
        <v>1916</v>
      </c>
      <c r="H1256" t="s">
        <v>3584</v>
      </c>
    </row>
    <row r="1257" spans="1:8">
      <c r="H1257" t="s">
        <v>3585</v>
      </c>
    </row>
    <row r="1258" spans="1:8">
      <c r="A1258" t="s">
        <v>191</v>
      </c>
      <c r="B1258">
        <f>HYPERLINK("https://github.com/apache/commons-math/commit/f26739a7898b4131e53318c4ba80fa6023fbbf19", "f26739a7898b4131e53318c4ba80fa6023fbbf19")</f>
        <v>0</v>
      </c>
      <c r="C1258">
        <f>HYPERLINK("https://github.com/apache/commons-math/commit/febcb077e7da0b64607b3063df53824987b68bef", "febcb077e7da0b64607b3063df53824987b68bef")</f>
        <v>0</v>
      </c>
      <c r="D1258" t="s">
        <v>513</v>
      </c>
      <c r="E1258" t="s">
        <v>715</v>
      </c>
      <c r="F1258" t="s">
        <v>1315</v>
      </c>
      <c r="G1258" t="s">
        <v>1878</v>
      </c>
      <c r="H1258" t="s">
        <v>3591</v>
      </c>
    </row>
    <row r="1259" spans="1:8">
      <c r="A1259" t="s">
        <v>192</v>
      </c>
      <c r="B1259">
        <f>HYPERLINK("https://github.com/apache/commons-math/commit/fa0d87fd628b9ac0a330aac226adb2979da334cb", "fa0d87fd628b9ac0a330aac226adb2979da334cb")</f>
        <v>0</v>
      </c>
      <c r="C1259">
        <f>HYPERLINK("https://github.com/apache/commons-math/commit/6e9f0c1dbb7855440658f0efaa0b357237d6d2bf", "6e9f0c1dbb7855440658f0efaa0b357237d6d2bf")</f>
        <v>0</v>
      </c>
      <c r="D1259" t="s">
        <v>515</v>
      </c>
      <c r="E1259" t="s">
        <v>716</v>
      </c>
      <c r="F1259" t="s">
        <v>1378</v>
      </c>
      <c r="G1259" t="s">
        <v>2060</v>
      </c>
      <c r="H1259" t="s">
        <v>3596</v>
      </c>
    </row>
    <row r="1260" spans="1:8">
      <c r="H1260" t="s">
        <v>3597</v>
      </c>
    </row>
    <row r="1261" spans="1:8">
      <c r="A1261" t="s">
        <v>195</v>
      </c>
      <c r="B1261">
        <f>HYPERLINK("https://github.com/apache/commons-math/commit/d063c84cbfd37fa1ec8794d53855664eee252114", "d063c84cbfd37fa1ec8794d53855664eee252114")</f>
        <v>0</v>
      </c>
      <c r="C1261">
        <f>HYPERLINK("https://github.com/apache/commons-math/commit/058bb97d7274ec8172cb6dda9901f44c58e4db53", "058bb97d7274ec8172cb6dda9901f44c58e4db53")</f>
        <v>0</v>
      </c>
      <c r="D1261" t="s">
        <v>515</v>
      </c>
      <c r="E1261" t="s">
        <v>719</v>
      </c>
      <c r="F1261" t="s">
        <v>1380</v>
      </c>
      <c r="G1261" t="s">
        <v>2061</v>
      </c>
      <c r="H1261" t="s">
        <v>3531</v>
      </c>
    </row>
    <row r="1262" spans="1:8">
      <c r="A1262" t="s">
        <v>196</v>
      </c>
      <c r="B1262">
        <f>HYPERLINK("https://github.com/apache/commons-math/commit/76f4c46b448d8d6f1fa9a6ff50cd519d8eeacbce", "76f4c46b448d8d6f1fa9a6ff50cd519d8eeacbce")</f>
        <v>0</v>
      </c>
      <c r="C1262">
        <f>HYPERLINK("https://github.com/apache/commons-math/commit/d063c84cbfd37fa1ec8794d53855664eee252114", "d063c84cbfd37fa1ec8794d53855664eee252114")</f>
        <v>0</v>
      </c>
      <c r="D1262" t="s">
        <v>515</v>
      </c>
      <c r="E1262" t="s">
        <v>720</v>
      </c>
      <c r="F1262" t="s">
        <v>1381</v>
      </c>
      <c r="G1262" t="s">
        <v>2062</v>
      </c>
      <c r="H1262" t="s">
        <v>3531</v>
      </c>
    </row>
    <row r="1263" spans="1:8">
      <c r="A1263" t="s">
        <v>197</v>
      </c>
      <c r="B1263">
        <f>HYPERLINK("https://github.com/apache/commons-math/commit/cc53a6aa67414915ab5adf80819ed5e751a9e8f2", "cc53a6aa67414915ab5adf80819ed5e751a9e8f2")</f>
        <v>0</v>
      </c>
      <c r="C1263">
        <f>HYPERLINK("https://github.com/apache/commons-math/commit/b8478df284c292cbc93405d1e89933cbc99bb40e", "b8478df284c292cbc93405d1e89933cbc99bb40e")</f>
        <v>0</v>
      </c>
      <c r="D1263" t="s">
        <v>517</v>
      </c>
      <c r="E1263" t="s">
        <v>721</v>
      </c>
      <c r="F1263" t="s">
        <v>1382</v>
      </c>
      <c r="G1263" t="s">
        <v>2063</v>
      </c>
      <c r="H1263" t="s">
        <v>3607</v>
      </c>
    </row>
    <row r="1264" spans="1:8">
      <c r="H1264" t="s">
        <v>3608</v>
      </c>
    </row>
    <row r="1265" spans="8:8">
      <c r="H1265" t="s">
        <v>3609</v>
      </c>
    </row>
    <row r="1266" spans="8:8">
      <c r="H1266" t="s">
        <v>3610</v>
      </c>
    </row>
    <row r="1267" spans="8:8">
      <c r="H1267" t="s">
        <v>3611</v>
      </c>
    </row>
    <row r="1268" spans="8:8">
      <c r="H1268" t="s">
        <v>3612</v>
      </c>
    </row>
    <row r="1269" spans="8:8">
      <c r="H1269" t="s">
        <v>3613</v>
      </c>
    </row>
    <row r="1270" spans="8:8">
      <c r="H1270" t="s">
        <v>3614</v>
      </c>
    </row>
    <row r="1271" spans="8:8">
      <c r="H1271" t="s">
        <v>3615</v>
      </c>
    </row>
    <row r="1272" spans="8:8">
      <c r="H1272" t="s">
        <v>3616</v>
      </c>
    </row>
    <row r="1273" spans="8:8">
      <c r="H1273" t="s">
        <v>3617</v>
      </c>
    </row>
    <row r="1274" spans="8:8">
      <c r="H1274" t="s">
        <v>3618</v>
      </c>
    </row>
    <row r="1275" spans="8:8">
      <c r="H1275" t="s">
        <v>3619</v>
      </c>
    </row>
    <row r="1276" spans="8:8">
      <c r="H1276" t="s">
        <v>3620</v>
      </c>
    </row>
    <row r="1277" spans="8:8">
      <c r="H1277" t="s">
        <v>3621</v>
      </c>
    </row>
    <row r="1278" spans="8:8">
      <c r="H1278" t="s">
        <v>3622</v>
      </c>
    </row>
    <row r="1279" spans="8:8">
      <c r="H1279" t="s">
        <v>3623</v>
      </c>
    </row>
    <row r="1280" spans="8:8">
      <c r="H1280" t="s">
        <v>3624</v>
      </c>
    </row>
    <row r="1281" spans="1:8">
      <c r="H1281" t="s">
        <v>3625</v>
      </c>
    </row>
    <row r="1282" spans="1:8">
      <c r="H1282" t="s">
        <v>3626</v>
      </c>
    </row>
    <row r="1283" spans="1:8">
      <c r="H1283" t="s">
        <v>3627</v>
      </c>
    </row>
    <row r="1284" spans="1:8">
      <c r="F1284" t="s">
        <v>1315</v>
      </c>
      <c r="G1284" t="s">
        <v>1878</v>
      </c>
      <c r="H1284" t="s">
        <v>3641</v>
      </c>
    </row>
    <row r="1285" spans="1:8">
      <c r="H1285" t="s">
        <v>3642</v>
      </c>
    </row>
    <row r="1286" spans="1:8">
      <c r="H1286" t="s">
        <v>3643</v>
      </c>
    </row>
    <row r="1287" spans="1:8">
      <c r="H1287" t="s">
        <v>3644</v>
      </c>
    </row>
    <row r="1288" spans="1:8">
      <c r="A1288" t="s">
        <v>198</v>
      </c>
      <c r="B1288">
        <f>HYPERLINK("https://github.com/apache/commons-math/commit/f2e551b8ded495c3a62556221500dff932a77c42", "f2e551b8ded495c3a62556221500dff932a77c42")</f>
        <v>0</v>
      </c>
      <c r="C1288">
        <f>HYPERLINK("https://github.com/apache/commons-math/commit/04bbc3fccff35d8092709e557ebf9ad88ad1dea8", "04bbc3fccff35d8092709e557ebf9ad88ad1dea8")</f>
        <v>0</v>
      </c>
      <c r="D1288" t="s">
        <v>517</v>
      </c>
      <c r="E1288" t="s">
        <v>722</v>
      </c>
      <c r="F1288" t="s">
        <v>1383</v>
      </c>
      <c r="G1288" t="s">
        <v>2064</v>
      </c>
      <c r="H1288" t="s">
        <v>3645</v>
      </c>
    </row>
    <row r="1289" spans="1:8">
      <c r="H1289" t="s">
        <v>3646</v>
      </c>
    </row>
    <row r="1290" spans="1:8">
      <c r="H1290" t="s">
        <v>3647</v>
      </c>
    </row>
    <row r="1291" spans="1:8">
      <c r="H1291" t="s">
        <v>3648</v>
      </c>
    </row>
    <row r="1292" spans="1:8">
      <c r="H1292" t="s">
        <v>3649</v>
      </c>
    </row>
    <row r="1293" spans="1:8">
      <c r="A1293" t="s">
        <v>199</v>
      </c>
      <c r="B1293">
        <f>HYPERLINK("https://github.com/apache/commons-math/commit/da462abca016b80ce42e4cb3523e3eb3522a559f", "da462abca016b80ce42e4cb3523e3eb3522a559f")</f>
        <v>0</v>
      </c>
      <c r="C1293">
        <f>HYPERLINK("https://github.com/apache/commons-math/commit/47d9a5d240d23ef1a83566c4a5ac5de69b884c4c", "47d9a5d240d23ef1a83566c4a5ac5de69b884c4c")</f>
        <v>0</v>
      </c>
      <c r="D1293" t="s">
        <v>517</v>
      </c>
      <c r="E1293" t="s">
        <v>723</v>
      </c>
      <c r="F1293" t="s">
        <v>1384</v>
      </c>
      <c r="G1293" t="s">
        <v>1844</v>
      </c>
      <c r="H1293" t="s">
        <v>3535</v>
      </c>
    </row>
    <row r="1294" spans="1:8">
      <c r="H1294" t="s">
        <v>3537</v>
      </c>
    </row>
    <row r="1295" spans="1:8">
      <c r="F1295" t="s">
        <v>1385</v>
      </c>
      <c r="G1295" t="s">
        <v>1841</v>
      </c>
      <c r="H1295" t="s">
        <v>3535</v>
      </c>
    </row>
    <row r="1296" spans="1:8">
      <c r="H1296" t="s">
        <v>3537</v>
      </c>
    </row>
    <row r="1297" spans="1:8">
      <c r="F1297" t="s">
        <v>1386</v>
      </c>
      <c r="G1297" t="s">
        <v>1842</v>
      </c>
      <c r="H1297" t="s">
        <v>3535</v>
      </c>
    </row>
    <row r="1298" spans="1:8">
      <c r="H1298" t="s">
        <v>3537</v>
      </c>
    </row>
    <row r="1299" spans="1:8">
      <c r="A1299" t="s">
        <v>200</v>
      </c>
      <c r="B1299">
        <f>HYPERLINK("https://github.com/apache/commons-math/commit/dd39f901b25de6571dc62c5430d756dd540383da", "dd39f901b25de6571dc62c5430d756dd540383da")</f>
        <v>0</v>
      </c>
      <c r="C1299">
        <f>HYPERLINK("https://github.com/apache/commons-math/commit/da462abca016b80ce42e4cb3523e3eb3522a559f", "da462abca016b80ce42e4cb3523e3eb3522a559f")</f>
        <v>0</v>
      </c>
      <c r="D1299" t="s">
        <v>517</v>
      </c>
      <c r="E1299" t="s">
        <v>724</v>
      </c>
      <c r="F1299" t="s">
        <v>1369</v>
      </c>
      <c r="G1299" t="s">
        <v>2054</v>
      </c>
      <c r="H1299" t="s">
        <v>3651</v>
      </c>
    </row>
    <row r="1300" spans="1:8">
      <c r="H1300" t="s">
        <v>3652</v>
      </c>
    </row>
    <row r="1301" spans="1:8">
      <c r="H1301" t="s">
        <v>3653</v>
      </c>
    </row>
    <row r="1302" spans="1:8">
      <c r="H1302" t="s">
        <v>3654</v>
      </c>
    </row>
    <row r="1303" spans="1:8">
      <c r="A1303" t="s">
        <v>208</v>
      </c>
      <c r="B1303">
        <f>HYPERLINK("https://github.com/apache/commons-math/commit/57e2712f50eec586fc5e46fcf9eba139f82af97a", "57e2712f50eec586fc5e46fcf9eba139f82af97a")</f>
        <v>0</v>
      </c>
      <c r="C1303">
        <f>HYPERLINK("https://github.com/apache/commons-math/commit/c005c8d4da25a68f51691d8d5be818e8566c4ceb", "c005c8d4da25a68f51691d8d5be818e8566c4ceb")</f>
        <v>0</v>
      </c>
      <c r="D1303" t="s">
        <v>513</v>
      </c>
      <c r="E1303" t="s">
        <v>732</v>
      </c>
      <c r="F1303" t="s">
        <v>1258</v>
      </c>
      <c r="G1303" t="s">
        <v>1923</v>
      </c>
      <c r="H1303" t="s">
        <v>3721</v>
      </c>
    </row>
    <row r="1304" spans="1:8">
      <c r="A1304" t="s">
        <v>210</v>
      </c>
      <c r="B1304">
        <f>HYPERLINK("https://github.com/apache/commons-math/commit/9af50ca82c8994990992696e17beeb7956cdfd89", "9af50ca82c8994990992696e17beeb7956cdfd89")</f>
        <v>0</v>
      </c>
      <c r="C1304">
        <f>HYPERLINK("https://github.com/apache/commons-math/commit/d171e7dd17441b60b00960eef69f09f3b0ca89c3", "d171e7dd17441b60b00960eef69f09f3b0ca89c3")</f>
        <v>0</v>
      </c>
      <c r="D1304" t="s">
        <v>517</v>
      </c>
      <c r="E1304" t="s">
        <v>734</v>
      </c>
      <c r="F1304" t="s">
        <v>1417</v>
      </c>
      <c r="G1304" t="s">
        <v>2079</v>
      </c>
      <c r="H1304" t="s">
        <v>3723</v>
      </c>
    </row>
    <row r="1305" spans="1:8">
      <c r="H1305" t="s">
        <v>3724</v>
      </c>
    </row>
    <row r="1306" spans="1:8">
      <c r="H1306" t="s">
        <v>3725</v>
      </c>
    </row>
    <row r="1307" spans="1:8">
      <c r="H1307" t="s">
        <v>3726</v>
      </c>
    </row>
    <row r="1308" spans="1:8">
      <c r="H1308" t="s">
        <v>3727</v>
      </c>
    </row>
    <row r="1309" spans="1:8">
      <c r="A1309" t="s">
        <v>213</v>
      </c>
      <c r="B1309">
        <f>HYPERLINK("https://github.com/apache/commons-math/commit/98556fedcce9e7e4375f994cc171d4803e6c0ee9", "98556fedcce9e7e4375f994cc171d4803e6c0ee9")</f>
        <v>0</v>
      </c>
      <c r="C1309">
        <f>HYPERLINK("https://github.com/apache/commons-math/commit/b42223e931116ad3e8a1b3b3451d6bb14b8af82f", "b42223e931116ad3e8a1b3b3451d6bb14b8af82f")</f>
        <v>0</v>
      </c>
      <c r="D1309" t="s">
        <v>511</v>
      </c>
      <c r="E1309" t="s">
        <v>737</v>
      </c>
      <c r="F1309" t="s">
        <v>1270</v>
      </c>
      <c r="G1309" t="s">
        <v>2006</v>
      </c>
      <c r="H1309" t="s">
        <v>3740</v>
      </c>
    </row>
    <row r="1310" spans="1:8">
      <c r="H1310" t="s">
        <v>3741</v>
      </c>
    </row>
    <row r="1311" spans="1:8">
      <c r="A1311" t="s">
        <v>214</v>
      </c>
      <c r="B1311">
        <f>HYPERLINK("https://github.com/apache/commons-math/commit/d451a1fb921f7dec1bde47a05a37fbed4df5a1ba", "d451a1fb921f7dec1bde47a05a37fbed4df5a1ba")</f>
        <v>0</v>
      </c>
      <c r="C1311">
        <f>HYPERLINK("https://github.com/apache/commons-math/commit/a821e798c3fee1982c81af1974ae44a5c6f92599", "a821e798c3fee1982c81af1974ae44a5c6f92599")</f>
        <v>0</v>
      </c>
      <c r="D1311" t="s">
        <v>517</v>
      </c>
      <c r="E1311" t="s">
        <v>738</v>
      </c>
      <c r="F1311" t="s">
        <v>1421</v>
      </c>
      <c r="G1311" t="s">
        <v>2082</v>
      </c>
      <c r="H1311" t="s">
        <v>3609</v>
      </c>
    </row>
    <row r="1312" spans="1:8">
      <c r="A1312" t="s">
        <v>215</v>
      </c>
      <c r="B1312">
        <f>HYPERLINK("https://github.com/apache/commons-math/commit/fca3f676ec65a9642e394e8ee97b5e963d8a0469", "fca3f676ec65a9642e394e8ee97b5e963d8a0469")</f>
        <v>0</v>
      </c>
      <c r="C1312">
        <f>HYPERLINK("https://github.com/apache/commons-math/commit/3872917effefb08c997431a8bdf3aaabbc159fac", "3872917effefb08c997431a8bdf3aaabbc159fac")</f>
        <v>0</v>
      </c>
      <c r="D1312" t="s">
        <v>517</v>
      </c>
      <c r="E1312" t="s">
        <v>739</v>
      </c>
      <c r="F1312" t="s">
        <v>1421</v>
      </c>
      <c r="G1312" t="s">
        <v>2082</v>
      </c>
      <c r="H1312" t="s">
        <v>3627</v>
      </c>
    </row>
    <row r="1313" spans="1:8">
      <c r="A1313" t="s">
        <v>216</v>
      </c>
      <c r="B1313">
        <f>HYPERLINK("https://github.com/apache/commons-math/commit/4b1377907d9aff7682fc42fad9c6907e8ae9513c", "4b1377907d9aff7682fc42fad9c6907e8ae9513c")</f>
        <v>0</v>
      </c>
      <c r="C1313">
        <f>HYPERLINK("https://github.com/apache/commons-math/commit/fca3f676ec65a9642e394e8ee97b5e963d8a0469", "fca3f676ec65a9642e394e8ee97b5e963d8a0469")</f>
        <v>0</v>
      </c>
      <c r="D1313" t="s">
        <v>517</v>
      </c>
      <c r="E1313" t="s">
        <v>740</v>
      </c>
      <c r="F1313" t="s">
        <v>1421</v>
      </c>
      <c r="G1313" t="s">
        <v>2082</v>
      </c>
      <c r="H1313" t="s">
        <v>3742</v>
      </c>
    </row>
    <row r="1314" spans="1:8">
      <c r="A1314" t="s">
        <v>220</v>
      </c>
      <c r="B1314">
        <f>HYPERLINK("https://github.com/apache/commons-math/commit/37b22700d9992f0a40a46d1b70fed97891565163", "37b22700d9992f0a40a46d1b70fed97891565163")</f>
        <v>0</v>
      </c>
      <c r="C1314">
        <f>HYPERLINK("https://github.com/apache/commons-math/commit/8dc262f9d7c1eb584c797917a40c0118ba8974be", "8dc262f9d7c1eb584c797917a40c0118ba8974be")</f>
        <v>0</v>
      </c>
      <c r="D1314" t="s">
        <v>517</v>
      </c>
      <c r="E1314" t="s">
        <v>744</v>
      </c>
      <c r="F1314" t="s">
        <v>1235</v>
      </c>
      <c r="G1314" t="s">
        <v>1974</v>
      </c>
      <c r="H1314" t="s">
        <v>3751</v>
      </c>
    </row>
    <row r="1315" spans="1:8">
      <c r="H1315" t="s">
        <v>3752</v>
      </c>
    </row>
    <row r="1316" spans="1:8">
      <c r="H1316" t="s">
        <v>3753</v>
      </c>
    </row>
    <row r="1317" spans="1:8">
      <c r="H1317" t="s">
        <v>3754</v>
      </c>
    </row>
    <row r="1318" spans="1:8">
      <c r="A1318" t="s">
        <v>221</v>
      </c>
      <c r="B1318">
        <f>HYPERLINK("https://github.com/apache/commons-math/commit/681943d4f2fac25a5c0bce2f2f7c34171b162471", "681943d4f2fac25a5c0bce2f2f7c34171b162471")</f>
        <v>0</v>
      </c>
      <c r="C1318">
        <f>HYPERLINK("https://github.com/apache/commons-math/commit/1ef23c7fb55f7eafcf2593070a82887d0bce586e", "1ef23c7fb55f7eafcf2593070a82887d0bce586e")</f>
        <v>0</v>
      </c>
      <c r="D1318" t="s">
        <v>517</v>
      </c>
      <c r="E1318" t="s">
        <v>745</v>
      </c>
      <c r="F1318" t="s">
        <v>1423</v>
      </c>
      <c r="G1318" t="s">
        <v>2084</v>
      </c>
      <c r="H1318" t="s">
        <v>3519</v>
      </c>
    </row>
    <row r="1319" spans="1:8">
      <c r="F1319" t="s">
        <v>1424</v>
      </c>
      <c r="G1319" t="s">
        <v>2085</v>
      </c>
      <c r="H1319" t="s">
        <v>3519</v>
      </c>
    </row>
    <row r="1320" spans="1:8">
      <c r="A1320" t="s">
        <v>222</v>
      </c>
      <c r="B1320">
        <f>HYPERLINK("https://github.com/apache/commons-math/commit/7dabaab1130b8ca475f7e1e5ab8fa5f155081004", "7dabaab1130b8ca475f7e1e5ab8fa5f155081004")</f>
        <v>0</v>
      </c>
      <c r="C1320">
        <f>HYPERLINK("https://github.com/apache/commons-math/commit/97b440fc8e6ce8129bc2c32f23ac4d43a5d012fa", "97b440fc8e6ce8129bc2c32f23ac4d43a5d012fa")</f>
        <v>0</v>
      </c>
      <c r="D1320" t="s">
        <v>511</v>
      </c>
      <c r="E1320" t="s">
        <v>746</v>
      </c>
      <c r="F1320" t="s">
        <v>1418</v>
      </c>
      <c r="G1320" t="s">
        <v>1846</v>
      </c>
      <c r="H1320" t="s">
        <v>3755</v>
      </c>
    </row>
    <row r="1321" spans="1:8">
      <c r="H1321" t="s">
        <v>3756</v>
      </c>
    </row>
    <row r="1322" spans="1:8">
      <c r="A1322" t="s">
        <v>231</v>
      </c>
      <c r="B1322">
        <f>HYPERLINK("https://github.com/apache/commons-math/commit/036ba4efec117f5d4598ce2cdecd99833a65208b", "036ba4efec117f5d4598ce2cdecd99833a65208b")</f>
        <v>0</v>
      </c>
      <c r="C1322">
        <f>HYPERLINK("https://github.com/apache/commons-math/commit/cbb10701a763a000b4311ec290baae0ee2732ac0", "cbb10701a763a000b4311ec290baae0ee2732ac0")</f>
        <v>0</v>
      </c>
      <c r="D1322" t="s">
        <v>513</v>
      </c>
      <c r="E1322" t="s">
        <v>755</v>
      </c>
      <c r="F1322" t="s">
        <v>1384</v>
      </c>
      <c r="G1322" t="s">
        <v>1844</v>
      </c>
      <c r="H1322" t="s">
        <v>2377</v>
      </c>
    </row>
    <row r="1323" spans="1:8">
      <c r="H1323" t="s">
        <v>2380</v>
      </c>
    </row>
    <row r="1324" spans="1:8">
      <c r="A1324" t="s">
        <v>232</v>
      </c>
      <c r="B1324">
        <f>HYPERLINK("https://github.com/apache/commons-math/commit/76b57cddf3d0a4d0b2881e8343b7bee2a505d714", "76b57cddf3d0a4d0b2881e8343b7bee2a505d714")</f>
        <v>0</v>
      </c>
      <c r="C1324">
        <f>HYPERLINK("https://github.com/apache/commons-math/commit/2059461aff27d0937ab313e1787493dfa6d65f1b", "2059461aff27d0937ab313e1787493dfa6d65f1b")</f>
        <v>0</v>
      </c>
      <c r="D1324" t="s">
        <v>513</v>
      </c>
      <c r="E1324" t="s">
        <v>756</v>
      </c>
      <c r="F1324" t="s">
        <v>1385</v>
      </c>
      <c r="G1324" t="s">
        <v>1841</v>
      </c>
      <c r="H1324" t="s">
        <v>2377</v>
      </c>
    </row>
    <row r="1325" spans="1:8">
      <c r="H1325" t="s">
        <v>2380</v>
      </c>
    </row>
    <row r="1326" spans="1:8">
      <c r="A1326" t="s">
        <v>241</v>
      </c>
      <c r="B1326">
        <f>HYPERLINK("https://github.com/apache/commons-math/commit/54364e6b57c0f38b2ec461d52f58a0ab1d5ccbb6", "54364e6b57c0f38b2ec461d52f58a0ab1d5ccbb6")</f>
        <v>0</v>
      </c>
      <c r="C1326">
        <f>HYPERLINK("https://github.com/apache/commons-math/commit/0b3440441bcdd8d0707cb60d1ede688840c9cbe2", "0b3440441bcdd8d0707cb60d1ede688840c9cbe2")</f>
        <v>0</v>
      </c>
      <c r="D1326" t="s">
        <v>517</v>
      </c>
      <c r="E1326" t="s">
        <v>765</v>
      </c>
      <c r="F1326" t="s">
        <v>1428</v>
      </c>
      <c r="G1326" t="s">
        <v>2094</v>
      </c>
      <c r="H1326" t="s">
        <v>3831</v>
      </c>
    </row>
    <row r="1327" spans="1:8">
      <c r="H1327" t="s">
        <v>3832</v>
      </c>
    </row>
    <row r="1328" spans="1:8">
      <c r="A1328" t="s">
        <v>242</v>
      </c>
      <c r="B1328">
        <f>HYPERLINK("https://github.com/apache/commons-math/commit/41c29f826daf9acd24a0ff86cd279f6c3d56d893", "41c29f826daf9acd24a0ff86cd279f6c3d56d893")</f>
        <v>0</v>
      </c>
      <c r="C1328">
        <f>HYPERLINK("https://github.com/apache/commons-math/commit/54364e6b57c0f38b2ec461d52f58a0ab1d5ccbb6", "54364e6b57c0f38b2ec461d52f58a0ab1d5ccbb6")</f>
        <v>0</v>
      </c>
      <c r="D1328" t="s">
        <v>517</v>
      </c>
      <c r="E1328" t="s">
        <v>766</v>
      </c>
      <c r="F1328" t="s">
        <v>1315</v>
      </c>
      <c r="G1328" t="s">
        <v>1878</v>
      </c>
      <c r="H1328" t="s">
        <v>2728</v>
      </c>
    </row>
    <row r="1329" spans="1:8">
      <c r="H1329" t="s">
        <v>2729</v>
      </c>
    </row>
    <row r="1330" spans="1:8">
      <c r="H1330" t="s">
        <v>2739</v>
      </c>
    </row>
    <row r="1331" spans="1:8">
      <c r="H1331" t="s">
        <v>2740</v>
      </c>
    </row>
    <row r="1332" spans="1:8">
      <c r="A1332" t="s">
        <v>248</v>
      </c>
      <c r="B1332">
        <f>HYPERLINK("https://github.com/apache/commons-math/commit/dadf9a70a0b6ea61e537678cce8277cbe2e4f60c", "dadf9a70a0b6ea61e537678cce8277cbe2e4f60c")</f>
        <v>0</v>
      </c>
      <c r="C1332">
        <f>HYPERLINK("https://github.com/apache/commons-math/commit/3d866e964d95665e71bfec24c5600ce0945695c9", "3d866e964d95665e71bfec24c5600ce0945695c9")</f>
        <v>0</v>
      </c>
      <c r="D1332" t="s">
        <v>515</v>
      </c>
      <c r="E1332" t="s">
        <v>772</v>
      </c>
      <c r="F1332" t="s">
        <v>1398</v>
      </c>
      <c r="G1332" t="s">
        <v>2067</v>
      </c>
      <c r="H1332" t="s">
        <v>3531</v>
      </c>
    </row>
    <row r="1333" spans="1:8">
      <c r="A1333" t="s">
        <v>256</v>
      </c>
      <c r="B1333">
        <f>HYPERLINK("https://github.com/apache/commons-math/commit/02d7cea111cfe0bebba42d1c030dadd1b82036db", "02d7cea111cfe0bebba42d1c030dadd1b82036db")</f>
        <v>0</v>
      </c>
      <c r="C1333">
        <f>HYPERLINK("https://github.com/apache/commons-math/commit/faa7785779c79578e38336853cb9de5abfae4813", "faa7785779c79578e38336853cb9de5abfae4813")</f>
        <v>0</v>
      </c>
      <c r="D1333" t="s">
        <v>518</v>
      </c>
      <c r="E1333" t="s">
        <v>780</v>
      </c>
      <c r="F1333" t="s">
        <v>1435</v>
      </c>
      <c r="G1333" t="s">
        <v>2102</v>
      </c>
      <c r="H1333" t="s">
        <v>3890</v>
      </c>
    </row>
    <row r="1334" spans="1:8">
      <c r="H1334" t="s">
        <v>3892</v>
      </c>
    </row>
    <row r="1335" spans="1:8">
      <c r="F1335" t="s">
        <v>1395</v>
      </c>
      <c r="G1335" t="s">
        <v>1893</v>
      </c>
      <c r="H1335" t="s">
        <v>3895</v>
      </c>
    </row>
    <row r="1336" spans="1:8">
      <c r="A1336" t="s">
        <v>260</v>
      </c>
      <c r="B1336">
        <f>HYPERLINK("https://github.com/apache/commons-math/commit/9c8bb93443a6e5c2e1261dc5780ebb3f20bcbd58", "9c8bb93443a6e5c2e1261dc5780ebb3f20bcbd58")</f>
        <v>0</v>
      </c>
      <c r="C1336">
        <f>HYPERLINK("https://github.com/apache/commons-math/commit/0093f7b0a2a9e06ec5b5e1e551676269171c3e3d", "0093f7b0a2a9e06ec5b5e1e551676269171c3e3d")</f>
        <v>0</v>
      </c>
      <c r="D1336" t="s">
        <v>511</v>
      </c>
      <c r="E1336" t="s">
        <v>784</v>
      </c>
      <c r="F1336" t="s">
        <v>1218</v>
      </c>
      <c r="G1336" t="s">
        <v>1852</v>
      </c>
      <c r="H1336" t="s">
        <v>2530</v>
      </c>
    </row>
    <row r="1337" spans="1:8">
      <c r="F1337" t="s">
        <v>1440</v>
      </c>
      <c r="G1337" t="s">
        <v>2108</v>
      </c>
      <c r="H1337" t="s">
        <v>2525</v>
      </c>
    </row>
    <row r="1338" spans="1:8">
      <c r="H1338" t="s">
        <v>2526</v>
      </c>
    </row>
    <row r="1339" spans="1:8">
      <c r="A1339" t="s">
        <v>263</v>
      </c>
      <c r="B1339">
        <f>HYPERLINK("https://github.com/apache/commons-math/commit/47bbab88146a4268f0614d87ebbd242c5294f252", "47bbab88146a4268f0614d87ebbd242c5294f252")</f>
        <v>0</v>
      </c>
      <c r="C1339">
        <f>HYPERLINK("https://github.com/apache/commons-math/commit/99c798e46ffa6d6be36af8b05248b42abd6fd6da", "99c798e46ffa6d6be36af8b05248b42abd6fd6da")</f>
        <v>0</v>
      </c>
      <c r="D1339" t="s">
        <v>518</v>
      </c>
      <c r="E1339" t="s">
        <v>787</v>
      </c>
      <c r="F1339" t="s">
        <v>1442</v>
      </c>
      <c r="G1339" t="s">
        <v>2110</v>
      </c>
      <c r="H1339" t="s">
        <v>3903</v>
      </c>
    </row>
    <row r="1340" spans="1:8">
      <c r="A1340" t="s">
        <v>266</v>
      </c>
      <c r="B1340">
        <f>HYPERLINK("https://github.com/apache/commons-math/commit/dee1c0d70b774902bbfab9f5eb05e5d77066a8be", "dee1c0d70b774902bbfab9f5eb05e5d77066a8be")</f>
        <v>0</v>
      </c>
      <c r="C1340">
        <f>HYPERLINK("https://github.com/apache/commons-math/commit/49c39e7d1cee0df36e13ed67719ea12320005d7f", "49c39e7d1cee0df36e13ed67719ea12320005d7f")</f>
        <v>0</v>
      </c>
      <c r="D1340" t="s">
        <v>518</v>
      </c>
      <c r="E1340" t="s">
        <v>790</v>
      </c>
      <c r="F1340" t="s">
        <v>1442</v>
      </c>
      <c r="G1340" t="s">
        <v>2110</v>
      </c>
      <c r="H1340" t="s">
        <v>3917</v>
      </c>
    </row>
    <row r="1341" spans="1:8">
      <c r="H1341" t="s">
        <v>3918</v>
      </c>
    </row>
    <row r="1342" spans="1:8">
      <c r="H1342" t="s">
        <v>3919</v>
      </c>
    </row>
    <row r="1343" spans="1:8">
      <c r="H1343" t="s">
        <v>3920</v>
      </c>
    </row>
    <row r="1344" spans="1:8">
      <c r="H1344" t="s">
        <v>3921</v>
      </c>
    </row>
    <row r="1345" spans="8:8">
      <c r="H1345" t="s">
        <v>3922</v>
      </c>
    </row>
    <row r="1346" spans="8:8">
      <c r="H1346" t="s">
        <v>3923</v>
      </c>
    </row>
    <row r="1347" spans="8:8">
      <c r="H1347" t="s">
        <v>3924</v>
      </c>
    </row>
    <row r="1348" spans="8:8">
      <c r="H1348" t="s">
        <v>3925</v>
      </c>
    </row>
    <row r="1349" spans="8:8">
      <c r="H1349" t="s">
        <v>3926</v>
      </c>
    </row>
    <row r="1350" spans="8:8">
      <c r="H1350" t="s">
        <v>3932</v>
      </c>
    </row>
    <row r="1351" spans="8:8">
      <c r="H1351" t="s">
        <v>3933</v>
      </c>
    </row>
    <row r="1352" spans="8:8">
      <c r="H1352" t="s">
        <v>3934</v>
      </c>
    </row>
    <row r="1353" spans="8:8">
      <c r="H1353" t="s">
        <v>3935</v>
      </c>
    </row>
    <row r="1354" spans="8:8">
      <c r="H1354" t="s">
        <v>3936</v>
      </c>
    </row>
    <row r="1355" spans="8:8">
      <c r="H1355" t="s">
        <v>3937</v>
      </c>
    </row>
    <row r="1356" spans="8:8">
      <c r="H1356" t="s">
        <v>3938</v>
      </c>
    </row>
    <row r="1357" spans="8:8">
      <c r="H1357" t="s">
        <v>3939</v>
      </c>
    </row>
    <row r="1358" spans="8:8">
      <c r="H1358" t="s">
        <v>3940</v>
      </c>
    </row>
    <row r="1359" spans="8:8">
      <c r="H1359" t="s">
        <v>3944</v>
      </c>
    </row>
    <row r="1360" spans="8:8">
      <c r="H1360" t="s">
        <v>3945</v>
      </c>
    </row>
    <row r="1361" spans="1:8">
      <c r="H1361" t="s">
        <v>3946</v>
      </c>
    </row>
    <row r="1362" spans="1:8">
      <c r="A1362" t="s">
        <v>267</v>
      </c>
      <c r="B1362">
        <f>HYPERLINK("https://github.com/apache/commons-math/commit/fb761ffb51ba1436163b094255b6af40bf69bd83", "fb761ffb51ba1436163b094255b6af40bf69bd83")</f>
        <v>0</v>
      </c>
      <c r="C1362">
        <f>HYPERLINK("https://github.com/apache/commons-math/commit/29e63593995f59f93441f08912c0fb3f67184425", "29e63593995f59f93441f08912c0fb3f67184425")</f>
        <v>0</v>
      </c>
      <c r="D1362" t="s">
        <v>518</v>
      </c>
      <c r="E1362" t="s">
        <v>791</v>
      </c>
      <c r="F1362" t="s">
        <v>1444</v>
      </c>
      <c r="G1362" t="s">
        <v>2113</v>
      </c>
      <c r="H1362" t="s">
        <v>3947</v>
      </c>
    </row>
    <row r="1363" spans="1:8">
      <c r="F1363" t="s">
        <v>1445</v>
      </c>
      <c r="G1363" t="s">
        <v>2114</v>
      </c>
      <c r="H1363" t="s">
        <v>3948</v>
      </c>
    </row>
    <row r="1364" spans="1:8">
      <c r="H1364" t="s">
        <v>3949</v>
      </c>
    </row>
    <row r="1365" spans="1:8">
      <c r="H1365" t="s">
        <v>3950</v>
      </c>
    </row>
    <row r="1366" spans="1:8">
      <c r="H1366" t="s">
        <v>3951</v>
      </c>
    </row>
    <row r="1367" spans="1:8">
      <c r="H1367" t="s">
        <v>3952</v>
      </c>
    </row>
    <row r="1368" spans="1:8">
      <c r="H1368" t="s">
        <v>3953</v>
      </c>
    </row>
    <row r="1369" spans="1:8">
      <c r="A1369" t="s">
        <v>268</v>
      </c>
      <c r="B1369">
        <f>HYPERLINK("https://github.com/apache/commons-math/commit/98c3f3b4cf9ba74a35216969d741c28e533f862a", "98c3f3b4cf9ba74a35216969d741c28e533f862a")</f>
        <v>0</v>
      </c>
      <c r="C1369">
        <f>HYPERLINK("https://github.com/apache/commons-math/commit/d429505103865e9f92c4c21d1a5d51eab35d7733", "d429505103865e9f92c4c21d1a5d51eab35d7733")</f>
        <v>0</v>
      </c>
      <c r="D1369" t="s">
        <v>517</v>
      </c>
      <c r="E1369" t="s">
        <v>792</v>
      </c>
      <c r="F1369" t="s">
        <v>1386</v>
      </c>
      <c r="G1369" t="s">
        <v>1842</v>
      </c>
      <c r="H1369" t="s">
        <v>2377</v>
      </c>
    </row>
    <row r="1370" spans="1:8">
      <c r="H1370" t="s">
        <v>2380</v>
      </c>
    </row>
    <row r="1371" spans="1:8">
      <c r="H1371" t="s">
        <v>3954</v>
      </c>
    </row>
    <row r="1372" spans="1:8">
      <c r="H1372" t="s">
        <v>2917</v>
      </c>
    </row>
    <row r="1373" spans="1:8">
      <c r="A1373" t="s">
        <v>269</v>
      </c>
      <c r="B1373">
        <f>HYPERLINK("https://github.com/apache/commons-math/commit/ef6887f87037cce8f72c6beb233cca8b9b959ff8", "ef6887f87037cce8f72c6beb233cca8b9b959ff8")</f>
        <v>0</v>
      </c>
      <c r="C1373">
        <f>HYPERLINK("https://github.com/apache/commons-math/commit/abb99f4d0d0033ce3bf5f119b6c77a872efa54a5", "abb99f4d0d0033ce3bf5f119b6c77a872efa54a5")</f>
        <v>0</v>
      </c>
      <c r="D1373" t="s">
        <v>519</v>
      </c>
      <c r="E1373" t="s">
        <v>793</v>
      </c>
      <c r="F1373" t="s">
        <v>1446</v>
      </c>
      <c r="G1373" t="s">
        <v>2115</v>
      </c>
      <c r="H1373" t="s">
        <v>3955</v>
      </c>
    </row>
    <row r="1374" spans="1:8">
      <c r="H1374" t="s">
        <v>3956</v>
      </c>
    </row>
    <row r="1375" spans="1:8">
      <c r="A1375" t="s">
        <v>271</v>
      </c>
      <c r="B1375">
        <f>HYPERLINK("https://github.com/apache/commons-math/commit/f12bb6ddd56aa33a7f883b67c254ab1edaeadcc9", "f12bb6ddd56aa33a7f883b67c254ab1edaeadcc9")</f>
        <v>0</v>
      </c>
      <c r="C1375">
        <f>HYPERLINK("https://github.com/apache/commons-math/commit/52feb7c331e9dce6df9c0cce119c2cbaa78e821e", "52feb7c331e9dce6df9c0cce119c2cbaa78e821e")</f>
        <v>0</v>
      </c>
      <c r="D1375" t="s">
        <v>517</v>
      </c>
      <c r="E1375" t="s">
        <v>795</v>
      </c>
      <c r="F1375" t="s">
        <v>1448</v>
      </c>
      <c r="G1375" t="s">
        <v>2116</v>
      </c>
      <c r="H1375" t="s">
        <v>2497</v>
      </c>
    </row>
    <row r="1376" spans="1:8">
      <c r="H1376" t="s">
        <v>3794</v>
      </c>
    </row>
    <row r="1377" spans="1:8">
      <c r="H1377" t="s">
        <v>3796</v>
      </c>
    </row>
    <row r="1378" spans="1:8">
      <c r="H1378" t="s">
        <v>3798</v>
      </c>
    </row>
    <row r="1379" spans="1:8">
      <c r="H1379" t="s">
        <v>3800</v>
      </c>
    </row>
    <row r="1380" spans="1:8">
      <c r="H1380" t="s">
        <v>3764</v>
      </c>
    </row>
    <row r="1381" spans="1:8">
      <c r="F1381" t="s">
        <v>1449</v>
      </c>
      <c r="G1381" t="s">
        <v>2117</v>
      </c>
      <c r="H1381" t="s">
        <v>2879</v>
      </c>
    </row>
    <row r="1382" spans="1:8">
      <c r="H1382" t="s">
        <v>2989</v>
      </c>
    </row>
    <row r="1383" spans="1:8">
      <c r="H1383" t="s">
        <v>2993</v>
      </c>
    </row>
    <row r="1384" spans="1:8">
      <c r="H1384" t="s">
        <v>2504</v>
      </c>
    </row>
    <row r="1385" spans="1:8">
      <c r="H1385" t="s">
        <v>3957</v>
      </c>
    </row>
    <row r="1386" spans="1:8">
      <c r="H1386" t="s">
        <v>3958</v>
      </c>
    </row>
    <row r="1387" spans="1:8">
      <c r="F1387" t="s">
        <v>1450</v>
      </c>
      <c r="G1387" t="s">
        <v>2100</v>
      </c>
      <c r="H1387" t="s">
        <v>3960</v>
      </c>
    </row>
    <row r="1388" spans="1:8">
      <c r="H1388" t="s">
        <v>3968</v>
      </c>
    </row>
    <row r="1389" spans="1:8">
      <c r="H1389" t="s">
        <v>3976</v>
      </c>
    </row>
    <row r="1390" spans="1:8">
      <c r="H1390" t="s">
        <v>3984</v>
      </c>
    </row>
    <row r="1391" spans="1:8">
      <c r="A1391" t="s">
        <v>277</v>
      </c>
      <c r="B1391">
        <f>HYPERLINK("https://github.com/apache/commons-math/commit/ca6583feb8e6dcd9ff23f9495fef0d22a14ff2d6", "ca6583feb8e6dcd9ff23f9495fef0d22a14ff2d6")</f>
        <v>0</v>
      </c>
      <c r="C1391">
        <f>HYPERLINK("https://github.com/apache/commons-math/commit/8987aa0cfe1bc7c20ad7f4e69250bc696261fc23", "8987aa0cfe1bc7c20ad7f4e69250bc696261fc23")</f>
        <v>0</v>
      </c>
      <c r="D1391" t="s">
        <v>518</v>
      </c>
      <c r="E1391" t="s">
        <v>801</v>
      </c>
      <c r="F1391" t="s">
        <v>1455</v>
      </c>
      <c r="G1391" t="s">
        <v>1974</v>
      </c>
      <c r="H1391" t="s">
        <v>3188</v>
      </c>
    </row>
    <row r="1392" spans="1:8">
      <c r="F1392" t="s">
        <v>1454</v>
      </c>
      <c r="G1392" t="s">
        <v>1942</v>
      </c>
      <c r="H1392" t="s">
        <v>3189</v>
      </c>
    </row>
    <row r="1393" spans="1:8">
      <c r="A1393" t="s">
        <v>288</v>
      </c>
      <c r="B1393">
        <f>HYPERLINK("https://github.com/apache/commons-math/commit/6b4e87c928fbf0ec7f2c9cbb2eb2e10c8f289094", "6b4e87c928fbf0ec7f2c9cbb2eb2e10c8f289094")</f>
        <v>0</v>
      </c>
      <c r="C1393">
        <f>HYPERLINK("https://github.com/apache/commons-math/commit/83461fe890b57e80fa1aae98ffedde628a06ed35", "83461fe890b57e80fa1aae98ffedde628a06ed35")</f>
        <v>0</v>
      </c>
      <c r="D1393" t="s">
        <v>518</v>
      </c>
      <c r="E1393" t="s">
        <v>812</v>
      </c>
      <c r="F1393" t="s">
        <v>1457</v>
      </c>
      <c r="G1393" t="s">
        <v>2119</v>
      </c>
      <c r="H1393" t="s">
        <v>3187</v>
      </c>
    </row>
    <row r="1394" spans="1:8">
      <c r="F1394" t="s">
        <v>1456</v>
      </c>
      <c r="G1394" t="s">
        <v>2083</v>
      </c>
      <c r="H1394" t="s">
        <v>3745</v>
      </c>
    </row>
    <row r="1395" spans="1:8">
      <c r="A1395" t="s">
        <v>289</v>
      </c>
      <c r="B1395">
        <f>HYPERLINK("https://github.com/apache/commons-math/commit/590934526e933d5a3e121d1b575cc6ebf817f97b", "590934526e933d5a3e121d1b575cc6ebf817f97b")</f>
        <v>0</v>
      </c>
      <c r="C1395">
        <f>HYPERLINK("https://github.com/apache/commons-math/commit/fd40f7a4f6bcd5f712582e0bca4306d0123b8455", "fd40f7a4f6bcd5f712582e0bca4306d0123b8455")</f>
        <v>0</v>
      </c>
      <c r="D1395" t="s">
        <v>518</v>
      </c>
      <c r="E1395" t="s">
        <v>813</v>
      </c>
      <c r="F1395" t="s">
        <v>1457</v>
      </c>
      <c r="G1395" t="s">
        <v>2119</v>
      </c>
      <c r="H1395" t="s">
        <v>4003</v>
      </c>
    </row>
    <row r="1396" spans="1:8">
      <c r="A1396" t="s">
        <v>290</v>
      </c>
      <c r="B1396">
        <f>HYPERLINK("https://github.com/apache/commons-math/commit/5e5cb5ec2fefdcd469cfdec9197746acdec46149", "5e5cb5ec2fefdcd469cfdec9197746acdec46149")</f>
        <v>0</v>
      </c>
      <c r="C1396">
        <f>HYPERLINK("https://github.com/apache/commons-math/commit/590934526e933d5a3e121d1b575cc6ebf817f97b", "590934526e933d5a3e121d1b575cc6ebf817f97b")</f>
        <v>0</v>
      </c>
      <c r="D1396" t="s">
        <v>518</v>
      </c>
      <c r="E1396" t="s">
        <v>814</v>
      </c>
      <c r="F1396" t="s">
        <v>1456</v>
      </c>
      <c r="G1396" t="s">
        <v>2083</v>
      </c>
      <c r="H1396" t="s">
        <v>3746</v>
      </c>
    </row>
    <row r="1397" spans="1:8">
      <c r="A1397" t="s">
        <v>291</v>
      </c>
      <c r="B1397">
        <f>HYPERLINK("https://github.com/apache/commons-math/commit/8071ded100328216b09d3e5aecbfc4f9ccad22de", "8071ded100328216b09d3e5aecbfc4f9ccad22de")</f>
        <v>0</v>
      </c>
      <c r="C1397">
        <f>HYPERLINK("https://github.com/apache/commons-math/commit/5e5cb5ec2fefdcd469cfdec9197746acdec46149", "5e5cb5ec2fefdcd469cfdec9197746acdec46149")</f>
        <v>0</v>
      </c>
      <c r="D1397" t="s">
        <v>518</v>
      </c>
      <c r="E1397" t="s">
        <v>815</v>
      </c>
      <c r="F1397" t="s">
        <v>1457</v>
      </c>
      <c r="G1397" t="s">
        <v>2119</v>
      </c>
      <c r="H1397" t="s">
        <v>4009</v>
      </c>
    </row>
    <row r="1398" spans="1:8">
      <c r="H1398" t="s">
        <v>4011</v>
      </c>
    </row>
    <row r="1399" spans="1:8">
      <c r="H1399" t="s">
        <v>4013</v>
      </c>
    </row>
    <row r="1400" spans="1:8">
      <c r="H1400" t="s">
        <v>4015</v>
      </c>
    </row>
    <row r="1401" spans="1:8">
      <c r="A1401" t="s">
        <v>292</v>
      </c>
      <c r="B1401">
        <f>HYPERLINK("https://github.com/apache/commons-math/commit/075a88a074d0db35b2ee4549d7b751d68fb699a6", "075a88a074d0db35b2ee4549d7b751d68fb699a6")</f>
        <v>0</v>
      </c>
      <c r="C1401">
        <f>HYPERLINK("https://github.com/apache/commons-math/commit/8071ded100328216b09d3e5aecbfc4f9ccad22de", "8071ded100328216b09d3e5aecbfc4f9ccad22de")</f>
        <v>0</v>
      </c>
      <c r="D1401" t="s">
        <v>518</v>
      </c>
      <c r="E1401" t="s">
        <v>816</v>
      </c>
      <c r="F1401" t="s">
        <v>1457</v>
      </c>
      <c r="G1401" t="s">
        <v>2119</v>
      </c>
      <c r="H1401" t="s">
        <v>3186</v>
      </c>
    </row>
    <row r="1402" spans="1:8">
      <c r="F1402" t="s">
        <v>1456</v>
      </c>
      <c r="G1402" t="s">
        <v>2083</v>
      </c>
      <c r="H1402" t="s">
        <v>3186</v>
      </c>
    </row>
    <row r="1403" spans="1:8">
      <c r="A1403" t="s">
        <v>296</v>
      </c>
      <c r="B1403">
        <f>HYPERLINK("https://github.com/apache/commons-math/commit/8762808a0449fca72050d660767f1ae1dd5e9fa6", "8762808a0449fca72050d660767f1ae1dd5e9fa6")</f>
        <v>0</v>
      </c>
      <c r="C1403">
        <f>HYPERLINK("https://github.com/apache/commons-math/commit/ea6d2beeaf34d01818a53cdee4f4f6582ee95e9e", "ea6d2beeaf34d01818a53cdee4f4f6582ee95e9e")</f>
        <v>0</v>
      </c>
      <c r="D1403" t="s">
        <v>518</v>
      </c>
      <c r="E1403" t="s">
        <v>820</v>
      </c>
      <c r="F1403" t="s">
        <v>1457</v>
      </c>
      <c r="G1403" t="s">
        <v>2119</v>
      </c>
      <c r="H1403" t="s">
        <v>3188</v>
      </c>
    </row>
    <row r="1404" spans="1:8">
      <c r="H1404" t="s">
        <v>3189</v>
      </c>
    </row>
    <row r="1405" spans="1:8">
      <c r="A1405" t="s">
        <v>297</v>
      </c>
      <c r="B1405">
        <f>HYPERLINK("https://github.com/apache/commons-math/commit/e89009749feffa56922b2fa8fb7ecc42496529c1", "e89009749feffa56922b2fa8fb7ecc42496529c1")</f>
        <v>0</v>
      </c>
      <c r="C1405">
        <f>HYPERLINK("https://github.com/apache/commons-math/commit/8762808a0449fca72050d660767f1ae1dd5e9fa6", "8762808a0449fca72050d660767f1ae1dd5e9fa6")</f>
        <v>0</v>
      </c>
      <c r="D1405" t="s">
        <v>518</v>
      </c>
      <c r="E1405" t="s">
        <v>821</v>
      </c>
      <c r="F1405" t="s">
        <v>1456</v>
      </c>
      <c r="G1405" t="s">
        <v>2083</v>
      </c>
      <c r="H1405" t="s">
        <v>3188</v>
      </c>
    </row>
    <row r="1406" spans="1:8">
      <c r="H1406" t="s">
        <v>3249</v>
      </c>
    </row>
    <row r="1407" spans="1:8">
      <c r="A1407" t="s">
        <v>302</v>
      </c>
      <c r="B1407">
        <f>HYPERLINK("https://github.com/apache/commons-math/commit/2094b5cb5fc070a17a018076753733b1fdc57f20", "2094b5cb5fc070a17a018076753733b1fdc57f20")</f>
        <v>0</v>
      </c>
      <c r="C1407">
        <f>HYPERLINK("https://github.com/apache/commons-math/commit/e24e3100edfab3dd6aa14dbbc1b8b9ff4a1afa19", "e24e3100edfab3dd6aa14dbbc1b8b9ff4a1afa19")</f>
        <v>0</v>
      </c>
      <c r="D1407" t="s">
        <v>518</v>
      </c>
      <c r="E1407" t="s">
        <v>826</v>
      </c>
      <c r="F1407" t="s">
        <v>1456</v>
      </c>
      <c r="G1407" t="s">
        <v>2083</v>
      </c>
      <c r="H1407" t="s">
        <v>3096</v>
      </c>
    </row>
    <row r="1408" spans="1:8">
      <c r="A1408" t="s">
        <v>303</v>
      </c>
      <c r="B1408">
        <f>HYPERLINK("https://github.com/apache/commons-math/commit/58c9ef25efcf1509e61b9ee3b2adbbe77068fe91", "58c9ef25efcf1509e61b9ee3b2adbbe77068fe91")</f>
        <v>0</v>
      </c>
      <c r="C1408">
        <f>HYPERLINK("https://github.com/apache/commons-math/commit/2094b5cb5fc070a17a018076753733b1fdc57f20", "2094b5cb5fc070a17a018076753733b1fdc57f20")</f>
        <v>0</v>
      </c>
      <c r="D1408" t="s">
        <v>518</v>
      </c>
      <c r="E1408" t="s">
        <v>827</v>
      </c>
      <c r="F1408" t="s">
        <v>1456</v>
      </c>
      <c r="G1408" t="s">
        <v>2083</v>
      </c>
      <c r="H1408" t="s">
        <v>3749</v>
      </c>
    </row>
    <row r="1409" spans="1:8">
      <c r="H1409" t="s">
        <v>3750</v>
      </c>
    </row>
    <row r="1410" spans="1:8">
      <c r="A1410" t="s">
        <v>304</v>
      </c>
      <c r="B1410">
        <f>HYPERLINK("https://github.com/apache/commons-math/commit/8c10a80525937da9f1eac9e52b7446c5b6e03b7e", "8c10a80525937da9f1eac9e52b7446c5b6e03b7e")</f>
        <v>0</v>
      </c>
      <c r="C1410">
        <f>HYPERLINK("https://github.com/apache/commons-math/commit/58c9ef25efcf1509e61b9ee3b2adbbe77068fe91", "58c9ef25efcf1509e61b9ee3b2adbbe77068fe91")</f>
        <v>0</v>
      </c>
      <c r="D1410" t="s">
        <v>518</v>
      </c>
      <c r="E1410" t="s">
        <v>828</v>
      </c>
      <c r="F1410" t="s">
        <v>1456</v>
      </c>
      <c r="G1410" t="s">
        <v>2083</v>
      </c>
      <c r="H1410" t="s">
        <v>4004</v>
      </c>
    </row>
    <row r="1411" spans="1:8">
      <c r="A1411" t="s">
        <v>307</v>
      </c>
      <c r="B1411">
        <f>HYPERLINK("https://github.com/apache/commons-math/commit/e36f4a730d231c5ffa81cac28d9281e2f7ec4052", "e36f4a730d231c5ffa81cac28d9281e2f7ec4052")</f>
        <v>0</v>
      </c>
      <c r="C1411">
        <f>HYPERLINK("https://github.com/apache/commons-math/commit/c846a2953f500dd7a0ebc95d500e787a207e562a", "c846a2953f500dd7a0ebc95d500e787a207e562a")</f>
        <v>0</v>
      </c>
      <c r="D1411" t="s">
        <v>518</v>
      </c>
      <c r="E1411" t="s">
        <v>831</v>
      </c>
      <c r="F1411" t="s">
        <v>1455</v>
      </c>
      <c r="G1411" t="s">
        <v>1974</v>
      </c>
      <c r="H1411" t="s">
        <v>3186</v>
      </c>
    </row>
    <row r="1412" spans="1:8">
      <c r="A1412" t="s">
        <v>312</v>
      </c>
      <c r="B1412">
        <f>HYPERLINK("https://github.com/apache/commons-math/commit/4fd62ba05b1e81e15ffaddc86fd97d6b100afa97", "4fd62ba05b1e81e15ffaddc86fd97d6b100afa97")</f>
        <v>0</v>
      </c>
      <c r="C1412">
        <f>HYPERLINK("https://github.com/apache/commons-math/commit/63d00ba803b5257335daf15bd934c53ba0560f89", "63d00ba803b5257335daf15bd934c53ba0560f89")</f>
        <v>0</v>
      </c>
      <c r="D1412" t="s">
        <v>513</v>
      </c>
      <c r="E1412" t="s">
        <v>836</v>
      </c>
      <c r="F1412" t="s">
        <v>1462</v>
      </c>
      <c r="G1412" t="s">
        <v>2124</v>
      </c>
      <c r="H1412" t="s">
        <v>4042</v>
      </c>
    </row>
    <row r="1413" spans="1:8">
      <c r="H1413" t="s">
        <v>4043</v>
      </c>
    </row>
    <row r="1414" spans="1:8">
      <c r="F1414" t="s">
        <v>1463</v>
      </c>
      <c r="G1414" t="s">
        <v>2125</v>
      </c>
      <c r="H1414" t="s">
        <v>4044</v>
      </c>
    </row>
    <row r="1415" spans="1:8">
      <c r="A1415" t="s">
        <v>316</v>
      </c>
      <c r="B1415">
        <f>HYPERLINK("https://github.com/apache/commons-math/commit/bfbb156dfb67cc4b6ad718151323418a9352ce43", "bfbb156dfb67cc4b6ad718151323418a9352ce43")</f>
        <v>0</v>
      </c>
      <c r="C1415">
        <f>HYPERLINK("https://github.com/apache/commons-math/commit/329cf9e8e643160e4da6fd8622aa5a3b3905fb69", "329cf9e8e643160e4da6fd8622aa5a3b3905fb69")</f>
        <v>0</v>
      </c>
      <c r="D1415" t="s">
        <v>517</v>
      </c>
      <c r="E1415" t="s">
        <v>840</v>
      </c>
      <c r="F1415" t="s">
        <v>1447</v>
      </c>
      <c r="G1415" t="s">
        <v>2063</v>
      </c>
      <c r="H1415" t="s">
        <v>4048</v>
      </c>
    </row>
    <row r="1416" spans="1:8">
      <c r="H1416" t="s">
        <v>4049</v>
      </c>
    </row>
    <row r="1417" spans="1:8">
      <c r="H1417" t="s">
        <v>4050</v>
      </c>
    </row>
    <row r="1418" spans="1:8">
      <c r="A1418" t="s">
        <v>323</v>
      </c>
      <c r="B1418">
        <f>HYPERLINK("https://github.com/apache/commons-math/commit/2fde62aff6fd4045564eb3673bc57de453ceb99c", "2fde62aff6fd4045564eb3673bc57de453ceb99c")</f>
        <v>0</v>
      </c>
      <c r="C1418">
        <f>HYPERLINK("https://github.com/apache/commons-math/commit/2786244d0970114997ffc29603528eddae6532d5", "2786244d0970114997ffc29603528eddae6532d5")</f>
        <v>0</v>
      </c>
      <c r="D1418" t="s">
        <v>518</v>
      </c>
      <c r="E1418" t="s">
        <v>847</v>
      </c>
      <c r="F1418" t="s">
        <v>1477</v>
      </c>
      <c r="G1418" t="s">
        <v>1854</v>
      </c>
      <c r="H1418" t="s">
        <v>4068</v>
      </c>
    </row>
    <row r="1419" spans="1:8">
      <c r="H1419" t="s">
        <v>4069</v>
      </c>
    </row>
    <row r="1420" spans="1:8">
      <c r="H1420" t="s">
        <v>4070</v>
      </c>
    </row>
    <row r="1421" spans="1:8">
      <c r="A1421" t="s">
        <v>324</v>
      </c>
      <c r="B1421">
        <f>HYPERLINK("https://github.com/apache/commons-math/commit/c1a2c4081cf942cfffefc86f1aefe5b0f676125b", "c1a2c4081cf942cfffefc86f1aefe5b0f676125b")</f>
        <v>0</v>
      </c>
      <c r="C1421">
        <f>HYPERLINK("https://github.com/apache/commons-math/commit/2fde62aff6fd4045564eb3673bc57de453ceb99c", "2fde62aff6fd4045564eb3673bc57de453ceb99c")</f>
        <v>0</v>
      </c>
      <c r="D1421" t="s">
        <v>518</v>
      </c>
      <c r="E1421" t="s">
        <v>848</v>
      </c>
      <c r="F1421" t="s">
        <v>1478</v>
      </c>
      <c r="G1421" t="s">
        <v>1855</v>
      </c>
      <c r="H1421" t="s">
        <v>4071</v>
      </c>
    </row>
    <row r="1422" spans="1:8">
      <c r="H1422" t="s">
        <v>4072</v>
      </c>
    </row>
    <row r="1423" spans="1:8">
      <c r="H1423" t="s">
        <v>4073</v>
      </c>
    </row>
    <row r="1424" spans="1:8">
      <c r="H1424" t="s">
        <v>4074</v>
      </c>
    </row>
    <row r="1425" spans="1:8">
      <c r="H1425" t="s">
        <v>4075</v>
      </c>
    </row>
    <row r="1426" spans="1:8">
      <c r="H1426" t="s">
        <v>4076</v>
      </c>
    </row>
    <row r="1427" spans="1:8">
      <c r="H1427" t="s">
        <v>4077</v>
      </c>
    </row>
    <row r="1428" spans="1:8">
      <c r="H1428" t="s">
        <v>4078</v>
      </c>
    </row>
    <row r="1429" spans="1:8">
      <c r="A1429" t="s">
        <v>326</v>
      </c>
      <c r="B1429">
        <f>HYPERLINK("https://github.com/apache/commons-math/commit/ed39d2dbe2522a7842d8f173af46b483d983cb0a", "ed39d2dbe2522a7842d8f173af46b483d983cb0a")</f>
        <v>0</v>
      </c>
      <c r="C1429">
        <f>HYPERLINK("https://github.com/apache/commons-math/commit/250cf6e3669ee3c0cfda5d20761fb1324f594df0", "250cf6e3669ee3c0cfda5d20761fb1324f594df0")</f>
        <v>0</v>
      </c>
      <c r="D1429" t="s">
        <v>513</v>
      </c>
      <c r="E1429" t="s">
        <v>850</v>
      </c>
      <c r="F1429" t="s">
        <v>1480</v>
      </c>
      <c r="G1429" t="s">
        <v>1900</v>
      </c>
      <c r="H1429" t="s">
        <v>4082</v>
      </c>
    </row>
    <row r="1430" spans="1:8">
      <c r="A1430" t="s">
        <v>331</v>
      </c>
      <c r="B1430">
        <f>HYPERLINK("https://github.com/apache/commons-math/commit/3ad5595706a90adc920105b5c486e4fc0db6d497", "3ad5595706a90adc920105b5c486e4fc0db6d497")</f>
        <v>0</v>
      </c>
      <c r="C1430">
        <f>HYPERLINK("https://github.com/apache/commons-math/commit/9d5715114c68524ffa5f5de34e869f3bd826b816", "9d5715114c68524ffa5f5de34e869f3bd826b816")</f>
        <v>0</v>
      </c>
      <c r="D1430" t="s">
        <v>513</v>
      </c>
      <c r="E1430" t="s">
        <v>855</v>
      </c>
      <c r="F1430" t="s">
        <v>1488</v>
      </c>
      <c r="G1430" t="s">
        <v>2136</v>
      </c>
      <c r="H1430" t="s">
        <v>4158</v>
      </c>
    </row>
    <row r="1431" spans="1:8">
      <c r="A1431" t="s">
        <v>333</v>
      </c>
      <c r="B1431">
        <f>HYPERLINK("https://github.com/apache/commons-math/commit/731ff8099fd33ec3e9a90ac105ea64d261fdc60a", "731ff8099fd33ec3e9a90ac105ea64d261fdc60a")</f>
        <v>0</v>
      </c>
      <c r="C1431">
        <f>HYPERLINK("https://github.com/apache/commons-math/commit/33809e031de7b56d82130e8c3c6ddb6fca31a396", "33809e031de7b56d82130e8c3c6ddb6fca31a396")</f>
        <v>0</v>
      </c>
      <c r="D1431" t="s">
        <v>517</v>
      </c>
      <c r="E1431" t="s">
        <v>857</v>
      </c>
      <c r="F1431" t="s">
        <v>1491</v>
      </c>
      <c r="G1431" t="s">
        <v>2140</v>
      </c>
      <c r="H1431" t="s">
        <v>3532</v>
      </c>
    </row>
    <row r="1432" spans="1:8">
      <c r="H1432" t="s">
        <v>3533</v>
      </c>
    </row>
    <row r="1433" spans="1:8">
      <c r="A1433" t="s">
        <v>334</v>
      </c>
      <c r="B1433">
        <f>HYPERLINK("https://github.com/apache/commons-math/commit/3e2570e1176aa125730efd58e6a2e543f5bacb7c", "3e2570e1176aa125730efd58e6a2e543f5bacb7c")</f>
        <v>0</v>
      </c>
      <c r="C1433">
        <f>HYPERLINK("https://github.com/apache/commons-math/commit/c0c42c39fc58bcab18efea92f898eef0a20317f8", "c0c42c39fc58bcab18efea92f898eef0a20317f8")</f>
        <v>0</v>
      </c>
      <c r="D1433" t="s">
        <v>515</v>
      </c>
      <c r="E1433" t="s">
        <v>858</v>
      </c>
      <c r="F1433" t="s">
        <v>1492</v>
      </c>
      <c r="G1433" t="s">
        <v>1837</v>
      </c>
      <c r="H1433" t="s">
        <v>4233</v>
      </c>
    </row>
    <row r="1434" spans="1:8">
      <c r="A1434" t="s">
        <v>338</v>
      </c>
      <c r="B1434">
        <f>HYPERLINK("https://github.com/apache/commons-math/commit/7cc91e9f22c9d4769a992f86e72bafa2857e30b2", "7cc91e9f22c9d4769a992f86e72bafa2857e30b2")</f>
        <v>0</v>
      </c>
      <c r="C1434">
        <f>HYPERLINK("https://github.com/apache/commons-math/commit/a6925e3e8af52bbe7d92769e19e6be848f572e67", "a6925e3e8af52bbe7d92769e19e6be848f572e67")</f>
        <v>0</v>
      </c>
      <c r="D1434" t="s">
        <v>519</v>
      </c>
      <c r="E1434" t="s">
        <v>862</v>
      </c>
      <c r="F1434" t="s">
        <v>1496</v>
      </c>
      <c r="G1434" t="s">
        <v>1950</v>
      </c>
      <c r="H1434" t="s">
        <v>4242</v>
      </c>
    </row>
    <row r="1435" spans="1:8">
      <c r="A1435" t="s">
        <v>340</v>
      </c>
      <c r="B1435">
        <f>HYPERLINK("https://github.com/apache/commons-math/commit/93b51cc6fd264155817f8729add91ae0d25e22bf", "93b51cc6fd264155817f8729add91ae0d25e22bf")</f>
        <v>0</v>
      </c>
      <c r="C1435">
        <f>HYPERLINK("https://github.com/apache/commons-math/commit/9be92c371cb3c5f31b29cc4111cac2782880656c", "9be92c371cb3c5f31b29cc4111cac2782880656c")</f>
        <v>0</v>
      </c>
      <c r="D1435" t="s">
        <v>517</v>
      </c>
      <c r="E1435" t="s">
        <v>864</v>
      </c>
      <c r="F1435" t="s">
        <v>1493</v>
      </c>
      <c r="G1435" t="s">
        <v>2093</v>
      </c>
      <c r="H1435" t="s">
        <v>4254</v>
      </c>
    </row>
    <row r="1436" spans="1:8">
      <c r="H1436" t="s">
        <v>4255</v>
      </c>
    </row>
    <row r="1437" spans="1:8">
      <c r="H1437" t="s">
        <v>4256</v>
      </c>
    </row>
    <row r="1438" spans="1:8">
      <c r="H1438" t="s">
        <v>4257</v>
      </c>
    </row>
    <row r="1439" spans="1:8">
      <c r="A1439" t="s">
        <v>342</v>
      </c>
      <c r="B1439">
        <f>HYPERLINK("https://github.com/apache/commons-math/commit/d83cdb913332b02fd310f5cdf3df045162c4cc54", "d83cdb913332b02fd310f5cdf3df045162c4cc54")</f>
        <v>0</v>
      </c>
      <c r="C1439">
        <f>HYPERLINK("https://github.com/apache/commons-math/commit/57eff0d0c37ec003ebed48d3334c93cd9c038f64", "57eff0d0c37ec003ebed48d3334c93cd9c038f64")</f>
        <v>0</v>
      </c>
      <c r="D1439" t="s">
        <v>513</v>
      </c>
      <c r="E1439" t="s">
        <v>866</v>
      </c>
      <c r="F1439" t="s">
        <v>1499</v>
      </c>
      <c r="G1439" t="s">
        <v>2144</v>
      </c>
      <c r="H1439" t="s">
        <v>4260</v>
      </c>
    </row>
    <row r="1440" spans="1:8">
      <c r="H1440" t="s">
        <v>4261</v>
      </c>
    </row>
    <row r="1441" spans="1:8">
      <c r="H1441" t="s">
        <v>4262</v>
      </c>
    </row>
    <row r="1442" spans="1:8">
      <c r="H1442" t="s">
        <v>4263</v>
      </c>
    </row>
    <row r="1443" spans="1:8">
      <c r="F1443" t="s">
        <v>1500</v>
      </c>
      <c r="G1443" t="s">
        <v>2145</v>
      </c>
      <c r="H1443" t="s">
        <v>4267</v>
      </c>
    </row>
    <row r="1444" spans="1:8">
      <c r="H1444" t="s">
        <v>4268</v>
      </c>
    </row>
    <row r="1445" spans="1:8">
      <c r="H1445" t="s">
        <v>4269</v>
      </c>
    </row>
    <row r="1446" spans="1:8">
      <c r="H1446" t="s">
        <v>4270</v>
      </c>
    </row>
    <row r="1447" spans="1:8">
      <c r="H1447" t="s">
        <v>4271</v>
      </c>
    </row>
    <row r="1448" spans="1:8">
      <c r="H1448" t="s">
        <v>4272</v>
      </c>
    </row>
    <row r="1449" spans="1:8">
      <c r="H1449" t="s">
        <v>4273</v>
      </c>
    </row>
    <row r="1450" spans="1:8">
      <c r="H1450" t="s">
        <v>4274</v>
      </c>
    </row>
    <row r="1451" spans="1:8">
      <c r="A1451" t="s">
        <v>343</v>
      </c>
      <c r="B1451">
        <f>HYPERLINK("https://github.com/apache/commons-math/commit/842351710e2897c032b788a8e61fdbf36e18bb2f", "842351710e2897c032b788a8e61fdbf36e18bb2f")</f>
        <v>0</v>
      </c>
      <c r="C1451">
        <f>HYPERLINK("https://github.com/apache/commons-math/commit/1f8d8748952156766f580eaa401c46a93a244b62", "1f8d8748952156766f580eaa401c46a93a244b62")</f>
        <v>0</v>
      </c>
      <c r="D1451" t="s">
        <v>519</v>
      </c>
      <c r="E1451" t="s">
        <v>867</v>
      </c>
      <c r="F1451" t="s">
        <v>1501</v>
      </c>
      <c r="G1451" t="s">
        <v>2146</v>
      </c>
      <c r="H1451" t="s">
        <v>4275</v>
      </c>
    </row>
    <row r="1452" spans="1:8">
      <c r="H1452" t="s">
        <v>4276</v>
      </c>
    </row>
    <row r="1453" spans="1:8">
      <c r="H1453" t="s">
        <v>4277</v>
      </c>
    </row>
    <row r="1454" spans="1:8">
      <c r="H1454" t="s">
        <v>4278</v>
      </c>
    </row>
    <row r="1455" spans="1:8">
      <c r="H1455" t="s">
        <v>4279</v>
      </c>
    </row>
    <row r="1456" spans="1:8">
      <c r="H1456" t="s">
        <v>4280</v>
      </c>
    </row>
    <row r="1457" spans="1:8">
      <c r="H1457" t="s">
        <v>4281</v>
      </c>
    </row>
    <row r="1458" spans="1:8">
      <c r="H1458" t="s">
        <v>4282</v>
      </c>
    </row>
    <row r="1459" spans="1:8">
      <c r="H1459" t="s">
        <v>4283</v>
      </c>
    </row>
    <row r="1460" spans="1:8">
      <c r="A1460" t="s">
        <v>347</v>
      </c>
      <c r="B1460">
        <f>HYPERLINK("https://github.com/apache/commons-math/commit/7bbba6995a12412cd7cbe1ca693057c5299ab4cb", "7bbba6995a12412cd7cbe1ca693057c5299ab4cb")</f>
        <v>0</v>
      </c>
      <c r="C1460">
        <f>HYPERLINK("https://github.com/apache/commons-math/commit/796c8329d6db90687d7340cf947fce29a5191f40", "796c8329d6db90687d7340cf947fce29a5191f40")</f>
        <v>0</v>
      </c>
      <c r="D1460" t="s">
        <v>519</v>
      </c>
      <c r="E1460" t="s">
        <v>871</v>
      </c>
      <c r="F1460" t="s">
        <v>1505</v>
      </c>
      <c r="G1460" t="s">
        <v>2149</v>
      </c>
      <c r="H1460" t="s">
        <v>4297</v>
      </c>
    </row>
    <row r="1461" spans="1:8">
      <c r="A1461" t="s">
        <v>351</v>
      </c>
      <c r="B1461">
        <f>HYPERLINK("https://github.com/apache/commons-math/commit/39430886ba9364a7c99c9f0e58b009de3f659601", "39430886ba9364a7c99c9f0e58b009de3f659601")</f>
        <v>0</v>
      </c>
      <c r="C1461">
        <f>HYPERLINK("https://github.com/apache/commons-math/commit/b9b73fbef5c0f18aaef22ef60442518d7f23ec83", "b9b73fbef5c0f18aaef22ef60442518d7f23ec83")</f>
        <v>0</v>
      </c>
      <c r="D1461" t="s">
        <v>513</v>
      </c>
      <c r="E1461" t="s">
        <v>875</v>
      </c>
      <c r="F1461" t="s">
        <v>1508</v>
      </c>
      <c r="G1461" t="s">
        <v>2152</v>
      </c>
      <c r="H1461" t="s">
        <v>4284</v>
      </c>
    </row>
    <row r="1462" spans="1:8">
      <c r="H1462" t="s">
        <v>4285</v>
      </c>
    </row>
    <row r="1463" spans="1:8">
      <c r="H1463" t="s">
        <v>4286</v>
      </c>
    </row>
    <row r="1464" spans="1:8">
      <c r="H1464" t="s">
        <v>4301</v>
      </c>
    </row>
    <row r="1465" spans="1:8">
      <c r="H1465" t="s">
        <v>4287</v>
      </c>
    </row>
    <row r="1466" spans="1:8">
      <c r="H1466" t="s">
        <v>2756</v>
      </c>
    </row>
    <row r="1467" spans="1:8">
      <c r="A1467" t="s">
        <v>352</v>
      </c>
      <c r="B1467">
        <f>HYPERLINK("https://github.com/apache/commons-math/commit/e8d0d4c1ddb40c7752fd4ac6a70ee619323deb4d", "e8d0d4c1ddb40c7752fd4ac6a70ee619323deb4d")</f>
        <v>0</v>
      </c>
      <c r="C1467">
        <f>HYPERLINK("https://github.com/apache/commons-math/commit/39430886ba9364a7c99c9f0e58b009de3f659601", "39430886ba9364a7c99c9f0e58b009de3f659601")</f>
        <v>0</v>
      </c>
      <c r="D1467" t="s">
        <v>519</v>
      </c>
      <c r="E1467" t="s">
        <v>876</v>
      </c>
      <c r="F1467" t="s">
        <v>1506</v>
      </c>
      <c r="G1467" t="s">
        <v>2150</v>
      </c>
      <c r="H1467" t="s">
        <v>4302</v>
      </c>
    </row>
    <row r="1468" spans="1:8">
      <c r="A1468" t="s">
        <v>353</v>
      </c>
      <c r="B1468">
        <f>HYPERLINK("https://github.com/apache/commons-math/commit/7460c082a39251193108da52ce05e63f3e3796d1", "7460c082a39251193108da52ce05e63f3e3796d1")</f>
        <v>0</v>
      </c>
      <c r="C1468">
        <f>HYPERLINK("https://github.com/apache/commons-math/commit/675d4c8fc848ec5438e48deb2e8218b6f0078814", "675d4c8fc848ec5438e48deb2e8218b6f0078814")</f>
        <v>0</v>
      </c>
      <c r="D1468" t="s">
        <v>513</v>
      </c>
      <c r="E1468" t="s">
        <v>877</v>
      </c>
      <c r="F1468" t="s">
        <v>1510</v>
      </c>
      <c r="G1468" t="s">
        <v>2129</v>
      </c>
      <c r="H1468" t="s">
        <v>4304</v>
      </c>
    </row>
    <row r="1469" spans="1:8">
      <c r="F1469" t="s">
        <v>1512</v>
      </c>
      <c r="G1469" t="s">
        <v>1948</v>
      </c>
      <c r="H1469" t="s">
        <v>4304</v>
      </c>
    </row>
    <row r="1470" spans="1:8">
      <c r="F1470" t="s">
        <v>1513</v>
      </c>
      <c r="G1470" t="s">
        <v>1949</v>
      </c>
      <c r="H1470" t="s">
        <v>4304</v>
      </c>
    </row>
    <row r="1471" spans="1:8">
      <c r="A1471" t="s">
        <v>354</v>
      </c>
      <c r="B1471">
        <f>HYPERLINK("https://github.com/apache/commons-math/commit/57096ad696cc088ff94f6b7e81dac1e068df2c3c", "57096ad696cc088ff94f6b7e81dac1e068df2c3c")</f>
        <v>0</v>
      </c>
      <c r="C1471">
        <f>HYPERLINK("https://github.com/apache/commons-math/commit/c12ae52424b3b93bb8f2ca39a3daa8392caa1348", "c12ae52424b3b93bb8f2ca39a3daa8392caa1348")</f>
        <v>0</v>
      </c>
      <c r="D1471" t="s">
        <v>513</v>
      </c>
      <c r="E1471" t="s">
        <v>878</v>
      </c>
      <c r="F1471" t="s">
        <v>1512</v>
      </c>
      <c r="G1471" t="s">
        <v>2155</v>
      </c>
      <c r="H1471" t="s">
        <v>4310</v>
      </c>
    </row>
    <row r="1472" spans="1:8">
      <c r="H1472" t="s">
        <v>4311</v>
      </c>
    </row>
    <row r="1473" spans="1:8">
      <c r="F1473" t="s">
        <v>1513</v>
      </c>
      <c r="G1473" t="s">
        <v>1949</v>
      </c>
      <c r="H1473" t="s">
        <v>4313</v>
      </c>
    </row>
    <row r="1474" spans="1:8">
      <c r="A1474" t="s">
        <v>355</v>
      </c>
      <c r="B1474">
        <f>HYPERLINK("https://github.com/apache/commons-math/commit/1a6879a0023a2892323221622e0d1e759613c68f", "1a6879a0023a2892323221622e0d1e759613c68f")</f>
        <v>0</v>
      </c>
      <c r="C1474">
        <f>HYPERLINK("https://github.com/apache/commons-math/commit/499101c88c8158844e7bbdcba35b8fe91bed8314", "499101c88c8158844e7bbdcba35b8fe91bed8314")</f>
        <v>0</v>
      </c>
      <c r="D1474" t="s">
        <v>513</v>
      </c>
      <c r="E1474" t="s">
        <v>879</v>
      </c>
      <c r="F1474" t="s">
        <v>1514</v>
      </c>
      <c r="G1474" t="s">
        <v>2156</v>
      </c>
      <c r="H1474" t="s">
        <v>3033</v>
      </c>
    </row>
    <row r="1475" spans="1:8">
      <c r="A1475" t="s">
        <v>356</v>
      </c>
      <c r="B1475">
        <f>HYPERLINK("https://github.com/apache/commons-math/commit/a9d0cc42fe5ef7fe35256bff4844b9f1b6d347e1", "a9d0cc42fe5ef7fe35256bff4844b9f1b6d347e1")</f>
        <v>0</v>
      </c>
      <c r="C1475">
        <f>HYPERLINK("https://github.com/apache/commons-math/commit/1cd5a3229c2fb9b35fa0ced635765bf59497d074", "1cd5a3229c2fb9b35fa0ced635765bf59497d074")</f>
        <v>0</v>
      </c>
      <c r="D1475" t="s">
        <v>513</v>
      </c>
      <c r="E1475" t="s">
        <v>880</v>
      </c>
      <c r="F1475" t="s">
        <v>1454</v>
      </c>
      <c r="G1475" t="s">
        <v>1942</v>
      </c>
      <c r="H1475" t="s">
        <v>3745</v>
      </c>
    </row>
    <row r="1476" spans="1:8">
      <c r="H1476" t="s">
        <v>4314</v>
      </c>
    </row>
    <row r="1477" spans="1:8">
      <c r="A1477" t="s">
        <v>359</v>
      </c>
      <c r="B1477">
        <f>HYPERLINK("https://github.com/apache/commons-math/commit/1744e2803f1600761afb2ea8a91a7fd12f7fbc94", "1744e2803f1600761afb2ea8a91a7fd12f7fbc94")</f>
        <v>0</v>
      </c>
      <c r="C1477">
        <f>HYPERLINK("https://github.com/apache/commons-math/commit/b6a5d26e7473ff4ab3a11bd99515e4dbff8193ff", "b6a5d26e7473ff4ab3a11bd99515e4dbff8193ff")</f>
        <v>0</v>
      </c>
      <c r="D1477" t="s">
        <v>513</v>
      </c>
      <c r="E1477" t="s">
        <v>883</v>
      </c>
      <c r="F1477" t="s">
        <v>1516</v>
      </c>
      <c r="G1477" t="s">
        <v>1870</v>
      </c>
      <c r="H1477" t="s">
        <v>4321</v>
      </c>
    </row>
    <row r="1478" spans="1:8">
      <c r="A1478" t="s">
        <v>360</v>
      </c>
      <c r="B1478">
        <f>HYPERLINK("https://github.com/apache/commons-math/commit/f25a61670e378dd7f24ac45f55df00632979192e", "f25a61670e378dd7f24ac45f55df00632979192e")</f>
        <v>0</v>
      </c>
      <c r="C1478">
        <f>HYPERLINK("https://github.com/apache/commons-math/commit/2af899b74b5969bb56a2ef813315a1d85f0c9fcc", "2af899b74b5969bb56a2ef813315a1d85f0c9fcc")</f>
        <v>0</v>
      </c>
      <c r="D1478" t="s">
        <v>511</v>
      </c>
      <c r="E1478" t="s">
        <v>884</v>
      </c>
      <c r="F1478" t="s">
        <v>1517</v>
      </c>
      <c r="G1478" t="s">
        <v>2157</v>
      </c>
      <c r="H1478" t="s">
        <v>4322</v>
      </c>
    </row>
    <row r="1479" spans="1:8">
      <c r="A1479" t="s">
        <v>362</v>
      </c>
      <c r="B1479">
        <f>HYPERLINK("https://github.com/apache/commons-math/commit/d8bfc8c8f8864f9c22e0409780d5dd3fb30497ff", "d8bfc8c8f8864f9c22e0409780d5dd3fb30497ff")</f>
        <v>0</v>
      </c>
      <c r="C1479">
        <f>HYPERLINK("https://github.com/apache/commons-math/commit/a3fdeb4da91d8aef50f40a3f9906494593ce2eca", "a3fdeb4da91d8aef50f40a3f9906494593ce2eca")</f>
        <v>0</v>
      </c>
      <c r="D1479" t="s">
        <v>520</v>
      </c>
      <c r="E1479" t="s">
        <v>886</v>
      </c>
      <c r="F1479" t="s">
        <v>1520</v>
      </c>
      <c r="G1479" t="s">
        <v>2159</v>
      </c>
      <c r="H1479" t="s">
        <v>3532</v>
      </c>
    </row>
    <row r="1480" spans="1:8">
      <c r="H1480" t="s">
        <v>3533</v>
      </c>
    </row>
    <row r="1481" spans="1:8">
      <c r="H1481" t="s">
        <v>4327</v>
      </c>
    </row>
    <row r="1482" spans="1:8">
      <c r="H1482" t="s">
        <v>4328</v>
      </c>
    </row>
    <row r="1483" spans="1:8">
      <c r="H1483" t="s">
        <v>4329</v>
      </c>
    </row>
    <row r="1484" spans="1:8">
      <c r="H1484" t="s">
        <v>4330</v>
      </c>
    </row>
    <row r="1485" spans="1:8">
      <c r="H1485" t="s">
        <v>4331</v>
      </c>
    </row>
    <row r="1486" spans="1:8">
      <c r="A1486" t="s">
        <v>366</v>
      </c>
      <c r="B1486">
        <f>HYPERLINK("https://github.com/apache/commons-math/commit/2c94388179fd38bc95e3b47af96666493027f57d", "2c94388179fd38bc95e3b47af96666493027f57d")</f>
        <v>0</v>
      </c>
      <c r="C1486">
        <f>HYPERLINK("https://github.com/apache/commons-math/commit/745d383af12137ccbcbe1f3cb4c9db73f87a66ca", "745d383af12137ccbcbe1f3cb4c9db73f87a66ca")</f>
        <v>0</v>
      </c>
      <c r="D1486" t="s">
        <v>521</v>
      </c>
      <c r="E1486" t="s">
        <v>890</v>
      </c>
      <c r="F1486" t="s">
        <v>1523</v>
      </c>
      <c r="G1486" t="s">
        <v>2161</v>
      </c>
      <c r="H1486" t="s">
        <v>4335</v>
      </c>
    </row>
    <row r="1487" spans="1:8">
      <c r="H1487" t="s">
        <v>4336</v>
      </c>
    </row>
    <row r="1488" spans="1:8">
      <c r="H1488" t="s">
        <v>4337</v>
      </c>
    </row>
    <row r="1489" spans="6:8">
      <c r="H1489" t="s">
        <v>4338</v>
      </c>
    </row>
    <row r="1490" spans="6:8">
      <c r="H1490" t="s">
        <v>4339</v>
      </c>
    </row>
    <row r="1491" spans="6:8">
      <c r="H1491" t="s">
        <v>4340</v>
      </c>
    </row>
    <row r="1492" spans="6:8">
      <c r="H1492" t="s">
        <v>4341</v>
      </c>
    </row>
    <row r="1493" spans="6:8">
      <c r="F1493" t="s">
        <v>1524</v>
      </c>
      <c r="G1493" t="s">
        <v>2162</v>
      </c>
      <c r="H1493" t="s">
        <v>4342</v>
      </c>
    </row>
    <row r="1494" spans="6:8">
      <c r="H1494" t="s">
        <v>4115</v>
      </c>
    </row>
    <row r="1495" spans="6:8">
      <c r="H1495" t="s">
        <v>4343</v>
      </c>
    </row>
    <row r="1496" spans="6:8">
      <c r="H1496" t="s">
        <v>3190</v>
      </c>
    </row>
    <row r="1497" spans="6:8">
      <c r="F1497" t="s">
        <v>1525</v>
      </c>
      <c r="G1497" t="s">
        <v>2163</v>
      </c>
      <c r="H1497" t="s">
        <v>4342</v>
      </c>
    </row>
    <row r="1498" spans="6:8">
      <c r="H1498" t="s">
        <v>4115</v>
      </c>
    </row>
    <row r="1499" spans="6:8">
      <c r="H1499" t="s">
        <v>4343</v>
      </c>
    </row>
    <row r="1500" spans="6:8">
      <c r="H1500" t="s">
        <v>3190</v>
      </c>
    </row>
    <row r="1501" spans="6:8">
      <c r="F1501" t="s">
        <v>1526</v>
      </c>
      <c r="G1501" t="s">
        <v>2164</v>
      </c>
      <c r="H1501" t="s">
        <v>3118</v>
      </c>
    </row>
    <row r="1502" spans="6:8">
      <c r="H1502" t="s">
        <v>4344</v>
      </c>
    </row>
    <row r="1503" spans="6:8">
      <c r="H1503" t="s">
        <v>4345</v>
      </c>
    </row>
    <row r="1504" spans="6:8">
      <c r="H1504" t="s">
        <v>4351</v>
      </c>
    </row>
    <row r="1505" spans="1:8">
      <c r="H1505" t="s">
        <v>4352</v>
      </c>
    </row>
    <row r="1506" spans="1:8">
      <c r="A1506" t="s">
        <v>367</v>
      </c>
      <c r="B1506">
        <f>HYPERLINK("https://github.com/apache/commons-math/commit/6e368658c4e055240fbc1da53f2972c291af7395", "6e368658c4e055240fbc1da53f2972c291af7395")</f>
        <v>0</v>
      </c>
      <c r="C1506">
        <f>HYPERLINK("https://github.com/apache/commons-math/commit/24e3c8632ea8d47c135caafe87f8274d096faa2d", "24e3c8632ea8d47c135caafe87f8274d096faa2d")</f>
        <v>0</v>
      </c>
      <c r="D1506" t="s">
        <v>521</v>
      </c>
      <c r="E1506" t="s">
        <v>891</v>
      </c>
      <c r="F1506" t="s">
        <v>1527</v>
      </c>
      <c r="G1506" t="s">
        <v>1870</v>
      </c>
      <c r="H1506" t="s">
        <v>4353</v>
      </c>
    </row>
    <row r="1507" spans="1:8">
      <c r="A1507" t="s">
        <v>368</v>
      </c>
      <c r="B1507">
        <f>HYPERLINK("https://github.com/apache/commons-math/commit/6d50174baa3fa3c21ad8d20fa6f3c0a62cf74394", "6d50174baa3fa3c21ad8d20fa6f3c0a62cf74394")</f>
        <v>0</v>
      </c>
      <c r="C1507">
        <f>HYPERLINK("https://github.com/apache/commons-math/commit/d0c62a848c196325a228e0566416f8ef40c120fe", "d0c62a848c196325a228e0566416f8ef40c120fe")</f>
        <v>0</v>
      </c>
      <c r="D1507" t="s">
        <v>521</v>
      </c>
      <c r="E1507" t="s">
        <v>892</v>
      </c>
      <c r="F1507" t="s">
        <v>1528</v>
      </c>
      <c r="G1507" t="s">
        <v>2165</v>
      </c>
      <c r="H1507" t="s">
        <v>4354</v>
      </c>
    </row>
    <row r="1508" spans="1:8">
      <c r="H1508" t="s">
        <v>4355</v>
      </c>
    </row>
    <row r="1509" spans="1:8">
      <c r="H1509" t="s">
        <v>4356</v>
      </c>
    </row>
    <row r="1510" spans="1:8">
      <c r="H1510" t="s">
        <v>4357</v>
      </c>
    </row>
    <row r="1511" spans="1:8">
      <c r="H1511" t="s">
        <v>4358</v>
      </c>
    </row>
    <row r="1512" spans="1:8">
      <c r="A1512" t="s">
        <v>369</v>
      </c>
      <c r="B1512">
        <f>HYPERLINK("https://github.com/apache/commons-math/commit/e6fe53fdae66b16ed0f0d32d68b75e62925c4c71", "e6fe53fdae66b16ed0f0d32d68b75e62925c4c71")</f>
        <v>0</v>
      </c>
      <c r="C1512">
        <f>HYPERLINK("https://github.com/apache/commons-math/commit/ff4ec1a323ba619cdcb0e82cfcdf08993b0e9202", "ff4ec1a323ba619cdcb0e82cfcdf08993b0e9202")</f>
        <v>0</v>
      </c>
      <c r="D1512" t="s">
        <v>521</v>
      </c>
      <c r="E1512" t="s">
        <v>893</v>
      </c>
      <c r="F1512" t="s">
        <v>1529</v>
      </c>
      <c r="G1512" t="s">
        <v>1989</v>
      </c>
      <c r="H1512" t="s">
        <v>4361</v>
      </c>
    </row>
    <row r="1513" spans="1:8">
      <c r="H1513" t="s">
        <v>4362</v>
      </c>
    </row>
    <row r="1514" spans="1:8">
      <c r="H1514" t="s">
        <v>3005</v>
      </c>
    </row>
    <row r="1515" spans="1:8">
      <c r="H1515" t="s">
        <v>4363</v>
      </c>
    </row>
    <row r="1516" spans="1:8">
      <c r="A1516" t="s">
        <v>370</v>
      </c>
      <c r="B1516">
        <f>HYPERLINK("https://github.com/apache/commons-math/commit/4be09dfff27baf84c8c500e38e1a1e5a99f3f1a9", "4be09dfff27baf84c8c500e38e1a1e5a99f3f1a9")</f>
        <v>0</v>
      </c>
      <c r="C1516">
        <f>HYPERLINK("https://github.com/apache/commons-math/commit/4140e01266cf6ba3b2d3ef373dcd8357c30d8d08", "4140e01266cf6ba3b2d3ef373dcd8357c30d8d08")</f>
        <v>0</v>
      </c>
      <c r="D1516" t="s">
        <v>521</v>
      </c>
      <c r="E1516" t="s">
        <v>894</v>
      </c>
      <c r="F1516" t="s">
        <v>1530</v>
      </c>
      <c r="G1516" t="s">
        <v>2166</v>
      </c>
      <c r="H1516" t="s">
        <v>4322</v>
      </c>
    </row>
    <row r="1517" spans="1:8">
      <c r="A1517" t="s">
        <v>371</v>
      </c>
      <c r="B1517">
        <f>HYPERLINK("https://github.com/apache/commons-math/commit/ece7c6fc67c0d584f4884c5b17ddf491a397fdfe", "ece7c6fc67c0d584f4884c5b17ddf491a397fdfe")</f>
        <v>0</v>
      </c>
      <c r="C1517">
        <f>HYPERLINK("https://github.com/apache/commons-math/commit/4be09dfff27baf84c8c500e38e1a1e5a99f3f1a9", "4be09dfff27baf84c8c500e38e1a1e5a99f3f1a9")</f>
        <v>0</v>
      </c>
      <c r="D1517" t="s">
        <v>521</v>
      </c>
      <c r="E1517" t="s">
        <v>895</v>
      </c>
      <c r="F1517" t="s">
        <v>1531</v>
      </c>
      <c r="G1517" t="s">
        <v>2139</v>
      </c>
      <c r="H1517" t="s">
        <v>4230</v>
      </c>
    </row>
    <row r="1518" spans="1:8">
      <c r="H1518" t="s">
        <v>4231</v>
      </c>
    </row>
    <row r="1519" spans="1:8">
      <c r="F1519" t="s">
        <v>1532</v>
      </c>
      <c r="G1519" t="s">
        <v>2103</v>
      </c>
      <c r="H1519" t="s">
        <v>4230</v>
      </c>
    </row>
    <row r="1520" spans="1:8">
      <c r="H1520" t="s">
        <v>4231</v>
      </c>
    </row>
    <row r="1521" spans="1:8">
      <c r="A1521" t="s">
        <v>373</v>
      </c>
      <c r="B1521">
        <f>HYPERLINK("https://github.com/apache/commons-math/commit/b4669aad3f2185894db7d4fb84cbcc311c32e34d", "b4669aad3f2185894db7d4fb84cbcc311c32e34d")</f>
        <v>0</v>
      </c>
      <c r="C1521">
        <f>HYPERLINK("https://github.com/apache/commons-math/commit/35b688b7ec3b32dc671af4c7cb9556ff26e761eb", "35b688b7ec3b32dc671af4c7cb9556ff26e761eb")</f>
        <v>0</v>
      </c>
      <c r="D1521" t="s">
        <v>521</v>
      </c>
      <c r="E1521" t="s">
        <v>897</v>
      </c>
      <c r="F1521" t="s">
        <v>1534</v>
      </c>
      <c r="G1521" t="s">
        <v>2167</v>
      </c>
      <c r="H1521" t="s">
        <v>3039</v>
      </c>
    </row>
    <row r="1522" spans="1:8">
      <c r="F1522" t="s">
        <v>1535</v>
      </c>
      <c r="G1522" t="s">
        <v>2128</v>
      </c>
      <c r="H1522" t="s">
        <v>3026</v>
      </c>
    </row>
    <row r="1523" spans="1:8">
      <c r="H1523" t="s">
        <v>3898</v>
      </c>
    </row>
    <row r="1524" spans="1:8">
      <c r="F1524" t="s">
        <v>1536</v>
      </c>
      <c r="G1524" t="s">
        <v>2105</v>
      </c>
      <c r="H1524" t="s">
        <v>3021</v>
      </c>
    </row>
    <row r="1525" spans="1:8">
      <c r="F1525" t="s">
        <v>1537</v>
      </c>
      <c r="G1525" t="s">
        <v>2168</v>
      </c>
      <c r="H1525" t="s">
        <v>3190</v>
      </c>
    </row>
    <row r="1526" spans="1:8">
      <c r="F1526" t="s">
        <v>1538</v>
      </c>
      <c r="G1526" t="s">
        <v>2169</v>
      </c>
      <c r="H1526" t="s">
        <v>3190</v>
      </c>
    </row>
    <row r="1527" spans="1:8">
      <c r="F1527" t="s">
        <v>1539</v>
      </c>
      <c r="G1527" t="s">
        <v>2170</v>
      </c>
      <c r="H1527" t="s">
        <v>4364</v>
      </c>
    </row>
    <row r="1528" spans="1:8">
      <c r="H1528" t="s">
        <v>4365</v>
      </c>
    </row>
    <row r="1529" spans="1:8">
      <c r="H1529" t="s">
        <v>4366</v>
      </c>
    </row>
    <row r="1530" spans="1:8">
      <c r="F1530" t="s">
        <v>1540</v>
      </c>
      <c r="G1530" t="s">
        <v>2171</v>
      </c>
      <c r="H1530" t="s">
        <v>4364</v>
      </c>
    </row>
    <row r="1531" spans="1:8">
      <c r="H1531" t="s">
        <v>4365</v>
      </c>
    </row>
    <row r="1532" spans="1:8">
      <c r="H1532" t="s">
        <v>4366</v>
      </c>
    </row>
    <row r="1533" spans="1:8">
      <c r="F1533" t="s">
        <v>1541</v>
      </c>
      <c r="G1533" t="s">
        <v>2172</v>
      </c>
      <c r="H1533" t="s">
        <v>4364</v>
      </c>
    </row>
    <row r="1534" spans="1:8">
      <c r="H1534" t="s">
        <v>4365</v>
      </c>
    </row>
    <row r="1535" spans="1:8">
      <c r="H1535" t="s">
        <v>4366</v>
      </c>
    </row>
    <row r="1536" spans="1:8">
      <c r="F1536" t="s">
        <v>1542</v>
      </c>
      <c r="G1536" t="s">
        <v>2082</v>
      </c>
      <c r="H1536" t="s">
        <v>4367</v>
      </c>
    </row>
    <row r="1537" spans="8:8">
      <c r="H1537" t="s">
        <v>3608</v>
      </c>
    </row>
    <row r="1538" spans="8:8">
      <c r="H1538" t="s">
        <v>4368</v>
      </c>
    </row>
    <row r="1539" spans="8:8">
      <c r="H1539" t="s">
        <v>3501</v>
      </c>
    </row>
    <row r="1540" spans="8:8">
      <c r="H1540" t="s">
        <v>3613</v>
      </c>
    </row>
    <row r="1541" spans="8:8">
      <c r="H1541" t="s">
        <v>3614</v>
      </c>
    </row>
    <row r="1542" spans="8:8">
      <c r="H1542" t="s">
        <v>3615</v>
      </c>
    </row>
    <row r="1543" spans="8:8">
      <c r="H1543" t="s">
        <v>3616</v>
      </c>
    </row>
    <row r="1544" spans="8:8">
      <c r="H1544" t="s">
        <v>3617</v>
      </c>
    </row>
    <row r="1545" spans="8:8">
      <c r="H1545" t="s">
        <v>3618</v>
      </c>
    </row>
    <row r="1546" spans="8:8">
      <c r="H1546" t="s">
        <v>3619</v>
      </c>
    </row>
    <row r="1547" spans="8:8">
      <c r="H1547" t="s">
        <v>3620</v>
      </c>
    </row>
    <row r="1548" spans="8:8">
      <c r="H1548" t="s">
        <v>3621</v>
      </c>
    </row>
    <row r="1549" spans="8:8">
      <c r="H1549" t="s">
        <v>3622</v>
      </c>
    </row>
    <row r="1550" spans="8:8">
      <c r="H1550" t="s">
        <v>3623</v>
      </c>
    </row>
    <row r="1551" spans="8:8">
      <c r="H1551" t="s">
        <v>3624</v>
      </c>
    </row>
    <row r="1552" spans="8:8">
      <c r="H1552" t="s">
        <v>3625</v>
      </c>
    </row>
    <row r="1553" spans="6:8">
      <c r="H1553" t="s">
        <v>3626</v>
      </c>
    </row>
    <row r="1554" spans="6:8">
      <c r="H1554" t="s">
        <v>4369</v>
      </c>
    </row>
    <row r="1555" spans="6:8">
      <c r="F1555" t="s">
        <v>1543</v>
      </c>
      <c r="G1555" t="s">
        <v>2063</v>
      </c>
      <c r="H1555" t="s">
        <v>4370</v>
      </c>
    </row>
    <row r="1556" spans="6:8">
      <c r="H1556" t="s">
        <v>4371</v>
      </c>
    </row>
    <row r="1557" spans="6:8">
      <c r="H1557" t="s">
        <v>3608</v>
      </c>
    </row>
    <row r="1558" spans="6:8">
      <c r="H1558" t="s">
        <v>3610</v>
      </c>
    </row>
    <row r="1559" spans="6:8">
      <c r="H1559" t="s">
        <v>3611</v>
      </c>
    </row>
    <row r="1560" spans="6:8">
      <c r="H1560" t="s">
        <v>3612</v>
      </c>
    </row>
    <row r="1561" spans="6:8">
      <c r="H1561" t="s">
        <v>3613</v>
      </c>
    </row>
    <row r="1562" spans="6:8">
      <c r="H1562" t="s">
        <v>3614</v>
      </c>
    </row>
    <row r="1563" spans="6:8">
      <c r="H1563" t="s">
        <v>3615</v>
      </c>
    </row>
    <row r="1564" spans="6:8">
      <c r="H1564" t="s">
        <v>3616</v>
      </c>
    </row>
    <row r="1565" spans="6:8">
      <c r="H1565" t="s">
        <v>3617</v>
      </c>
    </row>
    <row r="1566" spans="6:8">
      <c r="H1566" t="s">
        <v>4372</v>
      </c>
    </row>
    <row r="1567" spans="6:8">
      <c r="H1567" t="s">
        <v>3618</v>
      </c>
    </row>
    <row r="1568" spans="6:8">
      <c r="H1568" t="s">
        <v>3619</v>
      </c>
    </row>
    <row r="1569" spans="6:8">
      <c r="H1569" t="s">
        <v>3620</v>
      </c>
    </row>
    <row r="1570" spans="6:8">
      <c r="H1570" t="s">
        <v>3621</v>
      </c>
    </row>
    <row r="1571" spans="6:8">
      <c r="H1571" t="s">
        <v>3622</v>
      </c>
    </row>
    <row r="1572" spans="6:8">
      <c r="H1572" t="s">
        <v>3623</v>
      </c>
    </row>
    <row r="1573" spans="6:8">
      <c r="H1573" t="s">
        <v>3624</v>
      </c>
    </row>
    <row r="1574" spans="6:8">
      <c r="H1574" t="s">
        <v>3625</v>
      </c>
    </row>
    <row r="1575" spans="6:8">
      <c r="H1575" t="s">
        <v>3626</v>
      </c>
    </row>
    <row r="1576" spans="6:8">
      <c r="H1576" t="s">
        <v>3627</v>
      </c>
    </row>
    <row r="1577" spans="6:8">
      <c r="H1577" t="s">
        <v>4373</v>
      </c>
    </row>
    <row r="1578" spans="6:8">
      <c r="H1578" t="s">
        <v>4374</v>
      </c>
    </row>
    <row r="1579" spans="6:8">
      <c r="F1579" t="s">
        <v>1544</v>
      </c>
      <c r="G1579" t="s">
        <v>2098</v>
      </c>
      <c r="H1579" t="s">
        <v>3878</v>
      </c>
    </row>
    <row r="1580" spans="6:8">
      <c r="H1580" t="s">
        <v>3879</v>
      </c>
    </row>
    <row r="1581" spans="6:8">
      <c r="H1581" t="s">
        <v>3880</v>
      </c>
    </row>
    <row r="1582" spans="6:8">
      <c r="H1582" t="s">
        <v>3881</v>
      </c>
    </row>
    <row r="1583" spans="6:8">
      <c r="F1583" t="s">
        <v>1545</v>
      </c>
      <c r="G1583" t="s">
        <v>2099</v>
      </c>
      <c r="H1583" t="s">
        <v>3878</v>
      </c>
    </row>
    <row r="1584" spans="6:8">
      <c r="H1584" t="s">
        <v>3887</v>
      </c>
    </row>
    <row r="1585" spans="6:8">
      <c r="H1585" t="s">
        <v>3879</v>
      </c>
    </row>
    <row r="1586" spans="6:8">
      <c r="H1586" t="s">
        <v>3880</v>
      </c>
    </row>
    <row r="1587" spans="6:8">
      <c r="H1587" t="s">
        <v>3881</v>
      </c>
    </row>
    <row r="1588" spans="6:8">
      <c r="F1588" t="s">
        <v>1546</v>
      </c>
      <c r="G1588" t="s">
        <v>2173</v>
      </c>
      <c r="H1588" t="s">
        <v>4375</v>
      </c>
    </row>
    <row r="1589" spans="6:8">
      <c r="H1589" t="s">
        <v>4376</v>
      </c>
    </row>
    <row r="1590" spans="6:8">
      <c r="H1590" t="s">
        <v>4377</v>
      </c>
    </row>
    <row r="1591" spans="6:8">
      <c r="H1591" t="s">
        <v>4378</v>
      </c>
    </row>
    <row r="1592" spans="6:8">
      <c r="F1592" t="s">
        <v>1547</v>
      </c>
      <c r="G1592" t="s">
        <v>2084</v>
      </c>
      <c r="H1592" t="s">
        <v>4379</v>
      </c>
    </row>
    <row r="1593" spans="6:8">
      <c r="H1593" t="s">
        <v>4380</v>
      </c>
    </row>
    <row r="1594" spans="6:8">
      <c r="H1594" t="s">
        <v>4381</v>
      </c>
    </row>
    <row r="1595" spans="6:8">
      <c r="H1595" t="s">
        <v>4382</v>
      </c>
    </row>
    <row r="1596" spans="6:8">
      <c r="H1596" t="s">
        <v>3021</v>
      </c>
    </row>
    <row r="1597" spans="6:8">
      <c r="H1597" t="s">
        <v>3022</v>
      </c>
    </row>
    <row r="1598" spans="6:8">
      <c r="H1598" t="s">
        <v>3520</v>
      </c>
    </row>
    <row r="1599" spans="6:8">
      <c r="F1599" t="s">
        <v>1548</v>
      </c>
      <c r="G1599" t="s">
        <v>2085</v>
      </c>
      <c r="H1599" t="s">
        <v>4379</v>
      </c>
    </row>
    <row r="1600" spans="6:8">
      <c r="H1600" t="s">
        <v>4380</v>
      </c>
    </row>
    <row r="1601" spans="6:8">
      <c r="H1601" t="s">
        <v>4381</v>
      </c>
    </row>
    <row r="1602" spans="6:8">
      <c r="H1602" t="s">
        <v>4382</v>
      </c>
    </row>
    <row r="1603" spans="6:8">
      <c r="H1603" t="s">
        <v>3021</v>
      </c>
    </row>
    <row r="1604" spans="6:8">
      <c r="H1604" t="s">
        <v>3022</v>
      </c>
    </row>
    <row r="1605" spans="6:8">
      <c r="H1605" t="s">
        <v>3524</v>
      </c>
    </row>
    <row r="1606" spans="6:8">
      <c r="H1606" t="s">
        <v>3525</v>
      </c>
    </row>
    <row r="1607" spans="6:8">
      <c r="H1607" t="s">
        <v>3526</v>
      </c>
    </row>
    <row r="1608" spans="6:8">
      <c r="H1608" t="s">
        <v>3038</v>
      </c>
    </row>
    <row r="1609" spans="6:8">
      <c r="F1609" t="s">
        <v>1549</v>
      </c>
      <c r="G1609" t="s">
        <v>2120</v>
      </c>
      <c r="H1609" t="s">
        <v>4383</v>
      </c>
    </row>
    <row r="1610" spans="6:8">
      <c r="H1610" t="s">
        <v>4384</v>
      </c>
    </row>
    <row r="1611" spans="6:8">
      <c r="H1611" t="s">
        <v>4385</v>
      </c>
    </row>
    <row r="1612" spans="6:8">
      <c r="F1612" t="s">
        <v>1550</v>
      </c>
      <c r="G1612" t="s">
        <v>2174</v>
      </c>
      <c r="H1612" t="s">
        <v>3645</v>
      </c>
    </row>
    <row r="1613" spans="6:8">
      <c r="H1613" t="s">
        <v>3646</v>
      </c>
    </row>
    <row r="1614" spans="6:8">
      <c r="H1614" t="s">
        <v>4386</v>
      </c>
    </row>
    <row r="1615" spans="6:8">
      <c r="H1615" t="s">
        <v>4387</v>
      </c>
    </row>
    <row r="1616" spans="6:8">
      <c r="H1616" t="s">
        <v>4388</v>
      </c>
    </row>
    <row r="1617" spans="6:8">
      <c r="H1617" t="s">
        <v>4389</v>
      </c>
    </row>
    <row r="1618" spans="6:8">
      <c r="H1618" t="s">
        <v>4390</v>
      </c>
    </row>
    <row r="1619" spans="6:8">
      <c r="H1619" t="s">
        <v>4391</v>
      </c>
    </row>
    <row r="1620" spans="6:8">
      <c r="H1620" t="s">
        <v>4018</v>
      </c>
    </row>
    <row r="1621" spans="6:8">
      <c r="F1621" t="s">
        <v>1551</v>
      </c>
      <c r="G1621" t="s">
        <v>1977</v>
      </c>
      <c r="H1621" t="s">
        <v>4393</v>
      </c>
    </row>
    <row r="1622" spans="6:8">
      <c r="H1622" t="s">
        <v>2894</v>
      </c>
    </row>
    <row r="1623" spans="6:8">
      <c r="H1623" t="s">
        <v>3301</v>
      </c>
    </row>
    <row r="1624" spans="6:8">
      <c r="H1624" t="s">
        <v>4394</v>
      </c>
    </row>
    <row r="1625" spans="6:8">
      <c r="H1625" t="s">
        <v>4395</v>
      </c>
    </row>
    <row r="1626" spans="6:8">
      <c r="H1626" t="s">
        <v>3302</v>
      </c>
    </row>
    <row r="1627" spans="6:8">
      <c r="H1627" t="s">
        <v>4396</v>
      </c>
    </row>
    <row r="1628" spans="6:8">
      <c r="F1628" t="s">
        <v>1552</v>
      </c>
      <c r="G1628" t="s">
        <v>1900</v>
      </c>
      <c r="H1628" t="s">
        <v>4397</v>
      </c>
    </row>
    <row r="1629" spans="6:8">
      <c r="H1629" t="s">
        <v>2894</v>
      </c>
    </row>
    <row r="1630" spans="6:8">
      <c r="H1630" t="s">
        <v>3308</v>
      </c>
    </row>
    <row r="1631" spans="6:8">
      <c r="H1631" t="s">
        <v>4018</v>
      </c>
    </row>
    <row r="1632" spans="6:8">
      <c r="H1632" t="s">
        <v>4398</v>
      </c>
    </row>
    <row r="1633" spans="6:8">
      <c r="H1633" t="s">
        <v>4399</v>
      </c>
    </row>
    <row r="1634" spans="6:8">
      <c r="H1634" t="s">
        <v>3309</v>
      </c>
    </row>
    <row r="1635" spans="6:8">
      <c r="H1635" t="s">
        <v>3310</v>
      </c>
    </row>
    <row r="1636" spans="6:8">
      <c r="H1636" t="s">
        <v>4082</v>
      </c>
    </row>
    <row r="1637" spans="6:8">
      <c r="F1637" t="s">
        <v>1553</v>
      </c>
      <c r="G1637" t="s">
        <v>2129</v>
      </c>
      <c r="H1637" t="s">
        <v>3026</v>
      </c>
    </row>
    <row r="1638" spans="6:8">
      <c r="H1638" t="s">
        <v>3027</v>
      </c>
    </row>
    <row r="1639" spans="6:8">
      <c r="H1639" t="s">
        <v>3028</v>
      </c>
    </row>
    <row r="1640" spans="6:8">
      <c r="H1640" t="s">
        <v>3029</v>
      </c>
    </row>
    <row r="1641" spans="6:8">
      <c r="H1641" t="s">
        <v>3030</v>
      </c>
    </row>
    <row r="1642" spans="6:8">
      <c r="H1642" t="s">
        <v>2987</v>
      </c>
    </row>
    <row r="1643" spans="6:8">
      <c r="H1643" t="s">
        <v>3032</v>
      </c>
    </row>
    <row r="1644" spans="6:8">
      <c r="H1644" t="s">
        <v>3033</v>
      </c>
    </row>
    <row r="1645" spans="6:8">
      <c r="H1645" t="s">
        <v>3034</v>
      </c>
    </row>
    <row r="1646" spans="6:8">
      <c r="H1646" t="s">
        <v>3035</v>
      </c>
    </row>
    <row r="1647" spans="6:8">
      <c r="H1647" t="s">
        <v>3036</v>
      </c>
    </row>
    <row r="1648" spans="6:8">
      <c r="H1648" t="s">
        <v>3999</v>
      </c>
    </row>
    <row r="1649" spans="6:8">
      <c r="H1649" t="s">
        <v>4000</v>
      </c>
    </row>
    <row r="1650" spans="6:8">
      <c r="H1650" t="s">
        <v>3039</v>
      </c>
    </row>
    <row r="1651" spans="6:8">
      <c r="H1651" t="s">
        <v>3040</v>
      </c>
    </row>
    <row r="1652" spans="6:8">
      <c r="H1652" t="s">
        <v>4001</v>
      </c>
    </row>
    <row r="1653" spans="6:8">
      <c r="H1653" t="s">
        <v>4402</v>
      </c>
    </row>
    <row r="1654" spans="6:8">
      <c r="H1654" t="s">
        <v>4312</v>
      </c>
    </row>
    <row r="1655" spans="6:8">
      <c r="F1655" t="s">
        <v>1554</v>
      </c>
      <c r="G1655" t="s">
        <v>2118</v>
      </c>
      <c r="H1655" t="s">
        <v>4403</v>
      </c>
    </row>
    <row r="1656" spans="6:8">
      <c r="H1656" t="s">
        <v>4404</v>
      </c>
    </row>
    <row r="1657" spans="6:8">
      <c r="H1657" t="s">
        <v>4307</v>
      </c>
    </row>
    <row r="1658" spans="6:8">
      <c r="F1658" t="s">
        <v>1555</v>
      </c>
      <c r="G1658" t="s">
        <v>1948</v>
      </c>
      <c r="H1658" t="s">
        <v>3033</v>
      </c>
    </row>
    <row r="1659" spans="6:8">
      <c r="H1659" t="s">
        <v>3034</v>
      </c>
    </row>
    <row r="1660" spans="6:8">
      <c r="H1660" t="s">
        <v>3501</v>
      </c>
    </row>
    <row r="1661" spans="6:8">
      <c r="H1661" t="s">
        <v>3040</v>
      </c>
    </row>
    <row r="1662" spans="6:8">
      <c r="H1662" t="s">
        <v>4312</v>
      </c>
    </row>
    <row r="1663" spans="6:8">
      <c r="F1663" t="s">
        <v>1556</v>
      </c>
      <c r="G1663" t="s">
        <v>1949</v>
      </c>
      <c r="H1663" t="s">
        <v>2987</v>
      </c>
    </row>
    <row r="1664" spans="6:8">
      <c r="H1664" t="s">
        <v>3059</v>
      </c>
    </row>
    <row r="1665" spans="6:8">
      <c r="H1665" t="s">
        <v>3061</v>
      </c>
    </row>
    <row r="1666" spans="6:8">
      <c r="H1666" t="s">
        <v>4405</v>
      </c>
    </row>
    <row r="1667" spans="6:8">
      <c r="H1667" t="s">
        <v>4406</v>
      </c>
    </row>
    <row r="1668" spans="6:8">
      <c r="F1668" t="s">
        <v>1557</v>
      </c>
      <c r="G1668" t="s">
        <v>1946</v>
      </c>
      <c r="H1668" t="s">
        <v>2820</v>
      </c>
    </row>
    <row r="1669" spans="6:8">
      <c r="H1669" t="s">
        <v>2821</v>
      </c>
    </row>
    <row r="1670" spans="6:8">
      <c r="H1670" t="s">
        <v>2822</v>
      </c>
    </row>
    <row r="1671" spans="6:8">
      <c r="H1671" t="s">
        <v>2823</v>
      </c>
    </row>
    <row r="1672" spans="6:8">
      <c r="H1672" t="s">
        <v>2824</v>
      </c>
    </row>
    <row r="1673" spans="6:8">
      <c r="H1673" t="s">
        <v>2825</v>
      </c>
    </row>
    <row r="1674" spans="6:8">
      <c r="H1674" t="s">
        <v>2826</v>
      </c>
    </row>
    <row r="1675" spans="6:8">
      <c r="H1675" t="s">
        <v>2827</v>
      </c>
    </row>
    <row r="1676" spans="6:8">
      <c r="H1676" t="s">
        <v>2828</v>
      </c>
    </row>
    <row r="1677" spans="6:8">
      <c r="H1677" t="s">
        <v>2829</v>
      </c>
    </row>
    <row r="1678" spans="6:8">
      <c r="H1678" t="s">
        <v>2830</v>
      </c>
    </row>
    <row r="1679" spans="6:8">
      <c r="H1679" t="s">
        <v>2831</v>
      </c>
    </row>
    <row r="1680" spans="6:8">
      <c r="H1680" t="s">
        <v>2832</v>
      </c>
    </row>
    <row r="1681" spans="6:8">
      <c r="H1681" t="s">
        <v>2833</v>
      </c>
    </row>
    <row r="1682" spans="6:8">
      <c r="H1682" t="s">
        <v>2834</v>
      </c>
    </row>
    <row r="1683" spans="6:8">
      <c r="H1683" t="s">
        <v>2835</v>
      </c>
    </row>
    <row r="1684" spans="6:8">
      <c r="H1684" t="s">
        <v>2836</v>
      </c>
    </row>
    <row r="1685" spans="6:8">
      <c r="H1685" t="s">
        <v>2837</v>
      </c>
    </row>
    <row r="1686" spans="6:8">
      <c r="F1686" t="s">
        <v>1558</v>
      </c>
      <c r="G1686" t="s">
        <v>1983</v>
      </c>
      <c r="H1686" t="s">
        <v>3026</v>
      </c>
    </row>
    <row r="1687" spans="6:8">
      <c r="H1687" t="s">
        <v>3998</v>
      </c>
    </row>
    <row r="1688" spans="6:8">
      <c r="H1688" t="s">
        <v>3028</v>
      </c>
    </row>
    <row r="1689" spans="6:8">
      <c r="H1689" t="s">
        <v>3029</v>
      </c>
    </row>
    <row r="1690" spans="6:8">
      <c r="H1690" t="s">
        <v>3030</v>
      </c>
    </row>
    <row r="1691" spans="6:8">
      <c r="H1691" t="s">
        <v>3031</v>
      </c>
    </row>
    <row r="1692" spans="6:8">
      <c r="H1692" t="s">
        <v>3032</v>
      </c>
    </row>
    <row r="1693" spans="6:8">
      <c r="H1693" t="s">
        <v>3033</v>
      </c>
    </row>
    <row r="1694" spans="6:8">
      <c r="H1694" t="s">
        <v>3034</v>
      </c>
    </row>
    <row r="1695" spans="6:8">
      <c r="H1695" t="s">
        <v>3035</v>
      </c>
    </row>
    <row r="1696" spans="6:8">
      <c r="H1696" t="s">
        <v>3036</v>
      </c>
    </row>
    <row r="1697" spans="6:8">
      <c r="H1697" t="s">
        <v>3039</v>
      </c>
    </row>
    <row r="1698" spans="6:8">
      <c r="F1698" t="s">
        <v>1559</v>
      </c>
      <c r="G1698" t="s">
        <v>1950</v>
      </c>
      <c r="H1698" t="s">
        <v>4411</v>
      </c>
    </row>
    <row r="1699" spans="6:8">
      <c r="H1699" t="s">
        <v>4412</v>
      </c>
    </row>
    <row r="1700" spans="6:8">
      <c r="H1700" t="s">
        <v>4413</v>
      </c>
    </row>
    <row r="1701" spans="6:8">
      <c r="H1701" t="s">
        <v>4414</v>
      </c>
    </row>
    <row r="1702" spans="6:8">
      <c r="H1702" t="s">
        <v>4415</v>
      </c>
    </row>
    <row r="1703" spans="6:8">
      <c r="H1703" t="s">
        <v>4416</v>
      </c>
    </row>
    <row r="1704" spans="6:8">
      <c r="H1704" t="s">
        <v>4417</v>
      </c>
    </row>
    <row r="1705" spans="6:8">
      <c r="H1705" t="s">
        <v>4418</v>
      </c>
    </row>
    <row r="1706" spans="6:8">
      <c r="H1706" t="s">
        <v>4419</v>
      </c>
    </row>
    <row r="1707" spans="6:8">
      <c r="H1707" t="s">
        <v>4420</v>
      </c>
    </row>
    <row r="1708" spans="6:8">
      <c r="H1708" t="s">
        <v>4421</v>
      </c>
    </row>
    <row r="1709" spans="6:8">
      <c r="H1709" t="s">
        <v>4422</v>
      </c>
    </row>
    <row r="1710" spans="6:8">
      <c r="H1710" t="s">
        <v>4423</v>
      </c>
    </row>
    <row r="1711" spans="6:8">
      <c r="H1711" t="s">
        <v>4424</v>
      </c>
    </row>
    <row r="1712" spans="6:8">
      <c r="H1712" t="s">
        <v>4425</v>
      </c>
    </row>
    <row r="1713" spans="6:8">
      <c r="H1713" t="s">
        <v>4426</v>
      </c>
    </row>
    <row r="1714" spans="6:8">
      <c r="H1714" t="s">
        <v>4427</v>
      </c>
    </row>
    <row r="1715" spans="6:8">
      <c r="H1715" t="s">
        <v>4428</v>
      </c>
    </row>
    <row r="1716" spans="6:8">
      <c r="H1716" t="s">
        <v>4429</v>
      </c>
    </row>
    <row r="1717" spans="6:8">
      <c r="H1717" t="s">
        <v>4430</v>
      </c>
    </row>
    <row r="1718" spans="6:8">
      <c r="H1718" t="s">
        <v>4431</v>
      </c>
    </row>
    <row r="1719" spans="6:8">
      <c r="H1719" t="s">
        <v>4432</v>
      </c>
    </row>
    <row r="1720" spans="6:8">
      <c r="H1720" t="s">
        <v>4433</v>
      </c>
    </row>
    <row r="1721" spans="6:8">
      <c r="H1721" t="s">
        <v>4434</v>
      </c>
    </row>
    <row r="1722" spans="6:8">
      <c r="H1722" t="s">
        <v>4435</v>
      </c>
    </row>
    <row r="1723" spans="6:8">
      <c r="H1723" t="s">
        <v>4436</v>
      </c>
    </row>
    <row r="1724" spans="6:8">
      <c r="F1724" t="s">
        <v>1560</v>
      </c>
      <c r="G1724" t="s">
        <v>1985</v>
      </c>
      <c r="H1724" t="s">
        <v>4439</v>
      </c>
    </row>
    <row r="1725" spans="6:8">
      <c r="H1725" t="s">
        <v>4440</v>
      </c>
    </row>
    <row r="1726" spans="6:8">
      <c r="H1726" t="s">
        <v>4441</v>
      </c>
    </row>
    <row r="1727" spans="6:8">
      <c r="H1727" t="s">
        <v>3190</v>
      </c>
    </row>
    <row r="1728" spans="6:8">
      <c r="F1728" t="s">
        <v>1561</v>
      </c>
      <c r="G1728" t="s">
        <v>2175</v>
      </c>
      <c r="H1728" t="s">
        <v>4445</v>
      </c>
    </row>
    <row r="1729" spans="6:8">
      <c r="H1729" t="s">
        <v>4446</v>
      </c>
    </row>
    <row r="1730" spans="6:8">
      <c r="H1730" t="s">
        <v>4447</v>
      </c>
    </row>
    <row r="1731" spans="6:8">
      <c r="H1731" t="s">
        <v>4448</v>
      </c>
    </row>
    <row r="1732" spans="6:8">
      <c r="F1732" t="s">
        <v>1562</v>
      </c>
      <c r="G1732" t="s">
        <v>2044</v>
      </c>
      <c r="H1732" t="s">
        <v>3496</v>
      </c>
    </row>
    <row r="1733" spans="6:8">
      <c r="H1733" t="s">
        <v>4449</v>
      </c>
    </row>
    <row r="1734" spans="6:8">
      <c r="H1734" t="s">
        <v>4450</v>
      </c>
    </row>
    <row r="1735" spans="6:8">
      <c r="H1735" t="s">
        <v>3497</v>
      </c>
    </row>
    <row r="1736" spans="6:8">
      <c r="H1736" t="s">
        <v>4451</v>
      </c>
    </row>
    <row r="1737" spans="6:8">
      <c r="H1737" t="s">
        <v>3498</v>
      </c>
    </row>
    <row r="1738" spans="6:8">
      <c r="H1738" t="s">
        <v>3499</v>
      </c>
    </row>
    <row r="1739" spans="6:8">
      <c r="H1739" t="s">
        <v>4452</v>
      </c>
    </row>
    <row r="1740" spans="6:8">
      <c r="H1740" t="s">
        <v>4453</v>
      </c>
    </row>
    <row r="1741" spans="6:8">
      <c r="H1741" t="s">
        <v>4454</v>
      </c>
    </row>
    <row r="1742" spans="6:8">
      <c r="F1742" t="s">
        <v>1563</v>
      </c>
      <c r="G1742" t="s">
        <v>2176</v>
      </c>
      <c r="H1742" t="s">
        <v>4364</v>
      </c>
    </row>
    <row r="1743" spans="6:8">
      <c r="H1743" t="s">
        <v>4365</v>
      </c>
    </row>
    <row r="1744" spans="6:8">
      <c r="H1744" t="s">
        <v>4366</v>
      </c>
    </row>
    <row r="1745" spans="1:8">
      <c r="F1745" t="s">
        <v>1564</v>
      </c>
      <c r="G1745" t="s">
        <v>2107</v>
      </c>
      <c r="H1745" t="s">
        <v>3496</v>
      </c>
    </row>
    <row r="1746" spans="1:8">
      <c r="H1746" t="s">
        <v>3497</v>
      </c>
    </row>
    <row r="1747" spans="1:8">
      <c r="H1747" t="s">
        <v>3899</v>
      </c>
    </row>
    <row r="1748" spans="1:8">
      <c r="A1748" t="s">
        <v>374</v>
      </c>
      <c r="B1748">
        <f>HYPERLINK("https://github.com/apache/commons-math/commit/0a5cd11327d50e5906fb4dc08bce5baea6b2d247", "0a5cd11327d50e5906fb4dc08bce5baea6b2d247")</f>
        <v>0</v>
      </c>
      <c r="C1748">
        <f>HYPERLINK("https://github.com/apache/commons-math/commit/d389e94beef2de34e268470c9c3304d50acbba17", "d389e94beef2de34e268470c9c3304d50acbba17")</f>
        <v>0</v>
      </c>
      <c r="D1748" t="s">
        <v>521</v>
      </c>
      <c r="E1748" t="s">
        <v>898</v>
      </c>
      <c r="F1748" t="s">
        <v>1565</v>
      </c>
      <c r="G1748" t="s">
        <v>2159</v>
      </c>
      <c r="H1748" t="s">
        <v>3531</v>
      </c>
    </row>
    <row r="1749" spans="1:8">
      <c r="H1749" t="s">
        <v>3532</v>
      </c>
    </row>
    <row r="1750" spans="1:8">
      <c r="H1750" t="s">
        <v>3533</v>
      </c>
    </row>
    <row r="1751" spans="1:8">
      <c r="H1751" t="s">
        <v>4327</v>
      </c>
    </row>
    <row r="1752" spans="1:8">
      <c r="H1752" t="s">
        <v>4328</v>
      </c>
    </row>
    <row r="1753" spans="1:8">
      <c r="H1753" t="s">
        <v>4329</v>
      </c>
    </row>
    <row r="1754" spans="1:8">
      <c r="H1754" t="s">
        <v>4330</v>
      </c>
    </row>
    <row r="1755" spans="1:8">
      <c r="H1755" t="s">
        <v>4331</v>
      </c>
    </row>
    <row r="1756" spans="1:8">
      <c r="F1756" t="s">
        <v>1566</v>
      </c>
      <c r="G1756" t="s">
        <v>2140</v>
      </c>
      <c r="H1756" t="s">
        <v>3531</v>
      </c>
    </row>
    <row r="1757" spans="1:8">
      <c r="H1757" t="s">
        <v>4329</v>
      </c>
    </row>
    <row r="1758" spans="1:8">
      <c r="H1758" t="s">
        <v>4330</v>
      </c>
    </row>
    <row r="1759" spans="1:8">
      <c r="F1759" t="s">
        <v>1567</v>
      </c>
      <c r="G1759" t="s">
        <v>2177</v>
      </c>
      <c r="H1759" t="s">
        <v>3531</v>
      </c>
    </row>
    <row r="1760" spans="1:8">
      <c r="H1760" t="s">
        <v>3532</v>
      </c>
    </row>
    <row r="1761" spans="6:8">
      <c r="H1761" t="s">
        <v>3533</v>
      </c>
    </row>
    <row r="1762" spans="6:8">
      <c r="F1762" t="s">
        <v>1568</v>
      </c>
      <c r="G1762" t="s">
        <v>2178</v>
      </c>
      <c r="H1762" t="s">
        <v>3531</v>
      </c>
    </row>
    <row r="1763" spans="6:8">
      <c r="H1763" t="s">
        <v>3532</v>
      </c>
    </row>
    <row r="1764" spans="6:8">
      <c r="H1764" t="s">
        <v>4455</v>
      </c>
    </row>
    <row r="1765" spans="6:8">
      <c r="F1765" t="s">
        <v>1569</v>
      </c>
      <c r="G1765" t="s">
        <v>2179</v>
      </c>
      <c r="H1765" t="s">
        <v>3531</v>
      </c>
    </row>
    <row r="1766" spans="6:8">
      <c r="H1766" t="s">
        <v>3532</v>
      </c>
    </row>
    <row r="1767" spans="6:8">
      <c r="H1767" t="s">
        <v>4455</v>
      </c>
    </row>
    <row r="1768" spans="6:8">
      <c r="F1768" t="s">
        <v>1570</v>
      </c>
      <c r="G1768" t="s">
        <v>1978</v>
      </c>
      <c r="H1768" t="s">
        <v>2359</v>
      </c>
    </row>
    <row r="1769" spans="6:8">
      <c r="H1769" t="s">
        <v>2360</v>
      </c>
    </row>
    <row r="1770" spans="6:8">
      <c r="F1770" t="s">
        <v>1571</v>
      </c>
      <c r="G1770" t="s">
        <v>2120</v>
      </c>
      <c r="H1770" t="s">
        <v>4383</v>
      </c>
    </row>
    <row r="1771" spans="6:8">
      <c r="H1771" t="s">
        <v>4384</v>
      </c>
    </row>
    <row r="1772" spans="6:8">
      <c r="H1772" t="s">
        <v>4385</v>
      </c>
    </row>
    <row r="1773" spans="6:8">
      <c r="F1773" t="s">
        <v>1572</v>
      </c>
      <c r="G1773" t="s">
        <v>2174</v>
      </c>
      <c r="H1773" t="s">
        <v>3645</v>
      </c>
    </row>
    <row r="1774" spans="6:8">
      <c r="H1774" t="s">
        <v>3646</v>
      </c>
    </row>
    <row r="1775" spans="6:8">
      <c r="H1775" t="s">
        <v>4386</v>
      </c>
    </row>
    <row r="1776" spans="6:8">
      <c r="H1776" t="s">
        <v>4387</v>
      </c>
    </row>
    <row r="1777" spans="6:8">
      <c r="H1777" t="s">
        <v>4388</v>
      </c>
    </row>
    <row r="1778" spans="6:8">
      <c r="H1778" t="s">
        <v>4389</v>
      </c>
    </row>
    <row r="1779" spans="6:8">
      <c r="H1779" t="s">
        <v>4390</v>
      </c>
    </row>
    <row r="1780" spans="6:8">
      <c r="H1780" t="s">
        <v>4391</v>
      </c>
    </row>
    <row r="1781" spans="6:8">
      <c r="H1781" t="s">
        <v>4018</v>
      </c>
    </row>
    <row r="1782" spans="6:8">
      <c r="F1782" t="s">
        <v>1573</v>
      </c>
      <c r="G1782" t="s">
        <v>1977</v>
      </c>
      <c r="H1782" t="s">
        <v>4393</v>
      </c>
    </row>
    <row r="1783" spans="6:8">
      <c r="H1783" t="s">
        <v>2894</v>
      </c>
    </row>
    <row r="1784" spans="6:8">
      <c r="H1784" t="s">
        <v>3301</v>
      </c>
    </row>
    <row r="1785" spans="6:8">
      <c r="H1785" t="s">
        <v>4394</v>
      </c>
    </row>
    <row r="1786" spans="6:8">
      <c r="H1786" t="s">
        <v>4395</v>
      </c>
    </row>
    <row r="1787" spans="6:8">
      <c r="H1787" t="s">
        <v>3302</v>
      </c>
    </row>
    <row r="1788" spans="6:8">
      <c r="H1788" t="s">
        <v>4396</v>
      </c>
    </row>
    <row r="1789" spans="6:8">
      <c r="F1789" t="s">
        <v>1574</v>
      </c>
      <c r="G1789" t="s">
        <v>1900</v>
      </c>
      <c r="H1789" t="s">
        <v>4397</v>
      </c>
    </row>
    <row r="1790" spans="6:8">
      <c r="H1790" t="s">
        <v>2894</v>
      </c>
    </row>
    <row r="1791" spans="6:8">
      <c r="H1791" t="s">
        <v>3308</v>
      </c>
    </row>
    <row r="1792" spans="6:8">
      <c r="H1792" t="s">
        <v>4018</v>
      </c>
    </row>
    <row r="1793" spans="1:8">
      <c r="H1793" t="s">
        <v>4398</v>
      </c>
    </row>
    <row r="1794" spans="1:8">
      <c r="H1794" t="s">
        <v>4399</v>
      </c>
    </row>
    <row r="1795" spans="1:8">
      <c r="H1795" t="s">
        <v>3309</v>
      </c>
    </row>
    <row r="1796" spans="1:8">
      <c r="H1796" t="s">
        <v>3310</v>
      </c>
    </row>
    <row r="1797" spans="1:8">
      <c r="H1797" t="s">
        <v>4082</v>
      </c>
    </row>
    <row r="1798" spans="1:8">
      <c r="A1798" t="s">
        <v>375</v>
      </c>
      <c r="B1798">
        <f>HYPERLINK("https://github.com/apache/commons-math/commit/76b7413d2b1eb2dc22f05de5b76f9519be5142e0", "76b7413d2b1eb2dc22f05de5b76f9519be5142e0")</f>
        <v>0</v>
      </c>
      <c r="C1798">
        <f>HYPERLINK("https://github.com/apache/commons-math/commit/fbf5a51ea5f700be8d92a4485e468ebfb67cf310", "fbf5a51ea5f700be8d92a4485e468ebfb67cf310")</f>
        <v>0</v>
      </c>
      <c r="D1798" t="s">
        <v>521</v>
      </c>
      <c r="E1798" t="s">
        <v>899</v>
      </c>
      <c r="F1798" t="s">
        <v>1575</v>
      </c>
      <c r="G1798" t="s">
        <v>2075</v>
      </c>
      <c r="H1798" t="s">
        <v>4456</v>
      </c>
    </row>
    <row r="1799" spans="1:8">
      <c r="A1799" t="s">
        <v>376</v>
      </c>
      <c r="B1799">
        <f>HYPERLINK("https://github.com/apache/commons-math/commit/306fa74602973d8e6a5d542d43b13c9630408288", "306fa74602973d8e6a5d542d43b13c9630408288")</f>
        <v>0</v>
      </c>
      <c r="C1799">
        <f>HYPERLINK("https://github.com/apache/commons-math/commit/8e4e5221515f820108f48396a18ceaed73de8dc1", "8e4e5221515f820108f48396a18ceaed73de8dc1")</f>
        <v>0</v>
      </c>
      <c r="D1799" t="s">
        <v>521</v>
      </c>
      <c r="E1799" t="s">
        <v>900</v>
      </c>
      <c r="F1799" t="s">
        <v>1576</v>
      </c>
      <c r="G1799" t="s">
        <v>2180</v>
      </c>
      <c r="H1799" t="s">
        <v>4457</v>
      </c>
    </row>
    <row r="1800" spans="1:8">
      <c r="H1800" t="s">
        <v>4458</v>
      </c>
    </row>
    <row r="1801" spans="1:8">
      <c r="H1801" t="s">
        <v>4459</v>
      </c>
    </row>
    <row r="1802" spans="1:8">
      <c r="H1802" t="s">
        <v>4460</v>
      </c>
    </row>
    <row r="1803" spans="1:8">
      <c r="A1803" t="s">
        <v>377</v>
      </c>
      <c r="B1803">
        <f>HYPERLINK("https://github.com/apache/commons-math/commit/e31fde875c6075ae3da9572c6f910cc29ceaf6c3", "e31fde875c6075ae3da9572c6f910cc29ceaf6c3")</f>
        <v>0</v>
      </c>
      <c r="C1803">
        <f>HYPERLINK("https://github.com/apache/commons-math/commit/0737cf82db33f55cdfcb68e8f02f0b8fed40fa15", "0737cf82db33f55cdfcb68e8f02f0b8fed40fa15")</f>
        <v>0</v>
      </c>
      <c r="D1803" t="s">
        <v>521</v>
      </c>
      <c r="E1803" t="s">
        <v>901</v>
      </c>
      <c r="F1803" t="s">
        <v>1577</v>
      </c>
      <c r="G1803" t="s">
        <v>2181</v>
      </c>
      <c r="H1803" t="s">
        <v>4461</v>
      </c>
    </row>
    <row r="1804" spans="1:8">
      <c r="H1804" t="s">
        <v>3026</v>
      </c>
    </row>
    <row r="1805" spans="1:8">
      <c r="H1805" t="s">
        <v>4462</v>
      </c>
    </row>
    <row r="1806" spans="1:8">
      <c r="H1806" t="s">
        <v>3898</v>
      </c>
    </row>
    <row r="1807" spans="1:8">
      <c r="F1807" t="s">
        <v>1578</v>
      </c>
      <c r="G1807" t="s">
        <v>2129</v>
      </c>
      <c r="H1807" t="s">
        <v>4463</v>
      </c>
    </row>
    <row r="1808" spans="1:8">
      <c r="H1808" t="s">
        <v>3026</v>
      </c>
    </row>
    <row r="1809" spans="8:8">
      <c r="H1809" t="s">
        <v>3027</v>
      </c>
    </row>
    <row r="1810" spans="8:8">
      <c r="H1810" t="s">
        <v>3028</v>
      </c>
    </row>
    <row r="1811" spans="8:8">
      <c r="H1811" t="s">
        <v>3029</v>
      </c>
    </row>
    <row r="1812" spans="8:8">
      <c r="H1812" t="s">
        <v>3030</v>
      </c>
    </row>
    <row r="1813" spans="8:8">
      <c r="H1813" t="s">
        <v>2987</v>
      </c>
    </row>
    <row r="1814" spans="8:8">
      <c r="H1814" t="s">
        <v>3032</v>
      </c>
    </row>
    <row r="1815" spans="8:8">
      <c r="H1815" t="s">
        <v>3033</v>
      </c>
    </row>
    <row r="1816" spans="8:8">
      <c r="H1816" t="s">
        <v>3034</v>
      </c>
    </row>
    <row r="1817" spans="8:8">
      <c r="H1817" t="s">
        <v>3035</v>
      </c>
    </row>
    <row r="1818" spans="8:8">
      <c r="H1818" t="s">
        <v>3036</v>
      </c>
    </row>
    <row r="1819" spans="8:8">
      <c r="H1819" t="s">
        <v>3999</v>
      </c>
    </row>
    <row r="1820" spans="8:8">
      <c r="H1820" t="s">
        <v>4000</v>
      </c>
    </row>
    <row r="1821" spans="8:8">
      <c r="H1821" t="s">
        <v>3039</v>
      </c>
    </row>
    <row r="1822" spans="8:8">
      <c r="H1822" t="s">
        <v>3040</v>
      </c>
    </row>
    <row r="1823" spans="8:8">
      <c r="H1823" t="s">
        <v>4001</v>
      </c>
    </row>
    <row r="1824" spans="8:8">
      <c r="H1824" t="s">
        <v>4402</v>
      </c>
    </row>
    <row r="1825" spans="6:8">
      <c r="H1825" t="s">
        <v>4312</v>
      </c>
    </row>
    <row r="1826" spans="6:8">
      <c r="F1826" t="s">
        <v>1579</v>
      </c>
      <c r="G1826" t="s">
        <v>2118</v>
      </c>
      <c r="H1826" t="s">
        <v>4403</v>
      </c>
    </row>
    <row r="1827" spans="6:8">
      <c r="H1827" t="s">
        <v>4404</v>
      </c>
    </row>
    <row r="1828" spans="6:8">
      <c r="H1828" t="s">
        <v>4307</v>
      </c>
    </row>
    <row r="1829" spans="6:8">
      <c r="F1829" t="s">
        <v>1580</v>
      </c>
      <c r="G1829" t="s">
        <v>1948</v>
      </c>
      <c r="H1829" t="s">
        <v>4464</v>
      </c>
    </row>
    <row r="1830" spans="6:8">
      <c r="H1830" t="s">
        <v>3033</v>
      </c>
    </row>
    <row r="1831" spans="6:8">
      <c r="H1831" t="s">
        <v>3034</v>
      </c>
    </row>
    <row r="1832" spans="6:8">
      <c r="H1832" t="s">
        <v>3501</v>
      </c>
    </row>
    <row r="1833" spans="6:8">
      <c r="H1833" t="s">
        <v>3040</v>
      </c>
    </row>
    <row r="1834" spans="6:8">
      <c r="H1834" t="s">
        <v>4312</v>
      </c>
    </row>
    <row r="1835" spans="6:8">
      <c r="F1835" t="s">
        <v>1581</v>
      </c>
      <c r="G1835" t="s">
        <v>1949</v>
      </c>
      <c r="H1835" t="s">
        <v>4464</v>
      </c>
    </row>
    <row r="1836" spans="6:8">
      <c r="H1836" t="s">
        <v>2987</v>
      </c>
    </row>
    <row r="1837" spans="6:8">
      <c r="H1837" t="s">
        <v>3059</v>
      </c>
    </row>
    <row r="1838" spans="6:8">
      <c r="H1838" t="s">
        <v>4405</v>
      </c>
    </row>
    <row r="1839" spans="6:8">
      <c r="H1839" t="s">
        <v>4406</v>
      </c>
    </row>
    <row r="1840" spans="6:8">
      <c r="F1840" t="s">
        <v>1582</v>
      </c>
      <c r="G1840" t="s">
        <v>1946</v>
      </c>
      <c r="H1840" t="s">
        <v>2820</v>
      </c>
    </row>
    <row r="1841" spans="8:8">
      <c r="H1841" t="s">
        <v>2821</v>
      </c>
    </row>
    <row r="1842" spans="8:8">
      <c r="H1842" t="s">
        <v>2822</v>
      </c>
    </row>
    <row r="1843" spans="8:8">
      <c r="H1843" t="s">
        <v>2823</v>
      </c>
    </row>
    <row r="1844" spans="8:8">
      <c r="H1844" t="s">
        <v>2824</v>
      </c>
    </row>
    <row r="1845" spans="8:8">
      <c r="H1845" t="s">
        <v>2825</v>
      </c>
    </row>
    <row r="1846" spans="8:8">
      <c r="H1846" t="s">
        <v>2826</v>
      </c>
    </row>
    <row r="1847" spans="8:8">
      <c r="H1847" t="s">
        <v>2827</v>
      </c>
    </row>
    <row r="1848" spans="8:8">
      <c r="H1848" t="s">
        <v>2828</v>
      </c>
    </row>
    <row r="1849" spans="8:8">
      <c r="H1849" t="s">
        <v>2829</v>
      </c>
    </row>
    <row r="1850" spans="8:8">
      <c r="H1850" t="s">
        <v>2830</v>
      </c>
    </row>
    <row r="1851" spans="8:8">
      <c r="H1851" t="s">
        <v>2831</v>
      </c>
    </row>
    <row r="1852" spans="8:8">
      <c r="H1852" t="s">
        <v>2832</v>
      </c>
    </row>
    <row r="1853" spans="8:8">
      <c r="H1853" t="s">
        <v>2833</v>
      </c>
    </row>
    <row r="1854" spans="8:8">
      <c r="H1854" t="s">
        <v>2834</v>
      </c>
    </row>
    <row r="1855" spans="8:8">
      <c r="H1855" t="s">
        <v>2835</v>
      </c>
    </row>
    <row r="1856" spans="8:8">
      <c r="H1856" t="s">
        <v>2836</v>
      </c>
    </row>
    <row r="1857" spans="1:8">
      <c r="H1857" t="s">
        <v>2837</v>
      </c>
    </row>
    <row r="1858" spans="1:8">
      <c r="A1858" t="s">
        <v>378</v>
      </c>
      <c r="B1858">
        <f>HYPERLINK("https://github.com/apache/commons-math/commit/845e1d54231d3ff3fb04bdbf5dc5f6b631d9b01e", "845e1d54231d3ff3fb04bdbf5dc5f6b631d9b01e")</f>
        <v>0</v>
      </c>
      <c r="C1858">
        <f>HYPERLINK("https://github.com/apache/commons-math/commit/e31fde875c6075ae3da9572c6f910cc29ceaf6c3", "e31fde875c6075ae3da9572c6f910cc29ceaf6c3")</f>
        <v>0</v>
      </c>
      <c r="D1858" t="s">
        <v>521</v>
      </c>
      <c r="E1858" t="s">
        <v>902</v>
      </c>
      <c r="F1858" t="s">
        <v>1583</v>
      </c>
      <c r="G1858" t="s">
        <v>2009</v>
      </c>
      <c r="H1858" t="s">
        <v>4467</v>
      </c>
    </row>
    <row r="1859" spans="1:8">
      <c r="H1859" t="s">
        <v>4468</v>
      </c>
    </row>
    <row r="1860" spans="1:8">
      <c r="A1860" t="s">
        <v>379</v>
      </c>
      <c r="B1860">
        <f>HYPERLINK("https://github.com/apache/commons-math/commit/5597ed7ea300ae3d08cd893b0133bce26038a7df", "5597ed7ea300ae3d08cd893b0133bce26038a7df")</f>
        <v>0</v>
      </c>
      <c r="C1860">
        <f>HYPERLINK("https://github.com/apache/commons-math/commit/9b2772e38ed16a56a4d806bbf23fabee5cf55030", "9b2772e38ed16a56a4d806bbf23fabee5cf55030")</f>
        <v>0</v>
      </c>
      <c r="D1860" t="s">
        <v>521</v>
      </c>
      <c r="E1860" t="s">
        <v>903</v>
      </c>
      <c r="F1860" t="s">
        <v>1584</v>
      </c>
      <c r="G1860" t="s">
        <v>2137</v>
      </c>
      <c r="H1860" t="s">
        <v>4207</v>
      </c>
    </row>
    <row r="1861" spans="1:8">
      <c r="A1861" t="s">
        <v>382</v>
      </c>
      <c r="B1861">
        <f>HYPERLINK("https://github.com/apache/commons-math/commit/70538e67fba268e0734a77494849629acaa05423", "70538e67fba268e0734a77494849629acaa05423")</f>
        <v>0</v>
      </c>
      <c r="C1861">
        <f>HYPERLINK("https://github.com/apache/commons-math/commit/9575054ff07b8dbb912e889111f6b3a3be582680", "9575054ff07b8dbb912e889111f6b3a3be582680")</f>
        <v>0</v>
      </c>
      <c r="D1861" t="s">
        <v>513</v>
      </c>
      <c r="E1861" t="s">
        <v>906</v>
      </c>
      <c r="F1861" t="s">
        <v>1586</v>
      </c>
      <c r="G1861" t="s">
        <v>2094</v>
      </c>
      <c r="H1861" t="s">
        <v>4471</v>
      </c>
    </row>
    <row r="1862" spans="1:8">
      <c r="H1862" t="s">
        <v>4472</v>
      </c>
    </row>
    <row r="1863" spans="1:8">
      <c r="H1863" t="s">
        <v>4473</v>
      </c>
    </row>
    <row r="1864" spans="1:8">
      <c r="H1864" t="s">
        <v>4474</v>
      </c>
    </row>
    <row r="1865" spans="1:8">
      <c r="A1865" t="s">
        <v>383</v>
      </c>
      <c r="B1865">
        <f>HYPERLINK("https://github.com/apache/commons-math/commit/0b5bd38e8658b4836ab41564ddb59febb423ecf6", "0b5bd38e8658b4836ab41564ddb59febb423ecf6")</f>
        <v>0</v>
      </c>
      <c r="C1865">
        <f>HYPERLINK("https://github.com/apache/commons-math/commit/3aa34dbc9d8d6f900a6077b62deeb046502d5bb5", "3aa34dbc9d8d6f900a6077b62deeb046502d5bb5")</f>
        <v>0</v>
      </c>
      <c r="D1865" t="s">
        <v>517</v>
      </c>
      <c r="E1865" t="s">
        <v>907</v>
      </c>
      <c r="F1865" t="s">
        <v>1587</v>
      </c>
      <c r="G1865" t="s">
        <v>2182</v>
      </c>
      <c r="H1865" t="s">
        <v>4475</v>
      </c>
    </row>
    <row r="1866" spans="1:8">
      <c r="H1866" t="s">
        <v>4476</v>
      </c>
    </row>
    <row r="1867" spans="1:8">
      <c r="A1867" t="s">
        <v>384</v>
      </c>
      <c r="B1867">
        <f>HYPERLINK("https://github.com/apache/commons-math/commit/9c51e5316babbd370bc32aed0fee134216726ec9", "9c51e5316babbd370bc32aed0fee134216726ec9")</f>
        <v>0</v>
      </c>
      <c r="C1867">
        <f>HYPERLINK("https://github.com/apache/commons-math/commit/1c194a0dccec3322036e741042761d46ae0d8a44", "1c194a0dccec3322036e741042761d46ae0d8a44")</f>
        <v>0</v>
      </c>
      <c r="D1867" t="s">
        <v>522</v>
      </c>
      <c r="E1867" t="s">
        <v>908</v>
      </c>
      <c r="F1867" t="s">
        <v>1588</v>
      </c>
      <c r="G1867" t="s">
        <v>2067</v>
      </c>
      <c r="H1867" t="s">
        <v>4477</v>
      </c>
    </row>
    <row r="1868" spans="1:8">
      <c r="H1868" t="s">
        <v>4478</v>
      </c>
    </row>
    <row r="1869" spans="1:8">
      <c r="A1869" t="s">
        <v>386</v>
      </c>
      <c r="B1869">
        <f>HYPERLINK("https://github.com/apache/commons-math/commit/fd37b5dd02bbce93f6f4fceb6bc3e6aa4641c5a7", "fd37b5dd02bbce93f6f4fceb6bc3e6aa4641c5a7")</f>
        <v>0</v>
      </c>
      <c r="C1869">
        <f>HYPERLINK("https://github.com/apache/commons-math/commit/a94ff90ab6cd2d92ccb2eb1fd7913b4e5256f02b", "a94ff90ab6cd2d92ccb2eb1fd7913b4e5256f02b")</f>
        <v>0</v>
      </c>
      <c r="D1869" t="s">
        <v>523</v>
      </c>
      <c r="E1869" t="s">
        <v>910</v>
      </c>
      <c r="F1869" t="s">
        <v>1590</v>
      </c>
      <c r="G1869" t="s">
        <v>2157</v>
      </c>
      <c r="H1869" t="s">
        <v>4486</v>
      </c>
    </row>
    <row r="1870" spans="1:8">
      <c r="H1870" t="s">
        <v>4487</v>
      </c>
    </row>
    <row r="1871" spans="1:8">
      <c r="H1871" t="s">
        <v>4488</v>
      </c>
    </row>
    <row r="1872" spans="1:8">
      <c r="A1872" t="s">
        <v>388</v>
      </c>
      <c r="B1872">
        <f>HYPERLINK("https://github.com/apache/commons-math/commit/2d868410eead061d59de524bada4de9e3d2bb442", "2d868410eead061d59de524bada4de9e3d2bb442")</f>
        <v>0</v>
      </c>
      <c r="C1872">
        <f>HYPERLINK("https://github.com/apache/commons-math/commit/b3a68ca842841c4b9713462d5f01742cf71a6b4a", "b3a68ca842841c4b9713462d5f01742cf71a6b4a")</f>
        <v>0</v>
      </c>
      <c r="D1872" t="s">
        <v>517</v>
      </c>
      <c r="E1872" t="s">
        <v>912</v>
      </c>
      <c r="F1872" t="s">
        <v>1591</v>
      </c>
      <c r="G1872" t="s">
        <v>2108</v>
      </c>
      <c r="H1872" t="s">
        <v>3736</v>
      </c>
    </row>
    <row r="1873" spans="1:8">
      <c r="A1873" t="s">
        <v>394</v>
      </c>
      <c r="B1873">
        <f>HYPERLINK("https://github.com/apache/commons-math/commit/fdc116f0bcda6d1fffbbe505d0687b0406e92fa6", "fdc116f0bcda6d1fffbbe505d0687b0406e92fa6")</f>
        <v>0</v>
      </c>
      <c r="C1873">
        <f>HYPERLINK("https://github.com/apache/commons-math/commit/2fcfce303989ae14b5b51f4c9fc92e97bc540ba8", "2fcfce303989ae14b5b51f4c9fc92e97bc540ba8")</f>
        <v>0</v>
      </c>
      <c r="D1873" t="s">
        <v>517</v>
      </c>
      <c r="E1873" t="s">
        <v>918</v>
      </c>
      <c r="F1873" t="s">
        <v>1598</v>
      </c>
      <c r="G1873" t="s">
        <v>2187</v>
      </c>
      <c r="H1873" t="s">
        <v>4501</v>
      </c>
    </row>
    <row r="1874" spans="1:8">
      <c r="A1874" t="s">
        <v>401</v>
      </c>
      <c r="B1874">
        <f>HYPERLINK("https://github.com/apache/commons-math/commit/4742149a8d979f3d97d846f90774460f41184104", "4742149a8d979f3d97d846f90774460f41184104")</f>
        <v>0</v>
      </c>
      <c r="C1874">
        <f>HYPERLINK("https://github.com/apache/commons-math/commit/d749b2e76f3c14d0f2df52706d12f1156320640f", "d749b2e76f3c14d0f2df52706d12f1156320640f")</f>
        <v>0</v>
      </c>
      <c r="D1874" t="s">
        <v>523</v>
      </c>
      <c r="E1874" t="s">
        <v>925</v>
      </c>
      <c r="F1874" t="s">
        <v>1591</v>
      </c>
      <c r="G1874" t="s">
        <v>2108</v>
      </c>
      <c r="H1874" t="s">
        <v>4542</v>
      </c>
    </row>
    <row r="1875" spans="1:8">
      <c r="H1875" t="s">
        <v>4543</v>
      </c>
    </row>
    <row r="1876" spans="1:8">
      <c r="A1876" t="s">
        <v>402</v>
      </c>
      <c r="B1876">
        <f>HYPERLINK("https://github.com/apache/commons-math/commit/9d4fb495265055724c2dfc2efa05460ee36fc2cf", "9d4fb495265055724c2dfc2efa05460ee36fc2cf")</f>
        <v>0</v>
      </c>
      <c r="C1876">
        <f>HYPERLINK("https://github.com/apache/commons-math/commit/3c2fedeb0901bd347c4b4f546b741de68a2e198a", "3c2fedeb0901bd347c4b4f546b741de68a2e198a")</f>
        <v>0</v>
      </c>
      <c r="D1876" t="s">
        <v>513</v>
      </c>
      <c r="E1876" t="s">
        <v>926</v>
      </c>
      <c r="F1876" t="s">
        <v>1598</v>
      </c>
      <c r="G1876" t="s">
        <v>2187</v>
      </c>
      <c r="H1876" t="s">
        <v>4544</v>
      </c>
    </row>
    <row r="1877" spans="1:8">
      <c r="H1877" t="s">
        <v>4545</v>
      </c>
    </row>
    <row r="1878" spans="1:8">
      <c r="H1878" t="s">
        <v>4546</v>
      </c>
    </row>
    <row r="1879" spans="1:8">
      <c r="H1879" t="s">
        <v>4501</v>
      </c>
    </row>
    <row r="1880" spans="1:8">
      <c r="H1880" t="s">
        <v>4547</v>
      </c>
    </row>
    <row r="1881" spans="1:8">
      <c r="A1881" t="s">
        <v>403</v>
      </c>
      <c r="B1881">
        <f>HYPERLINK("https://github.com/apache/commons-math/commit/9867d9f2817fd6dd20d458022de3dda8c3b43b2f", "9867d9f2817fd6dd20d458022de3dda8c3b43b2f")</f>
        <v>0</v>
      </c>
      <c r="C1881">
        <f>HYPERLINK("https://github.com/apache/commons-math/commit/26d668f6d5a2f202ef7ff6a73ff3cbd7bbdf4b06", "26d668f6d5a2f202ef7ff6a73ff3cbd7bbdf4b06")</f>
        <v>0</v>
      </c>
      <c r="D1881" t="s">
        <v>517</v>
      </c>
      <c r="E1881" t="s">
        <v>927</v>
      </c>
      <c r="F1881" t="s">
        <v>1612</v>
      </c>
      <c r="G1881" t="s">
        <v>2197</v>
      </c>
      <c r="H1881" t="s">
        <v>3897</v>
      </c>
    </row>
    <row r="1882" spans="1:8">
      <c r="F1882" t="s">
        <v>1532</v>
      </c>
      <c r="G1882" t="s">
        <v>2103</v>
      </c>
      <c r="H1882" t="s">
        <v>3897</v>
      </c>
    </row>
    <row r="1883" spans="1:8">
      <c r="F1883" t="s">
        <v>1613</v>
      </c>
      <c r="G1883" t="s">
        <v>1851</v>
      </c>
      <c r="H1883" t="s">
        <v>2518</v>
      </c>
    </row>
    <row r="1884" spans="1:8">
      <c r="H1884" t="s">
        <v>4549</v>
      </c>
    </row>
    <row r="1885" spans="1:8">
      <c r="H1885" t="s">
        <v>4550</v>
      </c>
    </row>
    <row r="1886" spans="1:8">
      <c r="A1886" t="s">
        <v>404</v>
      </c>
      <c r="B1886">
        <f>HYPERLINK("https://github.com/apache/commons-math/commit/ae2c81ad18f82278c5840d12ac22e572c3d31bf3", "ae2c81ad18f82278c5840d12ac22e572c3d31bf3")</f>
        <v>0</v>
      </c>
      <c r="C1886">
        <f>HYPERLINK("https://github.com/apache/commons-math/commit/77c24aa92600598ee7994a1504b7bafc560b3809", "77c24aa92600598ee7994a1504b7bafc560b3809")</f>
        <v>0</v>
      </c>
      <c r="D1886" t="s">
        <v>517</v>
      </c>
      <c r="E1886" t="s">
        <v>928</v>
      </c>
      <c r="F1886" t="s">
        <v>1584</v>
      </c>
      <c r="G1886" t="s">
        <v>2137</v>
      </c>
      <c r="H1886" t="s">
        <v>4219</v>
      </c>
    </row>
    <row r="1887" spans="1:8">
      <c r="A1887" t="s">
        <v>407</v>
      </c>
      <c r="B1887">
        <f>HYPERLINK("https://github.com/apache/commons-math/commit/f695c9ce35dfcc4ed76343ce7a904f2facb45944", "f695c9ce35dfcc4ed76343ce7a904f2facb45944")</f>
        <v>0</v>
      </c>
      <c r="C1887">
        <f>HYPERLINK("https://github.com/apache/commons-math/commit/cbae75b900c822d86544c71865ba590b3b4a756c", "cbae75b900c822d86544c71865ba590b3b4a756c")</f>
        <v>0</v>
      </c>
      <c r="D1887" t="s">
        <v>517</v>
      </c>
      <c r="E1887" t="s">
        <v>931</v>
      </c>
      <c r="F1887" t="s">
        <v>1616</v>
      </c>
      <c r="G1887" t="s">
        <v>2110</v>
      </c>
      <c r="H1887" t="s">
        <v>4559</v>
      </c>
    </row>
    <row r="1888" spans="1:8">
      <c r="H1888" t="s">
        <v>4560</v>
      </c>
    </row>
    <row r="1889" spans="1:8">
      <c r="A1889" t="s">
        <v>408</v>
      </c>
      <c r="B1889">
        <f>HYPERLINK("https://github.com/apache/commons-math/commit/8fe2360920a8228c10cd59ba0978df701174c961", "8fe2360920a8228c10cd59ba0978df701174c961")</f>
        <v>0</v>
      </c>
      <c r="C1889">
        <f>HYPERLINK("https://github.com/apache/commons-math/commit/db78a70f193d306bcd34b515f24a4e0060f04ca6", "db78a70f193d306bcd34b515f24a4e0060f04ca6")</f>
        <v>0</v>
      </c>
      <c r="D1889" t="s">
        <v>517</v>
      </c>
      <c r="E1889" t="s">
        <v>932</v>
      </c>
      <c r="F1889" t="s">
        <v>1617</v>
      </c>
      <c r="G1889" t="s">
        <v>2080</v>
      </c>
      <c r="H1889" t="s">
        <v>4561</v>
      </c>
    </row>
    <row r="1890" spans="1:8">
      <c r="A1890" t="s">
        <v>409</v>
      </c>
      <c r="B1890">
        <f>HYPERLINK("https://github.com/apache/commons-math/commit/aa3a0187af11e8b7d5874e92b3e30a7c79140064", "aa3a0187af11e8b7d5874e92b3e30a7c79140064")</f>
        <v>0</v>
      </c>
      <c r="C1890">
        <f>HYPERLINK("https://github.com/apache/commons-math/commit/8fe2360920a8228c10cd59ba0978df701174c961", "8fe2360920a8228c10cd59ba0978df701174c961")</f>
        <v>0</v>
      </c>
      <c r="D1890" t="s">
        <v>517</v>
      </c>
      <c r="E1890" t="s">
        <v>932</v>
      </c>
      <c r="F1890" t="s">
        <v>1618</v>
      </c>
      <c r="G1890" t="s">
        <v>2199</v>
      </c>
      <c r="H1890" t="s">
        <v>4562</v>
      </c>
    </row>
    <row r="1891" spans="1:8">
      <c r="A1891" t="s">
        <v>411</v>
      </c>
      <c r="B1891">
        <f>HYPERLINK("https://github.com/apache/commons-math/commit/7059474674d61d29c90369de0b402efdf0103ee2", "7059474674d61d29c90369de0b402efdf0103ee2")</f>
        <v>0</v>
      </c>
      <c r="C1891">
        <f>HYPERLINK("https://github.com/apache/commons-math/commit/19ca67ad410ab2cce8fc8d4dfd89c515ef23cc6c", "19ca67ad410ab2cce8fc8d4dfd89c515ef23cc6c")</f>
        <v>0</v>
      </c>
      <c r="D1891" t="s">
        <v>517</v>
      </c>
      <c r="E1891" t="s">
        <v>932</v>
      </c>
      <c r="F1891" t="s">
        <v>1620</v>
      </c>
      <c r="G1891" t="s">
        <v>2201</v>
      </c>
      <c r="H1891" t="s">
        <v>4564</v>
      </c>
    </row>
    <row r="1892" spans="1:8">
      <c r="A1892" t="s">
        <v>412</v>
      </c>
      <c r="B1892">
        <f>HYPERLINK("https://github.com/apache/commons-math/commit/da11fb29e73d8ca7afae29f39827e75d212d4362", "da11fb29e73d8ca7afae29f39827e75d212d4362")</f>
        <v>0</v>
      </c>
      <c r="C1892">
        <f>HYPERLINK("https://github.com/apache/commons-math/commit/7059474674d61d29c90369de0b402efdf0103ee2", "7059474674d61d29c90369de0b402efdf0103ee2")</f>
        <v>0</v>
      </c>
      <c r="D1892" t="s">
        <v>517</v>
      </c>
      <c r="E1892" t="s">
        <v>932</v>
      </c>
      <c r="F1892" t="s">
        <v>1621</v>
      </c>
      <c r="G1892" t="s">
        <v>2081</v>
      </c>
      <c r="H1892" t="s">
        <v>4564</v>
      </c>
    </row>
    <row r="1893" spans="1:8">
      <c r="A1893" t="s">
        <v>413</v>
      </c>
      <c r="B1893">
        <f>HYPERLINK("https://github.com/apache/commons-math/commit/60889c0435c739b41a4b6a6211dd0de7e65b16d6", "60889c0435c739b41a4b6a6211dd0de7e65b16d6")</f>
        <v>0</v>
      </c>
      <c r="C1893">
        <f>HYPERLINK("https://github.com/apache/commons-math/commit/da11fb29e73d8ca7afae29f39827e75d212d4362", "da11fb29e73d8ca7afae29f39827e75d212d4362")</f>
        <v>0</v>
      </c>
      <c r="D1893" t="s">
        <v>517</v>
      </c>
      <c r="E1893" t="s">
        <v>932</v>
      </c>
      <c r="F1893" t="s">
        <v>1622</v>
      </c>
      <c r="G1893" t="s">
        <v>2202</v>
      </c>
      <c r="H1893" t="s">
        <v>4564</v>
      </c>
    </row>
    <row r="1894" spans="1:8">
      <c r="A1894" t="s">
        <v>414</v>
      </c>
      <c r="B1894">
        <f>HYPERLINK("https://github.com/apache/commons-math/commit/ac938e644fcf817c43955b1a334c25b836296d3f", "ac938e644fcf817c43955b1a334c25b836296d3f")</f>
        <v>0</v>
      </c>
      <c r="C1894">
        <f>HYPERLINK("https://github.com/apache/commons-math/commit/60889c0435c739b41a4b6a6211dd0de7e65b16d6", "60889c0435c739b41a4b6a6211dd0de7e65b16d6")</f>
        <v>0</v>
      </c>
      <c r="D1894" t="s">
        <v>517</v>
      </c>
      <c r="E1894" t="s">
        <v>932</v>
      </c>
      <c r="F1894" t="s">
        <v>1623</v>
      </c>
      <c r="G1894" t="s">
        <v>2203</v>
      </c>
      <c r="H1894" t="s">
        <v>4564</v>
      </c>
    </row>
    <row r="1895" spans="1:8">
      <c r="A1895" t="s">
        <v>415</v>
      </c>
      <c r="B1895">
        <f>HYPERLINK("https://github.com/apache/commons-math/commit/75bc95b6a91311f3e9493292e6d753a3fb6743b8", "75bc95b6a91311f3e9493292e6d753a3fb6743b8")</f>
        <v>0</v>
      </c>
      <c r="C1895">
        <f>HYPERLINK("https://github.com/apache/commons-math/commit/ac938e644fcf817c43955b1a334c25b836296d3f", "ac938e644fcf817c43955b1a334c25b836296d3f")</f>
        <v>0</v>
      </c>
      <c r="D1895" t="s">
        <v>517</v>
      </c>
      <c r="E1895" t="s">
        <v>932</v>
      </c>
      <c r="F1895" t="s">
        <v>1624</v>
      </c>
      <c r="G1895" t="s">
        <v>2204</v>
      </c>
      <c r="H1895" t="s">
        <v>4564</v>
      </c>
    </row>
    <row r="1896" spans="1:8">
      <c r="A1896" t="s">
        <v>417</v>
      </c>
      <c r="B1896">
        <f>HYPERLINK("https://github.com/apache/commons-math/commit/cede12d455fd0574315a12ec1584a6e3597d3fb7", "cede12d455fd0574315a12ec1584a6e3597d3fb7")</f>
        <v>0</v>
      </c>
      <c r="C1896">
        <f>HYPERLINK("https://github.com/apache/commons-math/commit/60c18b75f684f9ee0400cbaa796b230350042b94", "60c18b75f684f9ee0400cbaa796b230350042b94")</f>
        <v>0</v>
      </c>
      <c r="D1896" t="s">
        <v>517</v>
      </c>
      <c r="E1896" t="s">
        <v>934</v>
      </c>
      <c r="F1896" t="s">
        <v>1625</v>
      </c>
      <c r="G1896" t="s">
        <v>2007</v>
      </c>
      <c r="H1896" t="s">
        <v>4565</v>
      </c>
    </row>
    <row r="1897" spans="1:8">
      <c r="A1897" t="s">
        <v>418</v>
      </c>
      <c r="B1897">
        <f>HYPERLINK("https://github.com/apache/commons-math/commit/e4914557372fc1c166a34027d79c94e054b3ed9e", "e4914557372fc1c166a34027d79c94e054b3ed9e")</f>
        <v>0</v>
      </c>
      <c r="C1897">
        <f>HYPERLINK("https://github.com/apache/commons-math/commit/dcde92e7d81790ee8faffe590b247ba0bb00b7a9", "dcde92e7d81790ee8faffe590b247ba0bb00b7a9")</f>
        <v>0</v>
      </c>
      <c r="D1897" t="s">
        <v>517</v>
      </c>
      <c r="E1897" t="s">
        <v>935</v>
      </c>
      <c r="F1897" t="s">
        <v>1626</v>
      </c>
      <c r="G1897" t="s">
        <v>1853</v>
      </c>
      <c r="H1897" t="s">
        <v>2539</v>
      </c>
    </row>
    <row r="1898" spans="1:8">
      <c r="H1898" t="s">
        <v>4573</v>
      </c>
    </row>
    <row r="1899" spans="1:8">
      <c r="H1899" t="s">
        <v>2540</v>
      </c>
    </row>
    <row r="1900" spans="1:8">
      <c r="H1900" t="s">
        <v>4575</v>
      </c>
    </row>
    <row r="1901" spans="1:8">
      <c r="H1901" t="s">
        <v>4576</v>
      </c>
    </row>
    <row r="1902" spans="1:8">
      <c r="H1902" t="s">
        <v>2542</v>
      </c>
    </row>
    <row r="1903" spans="1:8">
      <c r="H1903" t="s">
        <v>2543</v>
      </c>
    </row>
    <row r="1904" spans="1:8">
      <c r="H1904" t="s">
        <v>2544</v>
      </c>
    </row>
    <row r="1905" spans="1:8">
      <c r="H1905" t="s">
        <v>2545</v>
      </c>
    </row>
    <row r="1906" spans="1:8">
      <c r="A1906" t="s">
        <v>419</v>
      </c>
      <c r="B1906">
        <f>HYPERLINK("https://github.com/apache/commons-math/commit/7550cb46417b396fed21f2ec149b465e7d039cef", "7550cb46417b396fed21f2ec149b465e7d039cef")</f>
        <v>0</v>
      </c>
      <c r="C1906">
        <f>HYPERLINK("https://github.com/apache/commons-math/commit/4bbe9ee5bdd1c7fb210b99ed3eee720e51a3b54f", "4bbe9ee5bdd1c7fb210b99ed3eee720e51a3b54f")</f>
        <v>0</v>
      </c>
      <c r="D1906" t="s">
        <v>517</v>
      </c>
      <c r="E1906" t="s">
        <v>936</v>
      </c>
      <c r="F1906" t="s">
        <v>1584</v>
      </c>
      <c r="G1906" t="s">
        <v>2137</v>
      </c>
      <c r="H1906" t="s">
        <v>4176</v>
      </c>
    </row>
    <row r="1907" spans="1:8">
      <c r="H1907" t="s">
        <v>4177</v>
      </c>
    </row>
    <row r="1908" spans="1:8">
      <c r="H1908" t="s">
        <v>4178</v>
      </c>
    </row>
    <row r="1909" spans="1:8">
      <c r="H1909" t="s">
        <v>4179</v>
      </c>
    </row>
    <row r="1910" spans="1:8">
      <c r="H1910" t="s">
        <v>4180</v>
      </c>
    </row>
    <row r="1911" spans="1:8">
      <c r="H1911" t="s">
        <v>4181</v>
      </c>
    </row>
    <row r="1912" spans="1:8">
      <c r="H1912" t="s">
        <v>4182</v>
      </c>
    </row>
    <row r="1913" spans="1:8">
      <c r="H1913" t="s">
        <v>4578</v>
      </c>
    </row>
    <row r="1914" spans="1:8">
      <c r="H1914" t="s">
        <v>4184</v>
      </c>
    </row>
    <row r="1915" spans="1:8">
      <c r="H1915" t="s">
        <v>4185</v>
      </c>
    </row>
    <row r="1916" spans="1:8">
      <c r="H1916" t="s">
        <v>4186</v>
      </c>
    </row>
    <row r="1917" spans="1:8">
      <c r="H1917" t="s">
        <v>4187</v>
      </c>
    </row>
    <row r="1918" spans="1:8">
      <c r="H1918" t="s">
        <v>4579</v>
      </c>
    </row>
    <row r="1919" spans="1:8">
      <c r="H1919" t="s">
        <v>4189</v>
      </c>
    </row>
    <row r="1920" spans="1:8">
      <c r="H1920" t="s">
        <v>4190</v>
      </c>
    </row>
    <row r="1921" spans="8:8">
      <c r="H1921" t="s">
        <v>4191</v>
      </c>
    </row>
    <row r="1922" spans="8:8">
      <c r="H1922" t="s">
        <v>4192</v>
      </c>
    </row>
    <row r="1923" spans="8:8">
      <c r="H1923" t="s">
        <v>4194</v>
      </c>
    </row>
    <row r="1924" spans="8:8">
      <c r="H1924" t="s">
        <v>4195</v>
      </c>
    </row>
    <row r="1925" spans="8:8">
      <c r="H1925" t="s">
        <v>4196</v>
      </c>
    </row>
    <row r="1926" spans="8:8">
      <c r="H1926" t="s">
        <v>4197</v>
      </c>
    </row>
    <row r="1927" spans="8:8">
      <c r="H1927" t="s">
        <v>2527</v>
      </c>
    </row>
    <row r="1928" spans="8:8">
      <c r="H1928" t="s">
        <v>3331</v>
      </c>
    </row>
    <row r="1929" spans="8:8">
      <c r="H1929" t="s">
        <v>2528</v>
      </c>
    </row>
    <row r="1930" spans="8:8">
      <c r="H1930" t="s">
        <v>2529</v>
      </c>
    </row>
    <row r="1931" spans="8:8">
      <c r="H1931" t="s">
        <v>4200</v>
      </c>
    </row>
    <row r="1932" spans="8:8">
      <c r="H1932" t="s">
        <v>4201</v>
      </c>
    </row>
    <row r="1933" spans="8:8">
      <c r="H1933" t="s">
        <v>4202</v>
      </c>
    </row>
    <row r="1934" spans="8:8">
      <c r="H1934" t="s">
        <v>4203</v>
      </c>
    </row>
    <row r="1935" spans="8:8">
      <c r="H1935" t="s">
        <v>4204</v>
      </c>
    </row>
    <row r="1936" spans="8:8">
      <c r="H1936" t="s">
        <v>4206</v>
      </c>
    </row>
    <row r="1937" spans="8:8">
      <c r="H1937" t="s">
        <v>2531</v>
      </c>
    </row>
    <row r="1938" spans="8:8">
      <c r="H1938" t="s">
        <v>2532</v>
      </c>
    </row>
    <row r="1939" spans="8:8">
      <c r="H1939" t="s">
        <v>2533</v>
      </c>
    </row>
    <row r="1940" spans="8:8">
      <c r="H1940" t="s">
        <v>2534</v>
      </c>
    </row>
    <row r="1941" spans="8:8">
      <c r="H1941" t="s">
        <v>2536</v>
      </c>
    </row>
    <row r="1942" spans="8:8">
      <c r="H1942" t="s">
        <v>4208</v>
      </c>
    </row>
    <row r="1943" spans="8:8">
      <c r="H1943" t="s">
        <v>4209</v>
      </c>
    </row>
    <row r="1944" spans="8:8">
      <c r="H1944" t="s">
        <v>4210</v>
      </c>
    </row>
    <row r="1945" spans="8:8">
      <c r="H1945" t="s">
        <v>4211</v>
      </c>
    </row>
    <row r="1946" spans="8:8">
      <c r="H1946" t="s">
        <v>4212</v>
      </c>
    </row>
    <row r="1947" spans="8:8">
      <c r="H1947" t="s">
        <v>4213</v>
      </c>
    </row>
    <row r="1948" spans="8:8">
      <c r="H1948" t="s">
        <v>4214</v>
      </c>
    </row>
    <row r="1949" spans="8:8">
      <c r="H1949" t="s">
        <v>4215</v>
      </c>
    </row>
    <row r="1950" spans="8:8">
      <c r="H1950" t="s">
        <v>4216</v>
      </c>
    </row>
    <row r="1951" spans="8:8">
      <c r="H1951" t="s">
        <v>4217</v>
      </c>
    </row>
    <row r="1952" spans="8:8">
      <c r="H1952" t="s">
        <v>4218</v>
      </c>
    </row>
    <row r="1953" spans="6:8">
      <c r="F1953" t="s">
        <v>1591</v>
      </c>
      <c r="G1953" t="s">
        <v>2108</v>
      </c>
      <c r="H1953" t="s">
        <v>4189</v>
      </c>
    </row>
    <row r="1954" spans="6:8">
      <c r="H1954" t="s">
        <v>4190</v>
      </c>
    </row>
    <row r="1955" spans="6:8">
      <c r="H1955" t="s">
        <v>4191</v>
      </c>
    </row>
    <row r="1956" spans="6:8">
      <c r="H1956" t="s">
        <v>4192</v>
      </c>
    </row>
    <row r="1957" spans="6:8">
      <c r="H1957" t="s">
        <v>4194</v>
      </c>
    </row>
    <row r="1958" spans="6:8">
      <c r="H1958" t="s">
        <v>4195</v>
      </c>
    </row>
    <row r="1959" spans="6:8">
      <c r="H1959" t="s">
        <v>4196</v>
      </c>
    </row>
    <row r="1960" spans="6:8">
      <c r="H1960" t="s">
        <v>4197</v>
      </c>
    </row>
    <row r="1961" spans="6:8">
      <c r="H1961" t="s">
        <v>2529</v>
      </c>
    </row>
    <row r="1962" spans="6:8">
      <c r="H1962" t="s">
        <v>4581</v>
      </c>
    </row>
    <row r="1963" spans="6:8">
      <c r="H1963" t="s">
        <v>4582</v>
      </c>
    </row>
    <row r="1964" spans="6:8">
      <c r="H1964" t="s">
        <v>4583</v>
      </c>
    </row>
    <row r="1965" spans="6:8">
      <c r="H1965" t="s">
        <v>4584</v>
      </c>
    </row>
    <row r="1966" spans="6:8">
      <c r="H1966" t="s">
        <v>4585</v>
      </c>
    </row>
    <row r="1967" spans="6:8">
      <c r="H1967" t="s">
        <v>4586</v>
      </c>
    </row>
    <row r="1968" spans="6:8">
      <c r="H1968" t="s">
        <v>4587</v>
      </c>
    </row>
    <row r="1969" spans="1:8">
      <c r="H1969" t="s">
        <v>3740</v>
      </c>
    </row>
    <row r="1970" spans="1:8">
      <c r="H1970" t="s">
        <v>3741</v>
      </c>
    </row>
    <row r="1971" spans="1:8">
      <c r="H1971" t="s">
        <v>4588</v>
      </c>
    </row>
    <row r="1972" spans="1:8">
      <c r="H1972" t="s">
        <v>4589</v>
      </c>
    </row>
    <row r="1973" spans="1:8">
      <c r="H1973" t="s">
        <v>4590</v>
      </c>
    </row>
    <row r="1974" spans="1:8">
      <c r="H1974" t="s">
        <v>4591</v>
      </c>
    </row>
    <row r="1975" spans="1:8">
      <c r="H1975" t="s">
        <v>4592</v>
      </c>
    </row>
    <row r="1976" spans="1:8">
      <c r="F1976" t="s">
        <v>1628</v>
      </c>
      <c r="G1976" t="s">
        <v>2206</v>
      </c>
      <c r="H1976" t="s">
        <v>4564</v>
      </c>
    </row>
    <row r="1977" spans="1:8">
      <c r="A1977" t="s">
        <v>421</v>
      </c>
      <c r="B1977">
        <f>HYPERLINK("https://github.com/apache/commons-math/commit/eeeb553cea4d90fb34fd314f943b206284dfc89b", "eeeb553cea4d90fb34fd314f943b206284dfc89b")</f>
        <v>0</v>
      </c>
      <c r="C1977">
        <f>HYPERLINK("https://github.com/apache/commons-math/commit/827d9644c864336fa84f15744375ba7412da047c", "827d9644c864336fa84f15744375ba7412da047c")</f>
        <v>0</v>
      </c>
      <c r="D1977" t="s">
        <v>525</v>
      </c>
      <c r="E1977" t="s">
        <v>938</v>
      </c>
      <c r="F1977" t="s">
        <v>1630</v>
      </c>
      <c r="G1977" t="s">
        <v>2208</v>
      </c>
      <c r="H1977" t="s">
        <v>4590</v>
      </c>
    </row>
    <row r="1978" spans="1:8">
      <c r="F1978" t="s">
        <v>1631</v>
      </c>
      <c r="G1978" t="s">
        <v>2209</v>
      </c>
      <c r="H1978" t="s">
        <v>4590</v>
      </c>
    </row>
    <row r="1979" spans="1:8">
      <c r="F1979" t="s">
        <v>1632</v>
      </c>
      <c r="G1979" t="s">
        <v>2210</v>
      </c>
      <c r="H1979" t="s">
        <v>4614</v>
      </c>
    </row>
    <row r="1980" spans="1:8">
      <c r="H1980" t="s">
        <v>4615</v>
      </c>
    </row>
    <row r="1981" spans="1:8">
      <c r="H1981" t="s">
        <v>4616</v>
      </c>
    </row>
    <row r="1982" spans="1:8">
      <c r="H1982" t="s">
        <v>4617</v>
      </c>
    </row>
    <row r="1983" spans="1:8">
      <c r="H1983" t="s">
        <v>4618</v>
      </c>
    </row>
    <row r="1984" spans="1:8">
      <c r="H1984" t="s">
        <v>4619</v>
      </c>
    </row>
    <row r="1985" spans="8:8">
      <c r="H1985" t="s">
        <v>4620</v>
      </c>
    </row>
    <row r="1986" spans="8:8">
      <c r="H1986" t="s">
        <v>4621</v>
      </c>
    </row>
    <row r="1987" spans="8:8">
      <c r="H1987" t="s">
        <v>4622</v>
      </c>
    </row>
    <row r="1988" spans="8:8">
      <c r="H1988" t="s">
        <v>4623</v>
      </c>
    </row>
    <row r="1989" spans="8:8">
      <c r="H1989" t="s">
        <v>4624</v>
      </c>
    </row>
    <row r="1990" spans="8:8">
      <c r="H1990" t="s">
        <v>4625</v>
      </c>
    </row>
    <row r="1991" spans="8:8">
      <c r="H1991" t="s">
        <v>4626</v>
      </c>
    </row>
    <row r="1992" spans="8:8">
      <c r="H1992" t="s">
        <v>4627</v>
      </c>
    </row>
    <row r="1993" spans="8:8">
      <c r="H1993" t="s">
        <v>4628</v>
      </c>
    </row>
    <row r="1994" spans="8:8">
      <c r="H1994" t="s">
        <v>4629</v>
      </c>
    </row>
    <row r="1995" spans="8:8">
      <c r="H1995" t="s">
        <v>4630</v>
      </c>
    </row>
    <row r="1996" spans="8:8">
      <c r="H1996" t="s">
        <v>4631</v>
      </c>
    </row>
    <row r="1997" spans="8:8">
      <c r="H1997" t="s">
        <v>4632</v>
      </c>
    </row>
    <row r="1998" spans="8:8">
      <c r="H1998" t="s">
        <v>4633</v>
      </c>
    </row>
    <row r="1999" spans="8:8">
      <c r="H1999" t="s">
        <v>4634</v>
      </c>
    </row>
    <row r="2000" spans="8:8">
      <c r="H2000" t="s">
        <v>4635</v>
      </c>
    </row>
    <row r="2001" spans="6:8">
      <c r="H2001" t="s">
        <v>4636</v>
      </c>
    </row>
    <row r="2002" spans="6:8">
      <c r="F2002" t="s">
        <v>1633</v>
      </c>
      <c r="G2002" t="s">
        <v>2211</v>
      </c>
      <c r="H2002" t="s">
        <v>4645</v>
      </c>
    </row>
    <row r="2003" spans="6:8">
      <c r="H2003" t="s">
        <v>4646</v>
      </c>
    </row>
    <row r="2004" spans="6:8">
      <c r="F2004" t="s">
        <v>1634</v>
      </c>
      <c r="G2004" t="s">
        <v>2212</v>
      </c>
      <c r="H2004" t="s">
        <v>4564</v>
      </c>
    </row>
    <row r="2005" spans="6:8">
      <c r="F2005" t="s">
        <v>1635</v>
      </c>
      <c r="G2005" t="s">
        <v>2080</v>
      </c>
      <c r="H2005" t="s">
        <v>4561</v>
      </c>
    </row>
    <row r="2006" spans="6:8">
      <c r="F2006" t="s">
        <v>1636</v>
      </c>
      <c r="G2006" t="s">
        <v>2081</v>
      </c>
      <c r="H2006" t="s">
        <v>4564</v>
      </c>
    </row>
    <row r="2007" spans="6:8">
      <c r="F2007" t="s">
        <v>1637</v>
      </c>
      <c r="G2007" t="s">
        <v>2202</v>
      </c>
      <c r="H2007" t="s">
        <v>4564</v>
      </c>
    </row>
    <row r="2008" spans="6:8">
      <c r="F2008" t="s">
        <v>1638</v>
      </c>
      <c r="G2008" t="s">
        <v>2206</v>
      </c>
      <c r="H2008" t="s">
        <v>4564</v>
      </c>
    </row>
    <row r="2009" spans="6:8">
      <c r="F2009" t="s">
        <v>1639</v>
      </c>
      <c r="G2009" t="s">
        <v>2203</v>
      </c>
      <c r="H2009" t="s">
        <v>4564</v>
      </c>
    </row>
    <row r="2010" spans="6:8">
      <c r="F2010" t="s">
        <v>1640</v>
      </c>
      <c r="G2010" t="s">
        <v>2204</v>
      </c>
      <c r="H2010" t="s">
        <v>4564</v>
      </c>
    </row>
    <row r="2011" spans="6:8">
      <c r="F2011" t="s">
        <v>1641</v>
      </c>
      <c r="G2011" t="s">
        <v>2201</v>
      </c>
      <c r="H2011" t="s">
        <v>4564</v>
      </c>
    </row>
    <row r="2012" spans="6:8">
      <c r="F2012" t="s">
        <v>1642</v>
      </c>
      <c r="G2012" t="s">
        <v>2213</v>
      </c>
      <c r="H2012" t="s">
        <v>4561</v>
      </c>
    </row>
    <row r="2013" spans="6:8">
      <c r="F2013" t="s">
        <v>1643</v>
      </c>
      <c r="G2013" t="s">
        <v>2214</v>
      </c>
      <c r="H2013" t="s">
        <v>4564</v>
      </c>
    </row>
    <row r="2014" spans="6:8">
      <c r="F2014" t="s">
        <v>1644</v>
      </c>
      <c r="G2014" t="s">
        <v>2215</v>
      </c>
      <c r="H2014" t="s">
        <v>4647</v>
      </c>
    </row>
    <row r="2015" spans="6:8">
      <c r="H2015" t="s">
        <v>4648</v>
      </c>
    </row>
    <row r="2016" spans="6:8">
      <c r="F2016" t="s">
        <v>1645</v>
      </c>
      <c r="G2016" t="s">
        <v>2216</v>
      </c>
      <c r="H2016" t="s">
        <v>4564</v>
      </c>
    </row>
    <row r="2017" spans="1:8">
      <c r="F2017" t="s">
        <v>1646</v>
      </c>
      <c r="G2017" t="s">
        <v>2217</v>
      </c>
      <c r="H2017" t="s">
        <v>4649</v>
      </c>
    </row>
    <row r="2018" spans="1:8">
      <c r="H2018" t="s">
        <v>4650</v>
      </c>
    </row>
    <row r="2019" spans="1:8">
      <c r="H2019" t="s">
        <v>4651</v>
      </c>
    </row>
    <row r="2020" spans="1:8">
      <c r="H2020" t="s">
        <v>4652</v>
      </c>
    </row>
    <row r="2021" spans="1:8">
      <c r="H2021" t="s">
        <v>4653</v>
      </c>
    </row>
    <row r="2022" spans="1:8">
      <c r="H2022" t="s">
        <v>4654</v>
      </c>
    </row>
    <row r="2023" spans="1:8">
      <c r="H2023" t="s">
        <v>4655</v>
      </c>
    </row>
    <row r="2024" spans="1:8">
      <c r="H2024" t="s">
        <v>4656</v>
      </c>
    </row>
    <row r="2025" spans="1:8">
      <c r="H2025" t="s">
        <v>4657</v>
      </c>
    </row>
    <row r="2026" spans="1:8">
      <c r="H2026" t="s">
        <v>4658</v>
      </c>
    </row>
    <row r="2027" spans="1:8">
      <c r="F2027" t="s">
        <v>1647</v>
      </c>
      <c r="G2027" t="s">
        <v>2218</v>
      </c>
      <c r="H2027" t="s">
        <v>4659</v>
      </c>
    </row>
    <row r="2028" spans="1:8">
      <c r="H2028" t="s">
        <v>4660</v>
      </c>
    </row>
    <row r="2029" spans="1:8">
      <c r="H2029" t="s">
        <v>4661</v>
      </c>
    </row>
    <row r="2030" spans="1:8">
      <c r="A2030" t="s">
        <v>422</v>
      </c>
      <c r="B2030">
        <f>HYPERLINK("https://github.com/apache/commons-math/commit/b1d38d9bf25d715d2eca86876baa360a2df356d3", "b1d38d9bf25d715d2eca86876baa360a2df356d3")</f>
        <v>0</v>
      </c>
      <c r="C2030">
        <f>HYPERLINK("https://github.com/apache/commons-math/commit/af1b5872ab8355acea3197522ddf94972b3c8386", "af1b5872ab8355acea3197522ddf94972b3c8386")</f>
        <v>0</v>
      </c>
      <c r="D2030" t="s">
        <v>517</v>
      </c>
      <c r="E2030" t="s">
        <v>939</v>
      </c>
      <c r="F2030" t="s">
        <v>1588</v>
      </c>
      <c r="G2030" t="s">
        <v>2067</v>
      </c>
      <c r="H2030" t="s">
        <v>4479</v>
      </c>
    </row>
    <row r="2031" spans="1:8">
      <c r="H2031" t="s">
        <v>4663</v>
      </c>
    </row>
    <row r="2032" spans="1:8">
      <c r="H2032" t="s">
        <v>4480</v>
      </c>
    </row>
    <row r="2033" spans="1:8">
      <c r="A2033" t="s">
        <v>423</v>
      </c>
      <c r="B2033">
        <f>HYPERLINK("https://github.com/apache/commons-math/commit/d198cc8cae8e42aed25b7ea8af6f1b7960e8a6bb", "d198cc8cae8e42aed25b7ea8af6f1b7960e8a6bb")</f>
        <v>0</v>
      </c>
      <c r="C2033">
        <f>HYPERLINK("https://github.com/apache/commons-math/commit/5c753a87c328678f16bf89e0178448f04194f0b4", "5c753a87c328678f16bf89e0178448f04194f0b4")</f>
        <v>0</v>
      </c>
      <c r="D2033" t="s">
        <v>517</v>
      </c>
      <c r="E2033" t="s">
        <v>940</v>
      </c>
      <c r="F2033" t="s">
        <v>1648</v>
      </c>
      <c r="G2033" t="s">
        <v>2219</v>
      </c>
      <c r="H2033" t="s">
        <v>2534</v>
      </c>
    </row>
    <row r="2034" spans="1:8">
      <c r="H2034" t="s">
        <v>2536</v>
      </c>
    </row>
    <row r="2035" spans="1:8">
      <c r="A2035" t="s">
        <v>424</v>
      </c>
      <c r="B2035">
        <f>HYPERLINK("https://github.com/apache/commons-math/commit/0956e2d2338531a96f2ff7d4ab405acc1b18421e", "0956e2d2338531a96f2ff7d4ab405acc1b18421e")</f>
        <v>0</v>
      </c>
      <c r="C2035">
        <f>HYPERLINK("https://github.com/apache/commons-math/commit/d198cc8cae8e42aed25b7ea8af6f1b7960e8a6bb", "d198cc8cae8e42aed25b7ea8af6f1b7960e8a6bb")</f>
        <v>0</v>
      </c>
      <c r="D2035" t="s">
        <v>517</v>
      </c>
      <c r="E2035" t="s">
        <v>941</v>
      </c>
      <c r="F2035" t="s">
        <v>1648</v>
      </c>
      <c r="G2035" t="s">
        <v>2219</v>
      </c>
      <c r="H2035" t="s">
        <v>4201</v>
      </c>
    </row>
    <row r="2036" spans="1:8">
      <c r="H2036" t="s">
        <v>4202</v>
      </c>
    </row>
    <row r="2037" spans="1:8">
      <c r="H2037" t="s">
        <v>4203</v>
      </c>
    </row>
    <row r="2038" spans="1:8">
      <c r="H2038" t="s">
        <v>4204</v>
      </c>
    </row>
    <row r="2039" spans="1:8">
      <c r="A2039" t="s">
        <v>424</v>
      </c>
      <c r="B2039">
        <f>HYPERLINK("https://github.com/apache/commons-math/commit/d2e40b61f8efb9c0e3239743c6e6e2bcdb22fd7f", "d2e40b61f8efb9c0e3239743c6e6e2bcdb22fd7f")</f>
        <v>0</v>
      </c>
      <c r="C2039">
        <f>HYPERLINK("https://github.com/apache/commons-math/commit/b0904d39a2298d386afc6e7089e78d0b2fbb79cf", "b0904d39a2298d386afc6e7089e78d0b2fbb79cf")</f>
        <v>0</v>
      </c>
      <c r="D2039" t="s">
        <v>517</v>
      </c>
      <c r="E2039" t="s">
        <v>942</v>
      </c>
      <c r="F2039" t="s">
        <v>1649</v>
      </c>
      <c r="G2039" t="s">
        <v>2220</v>
      </c>
      <c r="H2039" t="s">
        <v>4664</v>
      </c>
    </row>
    <row r="2040" spans="1:8">
      <c r="H2040" t="s">
        <v>3733</v>
      </c>
    </row>
    <row r="2041" spans="1:8">
      <c r="H2041" t="s">
        <v>4665</v>
      </c>
    </row>
    <row r="2042" spans="1:8">
      <c r="H2042" t="s">
        <v>4666</v>
      </c>
    </row>
    <row r="2043" spans="1:8">
      <c r="A2043" t="s">
        <v>424</v>
      </c>
      <c r="B2043">
        <f>HYPERLINK("https://github.com/apache/commons-math/commit/657b1b49da5ea1593dd7f950eae99a88a8ada87a", "657b1b49da5ea1593dd7f950eae99a88a8ada87a")</f>
        <v>0</v>
      </c>
      <c r="C2043">
        <f>HYPERLINK("https://github.com/apache/commons-math/commit/d2e40b61f8efb9c0e3239743c6e6e2bcdb22fd7f", "d2e40b61f8efb9c0e3239743c6e6e2bcdb22fd7f")</f>
        <v>0</v>
      </c>
      <c r="D2043" t="s">
        <v>517</v>
      </c>
      <c r="E2043" t="s">
        <v>943</v>
      </c>
      <c r="F2043" t="s">
        <v>1586</v>
      </c>
      <c r="G2043" t="s">
        <v>2094</v>
      </c>
      <c r="H2043" t="s">
        <v>4668</v>
      </c>
    </row>
    <row r="2044" spans="1:8">
      <c r="H2044" t="s">
        <v>4669</v>
      </c>
    </row>
    <row r="2045" spans="1:8">
      <c r="H2045" t="s">
        <v>4670</v>
      </c>
    </row>
    <row r="2046" spans="1:8">
      <c r="A2046" t="s">
        <v>426</v>
      </c>
      <c r="B2046">
        <f>HYPERLINK("https://github.com/apache/commons-math/commit/31e3a88efe59b1e31a438354d51c2620bc859985", "31e3a88efe59b1e31a438354d51c2620bc859985")</f>
        <v>0</v>
      </c>
      <c r="C2046">
        <f>HYPERLINK("https://github.com/apache/commons-math/commit/19e0e29908fef67a0890f6a8513494e9963b2ae0", "19e0e29908fef67a0890f6a8513494e9963b2ae0")</f>
        <v>0</v>
      </c>
      <c r="D2046" t="s">
        <v>526</v>
      </c>
      <c r="E2046" t="s">
        <v>945</v>
      </c>
      <c r="F2046" t="s">
        <v>1651</v>
      </c>
      <c r="G2046" t="s">
        <v>1837</v>
      </c>
      <c r="H2046" t="s">
        <v>4672</v>
      </c>
    </row>
    <row r="2047" spans="1:8">
      <c r="H2047" t="s">
        <v>4673</v>
      </c>
    </row>
    <row r="2048" spans="1:8">
      <c r="A2048" t="s">
        <v>427</v>
      </c>
      <c r="B2048">
        <f>HYPERLINK("https://github.com/apache/commons-math/commit/e082e0c48ed611ce3aca949cb47d0e96c35788ef", "e082e0c48ed611ce3aca949cb47d0e96c35788ef")</f>
        <v>0</v>
      </c>
      <c r="C2048">
        <f>HYPERLINK("https://github.com/apache/commons-math/commit/ef2507a81658a658c5defdf68a1f1b8259d48aa4", "ef2507a81658a658c5defdf68a1f1b8259d48aa4")</f>
        <v>0</v>
      </c>
      <c r="D2048" t="s">
        <v>517</v>
      </c>
      <c r="E2048" t="s">
        <v>946</v>
      </c>
      <c r="F2048" t="s">
        <v>1652</v>
      </c>
      <c r="G2048" t="s">
        <v>2222</v>
      </c>
      <c r="H2048" t="s">
        <v>4674</v>
      </c>
    </row>
    <row r="2049" spans="1:8">
      <c r="H2049" t="s">
        <v>3817</v>
      </c>
    </row>
    <row r="2050" spans="1:8">
      <c r="H2050" t="s">
        <v>3818</v>
      </c>
    </row>
    <row r="2051" spans="1:8">
      <c r="H2051" t="s">
        <v>3819</v>
      </c>
    </row>
    <row r="2052" spans="1:8">
      <c r="H2052" t="s">
        <v>3820</v>
      </c>
    </row>
    <row r="2053" spans="1:8">
      <c r="H2053" t="s">
        <v>3821</v>
      </c>
    </row>
    <row r="2054" spans="1:8">
      <c r="H2054" t="s">
        <v>3822</v>
      </c>
    </row>
    <row r="2055" spans="1:8">
      <c r="H2055" t="s">
        <v>3823</v>
      </c>
    </row>
    <row r="2056" spans="1:8">
      <c r="H2056" t="s">
        <v>3815</v>
      </c>
    </row>
    <row r="2057" spans="1:8">
      <c r="H2057" t="s">
        <v>3816</v>
      </c>
    </row>
    <row r="2058" spans="1:8">
      <c r="H2058" t="s">
        <v>3861</v>
      </c>
    </row>
    <row r="2059" spans="1:8">
      <c r="H2059" t="s">
        <v>3862</v>
      </c>
    </row>
    <row r="2060" spans="1:8">
      <c r="H2060" t="s">
        <v>4675</v>
      </c>
    </row>
    <row r="2061" spans="1:8">
      <c r="H2061" t="s">
        <v>4676</v>
      </c>
    </row>
    <row r="2062" spans="1:8">
      <c r="H2062" t="s">
        <v>4677</v>
      </c>
    </row>
    <row r="2063" spans="1:8">
      <c r="H2063" t="s">
        <v>4678</v>
      </c>
    </row>
    <row r="2064" spans="1:8">
      <c r="A2064" t="s">
        <v>428</v>
      </c>
      <c r="B2064">
        <f>HYPERLINK("https://github.com/apache/commons-math/commit/50d2939125522b7fecb16546fe7a5c253566df15", "50d2939125522b7fecb16546fe7a5c253566df15")</f>
        <v>0</v>
      </c>
      <c r="C2064">
        <f>HYPERLINK("https://github.com/apache/commons-math/commit/e082e0c48ed611ce3aca949cb47d0e96c35788ef", "e082e0c48ed611ce3aca949cb47d0e96c35788ef")</f>
        <v>0</v>
      </c>
      <c r="D2064" t="s">
        <v>517</v>
      </c>
      <c r="E2064" t="s">
        <v>947</v>
      </c>
      <c r="F2064" t="s">
        <v>1653</v>
      </c>
      <c r="G2064" t="s">
        <v>2093</v>
      </c>
      <c r="H2064" t="s">
        <v>3844</v>
      </c>
    </row>
    <row r="2065" spans="8:8">
      <c r="H2065" t="s">
        <v>3845</v>
      </c>
    </row>
    <row r="2066" spans="8:8">
      <c r="H2066" t="s">
        <v>3847</v>
      </c>
    </row>
    <row r="2067" spans="8:8">
      <c r="H2067" t="s">
        <v>3849</v>
      </c>
    </row>
    <row r="2068" spans="8:8">
      <c r="H2068" t="s">
        <v>3848</v>
      </c>
    </row>
    <row r="2069" spans="8:8">
      <c r="H2069" t="s">
        <v>3856</v>
      </c>
    </row>
    <row r="2070" spans="8:8">
      <c r="H2070" t="s">
        <v>3857</v>
      </c>
    </row>
    <row r="2071" spans="8:8">
      <c r="H2071" t="s">
        <v>3858</v>
      </c>
    </row>
    <row r="2072" spans="8:8">
      <c r="H2072" t="s">
        <v>3859</v>
      </c>
    </row>
    <row r="2073" spans="8:8">
      <c r="H2073" t="s">
        <v>3850</v>
      </c>
    </row>
    <row r="2074" spans="8:8">
      <c r="H2074" t="s">
        <v>3851</v>
      </c>
    </row>
    <row r="2075" spans="8:8">
      <c r="H2075" t="s">
        <v>3852</v>
      </c>
    </row>
    <row r="2076" spans="8:8">
      <c r="H2076" t="s">
        <v>2735</v>
      </c>
    </row>
    <row r="2077" spans="8:8">
      <c r="H2077" t="s">
        <v>4679</v>
      </c>
    </row>
    <row r="2078" spans="8:8">
      <c r="H2078" t="s">
        <v>4155</v>
      </c>
    </row>
    <row r="2079" spans="8:8">
      <c r="H2079" t="s">
        <v>4680</v>
      </c>
    </row>
    <row r="2080" spans="8:8">
      <c r="H2080" t="s">
        <v>4681</v>
      </c>
    </row>
    <row r="2081" spans="8:8">
      <c r="H2081" t="s">
        <v>4682</v>
      </c>
    </row>
    <row r="2082" spans="8:8">
      <c r="H2082" t="s">
        <v>4683</v>
      </c>
    </row>
    <row r="2083" spans="8:8">
      <c r="H2083" t="s">
        <v>4684</v>
      </c>
    </row>
    <row r="2084" spans="8:8">
      <c r="H2084" t="s">
        <v>4685</v>
      </c>
    </row>
    <row r="2085" spans="8:8">
      <c r="H2085" t="s">
        <v>4686</v>
      </c>
    </row>
    <row r="2086" spans="8:8">
      <c r="H2086" t="s">
        <v>4687</v>
      </c>
    </row>
    <row r="2087" spans="8:8">
      <c r="H2087" t="s">
        <v>4688</v>
      </c>
    </row>
    <row r="2088" spans="8:8">
      <c r="H2088" t="s">
        <v>4689</v>
      </c>
    </row>
    <row r="2089" spans="8:8">
      <c r="H2089" t="s">
        <v>4690</v>
      </c>
    </row>
    <row r="2090" spans="8:8">
      <c r="H2090" t="s">
        <v>4697</v>
      </c>
    </row>
    <row r="2091" spans="8:8">
      <c r="H2091" t="s">
        <v>4698</v>
      </c>
    </row>
    <row r="2092" spans="8:8">
      <c r="H2092" t="s">
        <v>4699</v>
      </c>
    </row>
    <row r="2093" spans="8:8">
      <c r="H2093" t="s">
        <v>4700</v>
      </c>
    </row>
    <row r="2094" spans="8:8">
      <c r="H2094" t="s">
        <v>4701</v>
      </c>
    </row>
    <row r="2095" spans="8:8">
      <c r="H2095" t="s">
        <v>4702</v>
      </c>
    </row>
    <row r="2096" spans="8:8">
      <c r="H2096" t="s">
        <v>4703</v>
      </c>
    </row>
    <row r="2097" spans="1:8">
      <c r="H2097" t="s">
        <v>4704</v>
      </c>
    </row>
    <row r="2098" spans="1:8">
      <c r="A2098" t="s">
        <v>432</v>
      </c>
      <c r="B2098">
        <f>HYPERLINK("https://github.com/apache/commons-math/commit/44ab256961029c9e104e70fb804617fd582412cd", "44ab256961029c9e104e70fb804617fd582412cd")</f>
        <v>0</v>
      </c>
      <c r="C2098">
        <f>HYPERLINK("https://github.com/apache/commons-math/commit/2ec4deacfda46ad85e3effb3171a5e330ea8e714", "2ec4deacfda46ad85e3effb3171a5e330ea8e714")</f>
        <v>0</v>
      </c>
      <c r="D2098" t="s">
        <v>517</v>
      </c>
      <c r="E2098" t="s">
        <v>951</v>
      </c>
      <c r="F2098" t="s">
        <v>1656</v>
      </c>
      <c r="G2098" t="s">
        <v>1854</v>
      </c>
      <c r="H2098" t="s">
        <v>2549</v>
      </c>
    </row>
    <row r="2099" spans="1:8">
      <c r="H2099" t="s">
        <v>2550</v>
      </c>
    </row>
    <row r="2100" spans="1:8">
      <c r="H2100" t="s">
        <v>2551</v>
      </c>
    </row>
    <row r="2101" spans="1:8">
      <c r="H2101" t="s">
        <v>2552</v>
      </c>
    </row>
    <row r="2102" spans="1:8">
      <c r="H2102" t="s">
        <v>2553</v>
      </c>
    </row>
    <row r="2103" spans="1:8">
      <c r="H2103" t="s">
        <v>2554</v>
      </c>
    </row>
    <row r="2104" spans="1:8">
      <c r="H2104" t="s">
        <v>2555</v>
      </c>
    </row>
    <row r="2105" spans="1:8">
      <c r="H2105" t="s">
        <v>2556</v>
      </c>
    </row>
    <row r="2106" spans="1:8">
      <c r="H2106" t="s">
        <v>2557</v>
      </c>
    </row>
    <row r="2107" spans="1:8">
      <c r="H2107" t="s">
        <v>2558</v>
      </c>
    </row>
    <row r="2108" spans="1:8">
      <c r="H2108" t="s">
        <v>4719</v>
      </c>
    </row>
    <row r="2109" spans="1:8">
      <c r="H2109" t="s">
        <v>4720</v>
      </c>
    </row>
    <row r="2110" spans="1:8">
      <c r="H2110" t="s">
        <v>2559</v>
      </c>
    </row>
    <row r="2111" spans="1:8">
      <c r="H2111" t="s">
        <v>2560</v>
      </c>
    </row>
    <row r="2112" spans="1:8">
      <c r="H2112" t="s">
        <v>2561</v>
      </c>
    </row>
    <row r="2113" spans="6:8">
      <c r="H2113" t="s">
        <v>2562</v>
      </c>
    </row>
    <row r="2114" spans="6:8">
      <c r="H2114" t="s">
        <v>2563</v>
      </c>
    </row>
    <row r="2115" spans="6:8">
      <c r="H2115" t="s">
        <v>2564</v>
      </c>
    </row>
    <row r="2116" spans="6:8">
      <c r="H2116" t="s">
        <v>2565</v>
      </c>
    </row>
    <row r="2117" spans="6:8">
      <c r="H2117" t="s">
        <v>4071</v>
      </c>
    </row>
    <row r="2118" spans="6:8">
      <c r="H2118" t="s">
        <v>4072</v>
      </c>
    </row>
    <row r="2119" spans="6:8">
      <c r="H2119" t="s">
        <v>4073</v>
      </c>
    </row>
    <row r="2120" spans="6:8">
      <c r="H2120" t="s">
        <v>4074</v>
      </c>
    </row>
    <row r="2121" spans="6:8">
      <c r="H2121" t="s">
        <v>4075</v>
      </c>
    </row>
    <row r="2122" spans="6:8">
      <c r="H2122" t="s">
        <v>4076</v>
      </c>
    </row>
    <row r="2123" spans="6:8">
      <c r="H2123" t="s">
        <v>4077</v>
      </c>
    </row>
    <row r="2124" spans="6:8">
      <c r="H2124" t="s">
        <v>4078</v>
      </c>
    </row>
    <row r="2125" spans="6:8">
      <c r="H2125" t="s">
        <v>4724</v>
      </c>
    </row>
    <row r="2126" spans="6:8">
      <c r="H2126" t="s">
        <v>4725</v>
      </c>
    </row>
    <row r="2127" spans="6:8">
      <c r="H2127" t="s">
        <v>4726</v>
      </c>
    </row>
    <row r="2128" spans="6:8">
      <c r="F2128" t="s">
        <v>1657</v>
      </c>
      <c r="G2128" t="s">
        <v>1855</v>
      </c>
      <c r="H2128" t="s">
        <v>2569</v>
      </c>
    </row>
    <row r="2129" spans="8:8">
      <c r="H2129" t="s">
        <v>2570</v>
      </c>
    </row>
    <row r="2130" spans="8:8">
      <c r="H2130" t="s">
        <v>2571</v>
      </c>
    </row>
    <row r="2131" spans="8:8">
      <c r="H2131" t="s">
        <v>2572</v>
      </c>
    </row>
    <row r="2132" spans="8:8">
      <c r="H2132" t="s">
        <v>2573</v>
      </c>
    </row>
    <row r="2133" spans="8:8">
      <c r="H2133" t="s">
        <v>2574</v>
      </c>
    </row>
    <row r="2134" spans="8:8">
      <c r="H2134" t="s">
        <v>2575</v>
      </c>
    </row>
    <row r="2135" spans="8:8">
      <c r="H2135" t="s">
        <v>2576</v>
      </c>
    </row>
    <row r="2136" spans="8:8">
      <c r="H2136" t="s">
        <v>2577</v>
      </c>
    </row>
    <row r="2137" spans="8:8">
      <c r="H2137" t="s">
        <v>2578</v>
      </c>
    </row>
    <row r="2138" spans="8:8">
      <c r="H2138" t="s">
        <v>2579</v>
      </c>
    </row>
    <row r="2139" spans="8:8">
      <c r="H2139" t="s">
        <v>4727</v>
      </c>
    </row>
    <row r="2140" spans="8:8">
      <c r="H2140" t="s">
        <v>4728</v>
      </c>
    </row>
    <row r="2141" spans="8:8">
      <c r="H2141" t="s">
        <v>4729</v>
      </c>
    </row>
    <row r="2142" spans="8:8">
      <c r="H2142" t="s">
        <v>4730</v>
      </c>
    </row>
    <row r="2143" spans="8:8">
      <c r="H2143" t="s">
        <v>4731</v>
      </c>
    </row>
    <row r="2144" spans="8:8">
      <c r="H2144" t="s">
        <v>4732</v>
      </c>
    </row>
    <row r="2145" spans="1:8">
      <c r="H2145" t="s">
        <v>4733</v>
      </c>
    </row>
    <row r="2146" spans="1:8">
      <c r="H2146" t="s">
        <v>4734</v>
      </c>
    </row>
    <row r="2147" spans="1:8">
      <c r="H2147" t="s">
        <v>4735</v>
      </c>
    </row>
    <row r="2148" spans="1:8">
      <c r="H2148" t="s">
        <v>4736</v>
      </c>
    </row>
    <row r="2149" spans="1:8">
      <c r="H2149" t="s">
        <v>4737</v>
      </c>
    </row>
    <row r="2150" spans="1:8">
      <c r="H2150" t="s">
        <v>4738</v>
      </c>
    </row>
    <row r="2151" spans="1:8">
      <c r="H2151" t="s">
        <v>4739</v>
      </c>
    </row>
    <row r="2152" spans="1:8">
      <c r="H2152" t="s">
        <v>4740</v>
      </c>
    </row>
    <row r="2153" spans="1:8">
      <c r="H2153" t="s">
        <v>4741</v>
      </c>
    </row>
    <row r="2154" spans="1:8">
      <c r="H2154" t="s">
        <v>4742</v>
      </c>
    </row>
    <row r="2155" spans="1:8">
      <c r="A2155" t="s">
        <v>433</v>
      </c>
      <c r="B2155">
        <f>HYPERLINK("https://github.com/apache/commons-math/commit/b81be1fea344c07c3024011066f0c8bb8865cc65", "b81be1fea344c07c3024011066f0c8bb8865cc65")</f>
        <v>0</v>
      </c>
      <c r="C2155">
        <f>HYPERLINK("https://github.com/apache/commons-math/commit/7f74708201c2ab9f5d1f83c7052487116b8f7114", "7f74708201c2ab9f5d1f83c7052487116b8f7114")</f>
        <v>0</v>
      </c>
      <c r="D2155" t="s">
        <v>517</v>
      </c>
      <c r="E2155" t="s">
        <v>951</v>
      </c>
      <c r="F2155" t="s">
        <v>1658</v>
      </c>
      <c r="G2155" t="s">
        <v>2225</v>
      </c>
      <c r="H2155" t="s">
        <v>4743</v>
      </c>
    </row>
    <row r="2156" spans="1:8">
      <c r="H2156" t="s">
        <v>4744</v>
      </c>
    </row>
    <row r="2157" spans="1:8">
      <c r="H2157" t="s">
        <v>4745</v>
      </c>
    </row>
    <row r="2158" spans="1:8">
      <c r="H2158" t="s">
        <v>4746</v>
      </c>
    </row>
    <row r="2159" spans="1:8">
      <c r="H2159" t="s">
        <v>4747</v>
      </c>
    </row>
    <row r="2160" spans="1:8">
      <c r="H2160" t="s">
        <v>4748</v>
      </c>
    </row>
    <row r="2161" spans="1:8">
      <c r="H2161" t="s">
        <v>4749</v>
      </c>
    </row>
    <row r="2162" spans="1:8">
      <c r="H2162" t="s">
        <v>4750</v>
      </c>
    </row>
    <row r="2163" spans="1:8">
      <c r="H2163" t="s">
        <v>4751</v>
      </c>
    </row>
    <row r="2164" spans="1:8">
      <c r="H2164" t="s">
        <v>4752</v>
      </c>
    </row>
    <row r="2165" spans="1:8">
      <c r="H2165" t="s">
        <v>4753</v>
      </c>
    </row>
    <row r="2166" spans="1:8">
      <c r="H2166" t="s">
        <v>4754</v>
      </c>
    </row>
    <row r="2167" spans="1:8">
      <c r="H2167" t="s">
        <v>4755</v>
      </c>
    </row>
    <row r="2168" spans="1:8">
      <c r="H2168" t="s">
        <v>4756</v>
      </c>
    </row>
    <row r="2169" spans="1:8">
      <c r="H2169" t="s">
        <v>4757</v>
      </c>
    </row>
    <row r="2170" spans="1:8">
      <c r="H2170" t="s">
        <v>4758</v>
      </c>
    </row>
    <row r="2171" spans="1:8">
      <c r="A2171" t="s">
        <v>434</v>
      </c>
      <c r="B2171">
        <f>HYPERLINK("https://github.com/apache/commons-math/commit/96c8597c0f6eba2252bae4107ddacabeaf2be0e6", "96c8597c0f6eba2252bae4107ddacabeaf2be0e6")</f>
        <v>0</v>
      </c>
      <c r="C2171">
        <f>HYPERLINK("https://github.com/apache/commons-math/commit/b81be1fea344c07c3024011066f0c8bb8865cc65", "b81be1fea344c07c3024011066f0c8bb8865cc65")</f>
        <v>0</v>
      </c>
      <c r="D2171" t="s">
        <v>517</v>
      </c>
      <c r="E2171" t="s">
        <v>952</v>
      </c>
      <c r="F2171" t="s">
        <v>1659</v>
      </c>
      <c r="G2171" t="s">
        <v>1876</v>
      </c>
      <c r="H2171" t="s">
        <v>4759</v>
      </c>
    </row>
    <row r="2172" spans="1:8">
      <c r="A2172" t="s">
        <v>435</v>
      </c>
      <c r="B2172">
        <f>HYPERLINK("https://github.com/apache/commons-math/commit/494745fdd0fb1c1a6cb7b955c42a8b6d956bd945", "494745fdd0fb1c1a6cb7b955c42a8b6d956bd945")</f>
        <v>0</v>
      </c>
      <c r="C2172">
        <f>HYPERLINK("https://github.com/apache/commons-math/commit/d442a770f2ea6b8c0b50a001b1ef1d92511e9832", "d442a770f2ea6b8c0b50a001b1ef1d92511e9832")</f>
        <v>0</v>
      </c>
      <c r="D2172" t="s">
        <v>517</v>
      </c>
      <c r="E2172" t="s">
        <v>953</v>
      </c>
      <c r="F2172" t="s">
        <v>1660</v>
      </c>
      <c r="G2172" t="s">
        <v>2142</v>
      </c>
      <c r="H2172" t="s">
        <v>4760</v>
      </c>
    </row>
    <row r="2173" spans="1:8">
      <c r="H2173" t="s">
        <v>4761</v>
      </c>
    </row>
    <row r="2174" spans="1:8">
      <c r="H2174" t="s">
        <v>4762</v>
      </c>
    </row>
    <row r="2175" spans="1:8">
      <c r="H2175" t="s">
        <v>4763</v>
      </c>
    </row>
    <row r="2176" spans="1:8">
      <c r="H2176" t="s">
        <v>4764</v>
      </c>
    </row>
    <row r="2177" spans="6:8">
      <c r="H2177" t="s">
        <v>4765</v>
      </c>
    </row>
    <row r="2178" spans="6:8">
      <c r="H2178" t="s">
        <v>4766</v>
      </c>
    </row>
    <row r="2179" spans="6:8">
      <c r="H2179" t="s">
        <v>4767</v>
      </c>
    </row>
    <row r="2180" spans="6:8">
      <c r="H2180" t="s">
        <v>4768</v>
      </c>
    </row>
    <row r="2181" spans="6:8">
      <c r="H2181" t="s">
        <v>4769</v>
      </c>
    </row>
    <row r="2182" spans="6:8">
      <c r="H2182" t="s">
        <v>4770</v>
      </c>
    </row>
    <row r="2183" spans="6:8">
      <c r="H2183" t="s">
        <v>4240</v>
      </c>
    </row>
    <row r="2184" spans="6:8">
      <c r="F2184" t="s">
        <v>1661</v>
      </c>
      <c r="G2184" t="s">
        <v>2141</v>
      </c>
      <c r="H2184" t="s">
        <v>3854</v>
      </c>
    </row>
    <row r="2185" spans="6:8">
      <c r="H2185" t="s">
        <v>2646</v>
      </c>
    </row>
    <row r="2186" spans="6:8">
      <c r="H2186" t="s">
        <v>2647</v>
      </c>
    </row>
    <row r="2187" spans="6:8">
      <c r="H2187" t="s">
        <v>3855</v>
      </c>
    </row>
    <row r="2188" spans="6:8">
      <c r="H2188" t="s">
        <v>2648</v>
      </c>
    </row>
    <row r="2189" spans="6:8">
      <c r="H2189" t="s">
        <v>2649</v>
      </c>
    </row>
    <row r="2190" spans="6:8">
      <c r="H2190" t="s">
        <v>4772</v>
      </c>
    </row>
    <row r="2191" spans="6:8">
      <c r="H2191" t="s">
        <v>4773</v>
      </c>
    </row>
    <row r="2192" spans="6:8">
      <c r="H2192" t="s">
        <v>4774</v>
      </c>
    </row>
    <row r="2193" spans="1:8">
      <c r="F2193" t="s">
        <v>1662</v>
      </c>
      <c r="G2193" t="s">
        <v>2226</v>
      </c>
      <c r="H2193" t="s">
        <v>4775</v>
      </c>
    </row>
    <row r="2194" spans="1:8">
      <c r="H2194" t="s">
        <v>4776</v>
      </c>
    </row>
    <row r="2195" spans="1:8">
      <c r="H2195" t="s">
        <v>4777</v>
      </c>
    </row>
    <row r="2196" spans="1:8">
      <c r="H2196" t="s">
        <v>4778</v>
      </c>
    </row>
    <row r="2197" spans="1:8">
      <c r="H2197" t="s">
        <v>4779</v>
      </c>
    </row>
    <row r="2198" spans="1:8">
      <c r="H2198" t="s">
        <v>4780</v>
      </c>
    </row>
    <row r="2199" spans="1:8">
      <c r="H2199" t="s">
        <v>4781</v>
      </c>
    </row>
    <row r="2200" spans="1:8">
      <c r="A2200" t="s">
        <v>436</v>
      </c>
      <c r="B2200">
        <f>HYPERLINK("https://github.com/apache/commons-math/commit/4a37273818d2d7fe684136e84511e4e46e6cb1b0", "4a37273818d2d7fe684136e84511e4e46e6cb1b0")</f>
        <v>0</v>
      </c>
      <c r="C2200">
        <f>HYPERLINK("https://github.com/apache/commons-math/commit/3200db1671d4b360abc43165cfb31e534966da92", "3200db1671d4b360abc43165cfb31e534966da92")</f>
        <v>0</v>
      </c>
      <c r="D2200" t="s">
        <v>517</v>
      </c>
      <c r="E2200" t="s">
        <v>954</v>
      </c>
      <c r="F2200" t="s">
        <v>1586</v>
      </c>
      <c r="G2200" t="s">
        <v>2094</v>
      </c>
      <c r="H2200" t="s">
        <v>4783</v>
      </c>
    </row>
    <row r="2201" spans="1:8">
      <c r="H2201" t="s">
        <v>4784</v>
      </c>
    </row>
    <row r="2202" spans="1:8">
      <c r="H2202" t="s">
        <v>4785</v>
      </c>
    </row>
    <row r="2203" spans="1:8">
      <c r="H2203" t="s">
        <v>4786</v>
      </c>
    </row>
    <row r="2204" spans="1:8">
      <c r="H2204" t="s">
        <v>3838</v>
      </c>
    </row>
    <row r="2205" spans="1:8">
      <c r="H2205" t="s">
        <v>3839</v>
      </c>
    </row>
    <row r="2206" spans="1:8">
      <c r="H2206" t="s">
        <v>4787</v>
      </c>
    </row>
    <row r="2207" spans="1:8">
      <c r="H2207" t="s">
        <v>3840</v>
      </c>
    </row>
    <row r="2208" spans="1:8">
      <c r="A2208" t="s">
        <v>437</v>
      </c>
      <c r="B2208">
        <f>HYPERLINK("https://github.com/apache/commons-math/commit/6f27b4ae8f8ecb62698e760ab7df3973874b1f51", "6f27b4ae8f8ecb62698e760ab7df3973874b1f51")</f>
        <v>0</v>
      </c>
      <c r="C2208">
        <f>HYPERLINK("https://github.com/apache/commons-math/commit/af7f247b648bb255307c87764c787c0f0fff8df9", "af7f247b648bb255307c87764c787c0f0fff8df9")</f>
        <v>0</v>
      </c>
      <c r="D2208" t="s">
        <v>517</v>
      </c>
      <c r="E2208" t="s">
        <v>955</v>
      </c>
      <c r="F2208" t="s">
        <v>1663</v>
      </c>
      <c r="G2208" t="s">
        <v>1878</v>
      </c>
      <c r="H2208" t="s">
        <v>4788</v>
      </c>
    </row>
    <row r="2209" spans="1:8">
      <c r="A2209" t="s">
        <v>438</v>
      </c>
      <c r="B2209">
        <f>HYPERLINK("https://github.com/apache/commons-math/commit/2c6e3404bc72e76b2e9d308121368f09b723c8df", "2c6e3404bc72e76b2e9d308121368f09b723c8df")</f>
        <v>0</v>
      </c>
      <c r="C2209">
        <f>HYPERLINK("https://github.com/apache/commons-math/commit/eed46beefb0152b0579e2631877c864bb3216e0c", "eed46beefb0152b0579e2631877c864bb3216e0c")</f>
        <v>0</v>
      </c>
      <c r="D2209" t="s">
        <v>517</v>
      </c>
      <c r="E2209" t="s">
        <v>956</v>
      </c>
      <c r="F2209" t="s">
        <v>1664</v>
      </c>
      <c r="G2209" t="s">
        <v>2227</v>
      </c>
      <c r="H2209" t="s">
        <v>4790</v>
      </c>
    </row>
    <row r="2210" spans="1:8">
      <c r="A2210" t="s">
        <v>439</v>
      </c>
      <c r="B2210">
        <f>HYPERLINK("https://github.com/apache/commons-math/commit/b31b5ca32a6c42c5cbbf2f230c11ff9a8a320bdb", "b31b5ca32a6c42c5cbbf2f230c11ff9a8a320bdb")</f>
        <v>0</v>
      </c>
      <c r="C2210">
        <f>HYPERLINK("https://github.com/apache/commons-math/commit/34886092d926da89e7040547d48cd3891e51595b", "34886092d926da89e7040547d48cd3891e51595b")</f>
        <v>0</v>
      </c>
      <c r="D2210" t="s">
        <v>527</v>
      </c>
      <c r="E2210" t="s">
        <v>957</v>
      </c>
      <c r="F2210" t="s">
        <v>1665</v>
      </c>
      <c r="G2210" t="s">
        <v>2228</v>
      </c>
      <c r="H2210" t="s">
        <v>4793</v>
      </c>
    </row>
    <row r="2211" spans="1:8">
      <c r="H2211" t="s">
        <v>4794</v>
      </c>
    </row>
    <row r="2212" spans="1:8">
      <c r="H2212" t="s">
        <v>4795</v>
      </c>
    </row>
    <row r="2213" spans="1:8">
      <c r="H2213" t="s">
        <v>4796</v>
      </c>
    </row>
    <row r="2214" spans="1:8">
      <c r="H2214" t="s">
        <v>4797</v>
      </c>
    </row>
    <row r="2215" spans="1:8">
      <c r="H2215" t="s">
        <v>4798</v>
      </c>
    </row>
    <row r="2216" spans="1:8">
      <c r="H2216" t="s">
        <v>4799</v>
      </c>
    </row>
    <row r="2217" spans="1:8">
      <c r="H2217" t="s">
        <v>4800</v>
      </c>
    </row>
    <row r="2218" spans="1:8">
      <c r="H2218" t="s">
        <v>4801</v>
      </c>
    </row>
    <row r="2219" spans="1:8">
      <c r="H2219" t="s">
        <v>4802</v>
      </c>
    </row>
    <row r="2220" spans="1:8">
      <c r="H2220" t="s">
        <v>4803</v>
      </c>
    </row>
    <row r="2221" spans="1:8">
      <c r="H2221" t="s">
        <v>4804</v>
      </c>
    </row>
    <row r="2222" spans="1:8">
      <c r="H2222" t="s">
        <v>4805</v>
      </c>
    </row>
    <row r="2223" spans="1:8">
      <c r="H2223" t="s">
        <v>4806</v>
      </c>
    </row>
    <row r="2224" spans="1:8">
      <c r="H2224" t="s">
        <v>4807</v>
      </c>
    </row>
    <row r="2225" spans="1:8">
      <c r="H2225" t="s">
        <v>4808</v>
      </c>
    </row>
    <row r="2226" spans="1:8">
      <c r="H2226" t="s">
        <v>4809</v>
      </c>
    </row>
    <row r="2227" spans="1:8">
      <c r="H2227" t="s">
        <v>4810</v>
      </c>
    </row>
    <row r="2228" spans="1:8">
      <c r="H2228" t="s">
        <v>4811</v>
      </c>
    </row>
    <row r="2229" spans="1:8">
      <c r="H2229" t="s">
        <v>4812</v>
      </c>
    </row>
    <row r="2230" spans="1:8">
      <c r="H2230" t="s">
        <v>4813</v>
      </c>
    </row>
    <row r="2231" spans="1:8">
      <c r="H2231" t="s">
        <v>4814</v>
      </c>
    </row>
    <row r="2232" spans="1:8">
      <c r="A2232" t="s">
        <v>440</v>
      </c>
      <c r="B2232">
        <f>HYPERLINK("https://github.com/apache/commons-math/commit/2f038f00735b16710dbf0d369b99719ee23adacb", "2f038f00735b16710dbf0d369b99719ee23adacb")</f>
        <v>0</v>
      </c>
      <c r="C2232">
        <f>HYPERLINK("https://github.com/apache/commons-math/commit/b31b5ca32a6c42c5cbbf2f230c11ff9a8a320bdb", "b31b5ca32a6c42c5cbbf2f230c11ff9a8a320bdb")</f>
        <v>0</v>
      </c>
      <c r="D2232" t="s">
        <v>527</v>
      </c>
      <c r="E2232" t="s">
        <v>958</v>
      </c>
      <c r="F2232" t="s">
        <v>1666</v>
      </c>
      <c r="G2232" t="s">
        <v>2229</v>
      </c>
      <c r="H2232" t="s">
        <v>4793</v>
      </c>
    </row>
    <row r="2233" spans="1:8">
      <c r="H2233" t="s">
        <v>4794</v>
      </c>
    </row>
    <row r="2234" spans="1:8">
      <c r="H2234" t="s">
        <v>4795</v>
      </c>
    </row>
    <row r="2235" spans="1:8">
      <c r="H2235" t="s">
        <v>4796</v>
      </c>
    </row>
    <row r="2236" spans="1:8">
      <c r="H2236" t="s">
        <v>4797</v>
      </c>
    </row>
    <row r="2237" spans="1:8">
      <c r="H2237" t="s">
        <v>4798</v>
      </c>
    </row>
    <row r="2238" spans="1:8">
      <c r="H2238" t="s">
        <v>4799</v>
      </c>
    </row>
    <row r="2239" spans="1:8">
      <c r="H2239" t="s">
        <v>4804</v>
      </c>
    </row>
    <row r="2240" spans="1:8">
      <c r="H2240" t="s">
        <v>4805</v>
      </c>
    </row>
    <row r="2241" spans="1:8">
      <c r="H2241" t="s">
        <v>4806</v>
      </c>
    </row>
    <row r="2242" spans="1:8">
      <c r="H2242" t="s">
        <v>4807</v>
      </c>
    </row>
    <row r="2243" spans="1:8">
      <c r="H2243" t="s">
        <v>4808</v>
      </c>
    </row>
    <row r="2244" spans="1:8">
      <c r="H2244" t="s">
        <v>4809</v>
      </c>
    </row>
    <row r="2245" spans="1:8">
      <c r="H2245" t="s">
        <v>4815</v>
      </c>
    </row>
    <row r="2246" spans="1:8">
      <c r="H2246" t="s">
        <v>4810</v>
      </c>
    </row>
    <row r="2247" spans="1:8">
      <c r="H2247" t="s">
        <v>4811</v>
      </c>
    </row>
    <row r="2248" spans="1:8">
      <c r="H2248" t="s">
        <v>4812</v>
      </c>
    </row>
    <row r="2249" spans="1:8">
      <c r="H2249" t="s">
        <v>4813</v>
      </c>
    </row>
    <row r="2250" spans="1:8">
      <c r="H2250" t="s">
        <v>4814</v>
      </c>
    </row>
    <row r="2251" spans="1:8">
      <c r="A2251" t="s">
        <v>441</v>
      </c>
      <c r="B2251">
        <f>HYPERLINK("https://github.com/apache/commons-math/commit/e415b2f4f3f5f4d103c249009cd313c6be011946", "e415b2f4f3f5f4d103c249009cd313c6be011946")</f>
        <v>0</v>
      </c>
      <c r="C2251">
        <f>HYPERLINK("https://github.com/apache/commons-math/commit/63bb89e4981d5fb90daeaa9defa18483d45c6e57", "63bb89e4981d5fb90daeaa9defa18483d45c6e57")</f>
        <v>0</v>
      </c>
      <c r="D2251" t="s">
        <v>527</v>
      </c>
      <c r="E2251" t="s">
        <v>959</v>
      </c>
      <c r="F2251" t="s">
        <v>1667</v>
      </c>
      <c r="G2251" t="s">
        <v>2230</v>
      </c>
      <c r="H2251" t="s">
        <v>4816</v>
      </c>
    </row>
    <row r="2252" spans="1:8">
      <c r="H2252" t="s">
        <v>4817</v>
      </c>
    </row>
    <row r="2253" spans="1:8">
      <c r="H2253" t="s">
        <v>4818</v>
      </c>
    </row>
    <row r="2254" spans="1:8">
      <c r="H2254" t="s">
        <v>4109</v>
      </c>
    </row>
    <row r="2255" spans="1:8">
      <c r="H2255" t="s">
        <v>2405</v>
      </c>
    </row>
    <row r="2256" spans="1:8">
      <c r="H2256" t="s">
        <v>4819</v>
      </c>
    </row>
    <row r="2257" spans="8:8">
      <c r="H2257" t="s">
        <v>4820</v>
      </c>
    </row>
    <row r="2258" spans="8:8">
      <c r="H2258" t="s">
        <v>4821</v>
      </c>
    </row>
    <row r="2259" spans="8:8">
      <c r="H2259" t="s">
        <v>4822</v>
      </c>
    </row>
    <row r="2260" spans="8:8">
      <c r="H2260" t="s">
        <v>4823</v>
      </c>
    </row>
    <row r="2261" spans="8:8">
      <c r="H2261" t="s">
        <v>4824</v>
      </c>
    </row>
    <row r="2262" spans="8:8">
      <c r="H2262" t="s">
        <v>2500</v>
      </c>
    </row>
    <row r="2263" spans="8:8">
      <c r="H2263" t="s">
        <v>4123</v>
      </c>
    </row>
    <row r="2264" spans="8:8">
      <c r="H2264" t="s">
        <v>4825</v>
      </c>
    </row>
    <row r="2265" spans="8:8">
      <c r="H2265" t="s">
        <v>4826</v>
      </c>
    </row>
    <row r="2266" spans="8:8">
      <c r="H2266" t="s">
        <v>4827</v>
      </c>
    </row>
    <row r="2267" spans="8:8">
      <c r="H2267" t="s">
        <v>4828</v>
      </c>
    </row>
    <row r="2268" spans="8:8">
      <c r="H2268" t="s">
        <v>4829</v>
      </c>
    </row>
    <row r="2269" spans="8:8">
      <c r="H2269" t="s">
        <v>4830</v>
      </c>
    </row>
    <row r="2270" spans="8:8">
      <c r="H2270" t="s">
        <v>4831</v>
      </c>
    </row>
    <row r="2271" spans="8:8">
      <c r="H2271" t="s">
        <v>4832</v>
      </c>
    </row>
    <row r="2272" spans="8:8">
      <c r="H2272" t="s">
        <v>2586</v>
      </c>
    </row>
    <row r="2273" spans="1:8">
      <c r="A2273" t="s">
        <v>442</v>
      </c>
      <c r="B2273">
        <f>HYPERLINK("https://github.com/apache/commons-math/commit/9a3b7e4797155f3a0d087f37e83a6dba94dc3305", "9a3b7e4797155f3a0d087f37e83a6dba94dc3305")</f>
        <v>0</v>
      </c>
      <c r="C2273">
        <f>HYPERLINK("https://github.com/apache/commons-math/commit/e415b2f4f3f5f4d103c249009cd313c6be011946", "e415b2f4f3f5f4d103c249009cd313c6be011946")</f>
        <v>0</v>
      </c>
      <c r="D2273" t="s">
        <v>527</v>
      </c>
      <c r="E2273" t="s">
        <v>960</v>
      </c>
      <c r="F2273" t="s">
        <v>1668</v>
      </c>
      <c r="G2273" t="s">
        <v>2231</v>
      </c>
      <c r="H2273" t="s">
        <v>4833</v>
      </c>
    </row>
    <row r="2274" spans="1:8">
      <c r="H2274" t="s">
        <v>4834</v>
      </c>
    </row>
    <row r="2275" spans="1:8">
      <c r="H2275" t="s">
        <v>4835</v>
      </c>
    </row>
    <row r="2276" spans="1:8">
      <c r="H2276" t="s">
        <v>4836</v>
      </c>
    </row>
    <row r="2277" spans="1:8">
      <c r="H2277" t="s">
        <v>4837</v>
      </c>
    </row>
    <row r="2278" spans="1:8">
      <c r="H2278" t="s">
        <v>4838</v>
      </c>
    </row>
    <row r="2279" spans="1:8">
      <c r="A2279" t="s">
        <v>443</v>
      </c>
      <c r="B2279">
        <f>HYPERLINK("https://github.com/apache/commons-math/commit/ae162d77621384c10ec037d3f7da7b00c16621c2", "ae162d77621384c10ec037d3f7da7b00c16621c2")</f>
        <v>0</v>
      </c>
      <c r="C2279">
        <f>HYPERLINK("https://github.com/apache/commons-math/commit/9a3b7e4797155f3a0d087f37e83a6dba94dc3305", "9a3b7e4797155f3a0d087f37e83a6dba94dc3305")</f>
        <v>0</v>
      </c>
      <c r="D2279" t="s">
        <v>527</v>
      </c>
      <c r="E2279" t="s">
        <v>961</v>
      </c>
      <c r="F2279" t="s">
        <v>1669</v>
      </c>
      <c r="G2279" t="s">
        <v>2232</v>
      </c>
      <c r="H2279" t="s">
        <v>4842</v>
      </c>
    </row>
    <row r="2280" spans="1:8">
      <c r="H2280" t="s">
        <v>4843</v>
      </c>
    </row>
    <row r="2281" spans="1:8">
      <c r="H2281" t="s">
        <v>4848</v>
      </c>
    </row>
    <row r="2282" spans="1:8">
      <c r="A2282" t="s">
        <v>444</v>
      </c>
      <c r="B2282">
        <f>HYPERLINK("https://github.com/apache/commons-math/commit/ef84681392520396745def163b692a002b269be7", "ef84681392520396745def163b692a002b269be7")</f>
        <v>0</v>
      </c>
      <c r="C2282">
        <f>HYPERLINK("https://github.com/apache/commons-math/commit/3e24c28e68e617735b25791b0bc3f67f31624ebf", "3e24c28e68e617735b25791b0bc3f67f31624ebf")</f>
        <v>0</v>
      </c>
      <c r="D2282" t="s">
        <v>517</v>
      </c>
      <c r="E2282" t="s">
        <v>962</v>
      </c>
      <c r="F2282" t="s">
        <v>1670</v>
      </c>
      <c r="G2282" t="s">
        <v>2095</v>
      </c>
      <c r="H2282" t="s">
        <v>4849</v>
      </c>
    </row>
    <row r="2283" spans="1:8">
      <c r="H2283" t="s">
        <v>3873</v>
      </c>
    </row>
    <row r="2284" spans="1:8">
      <c r="H2284" t="s">
        <v>3875</v>
      </c>
    </row>
    <row r="2285" spans="1:8">
      <c r="H2285" t="s">
        <v>4851</v>
      </c>
    </row>
    <row r="2286" spans="1:8">
      <c r="H2286" t="s">
        <v>4852</v>
      </c>
    </row>
    <row r="2287" spans="1:8">
      <c r="F2287" t="s">
        <v>1671</v>
      </c>
      <c r="G2287" t="s">
        <v>1847</v>
      </c>
      <c r="H2287" t="s">
        <v>4854</v>
      </c>
    </row>
    <row r="2288" spans="1:8">
      <c r="H2288" t="s">
        <v>4855</v>
      </c>
    </row>
    <row r="2289" spans="6:8">
      <c r="H2289" t="s">
        <v>4856</v>
      </c>
    </row>
    <row r="2290" spans="6:8">
      <c r="H2290" t="s">
        <v>3875</v>
      </c>
    </row>
    <row r="2291" spans="6:8">
      <c r="H2291" t="s">
        <v>4857</v>
      </c>
    </row>
    <row r="2292" spans="6:8">
      <c r="F2292" t="s">
        <v>1672</v>
      </c>
      <c r="G2292" t="s">
        <v>2046</v>
      </c>
      <c r="H2292" t="s">
        <v>4858</v>
      </c>
    </row>
    <row r="2293" spans="6:8">
      <c r="H2293" t="s">
        <v>4859</v>
      </c>
    </row>
    <row r="2294" spans="6:8">
      <c r="H2294" t="s">
        <v>4860</v>
      </c>
    </row>
    <row r="2295" spans="6:8">
      <c r="H2295" t="s">
        <v>3531</v>
      </c>
    </row>
    <row r="2296" spans="6:8">
      <c r="H2296" t="s">
        <v>3875</v>
      </c>
    </row>
    <row r="2297" spans="6:8">
      <c r="F2297" t="s">
        <v>1673</v>
      </c>
      <c r="G2297" t="s">
        <v>2097</v>
      </c>
      <c r="H2297" t="s">
        <v>3871</v>
      </c>
    </row>
    <row r="2298" spans="6:8">
      <c r="H2298" t="s">
        <v>3872</v>
      </c>
    </row>
    <row r="2299" spans="6:8">
      <c r="H2299" t="s">
        <v>3873</v>
      </c>
    </row>
    <row r="2300" spans="6:8">
      <c r="H2300" t="s">
        <v>3875</v>
      </c>
    </row>
    <row r="2301" spans="6:8">
      <c r="F2301" t="s">
        <v>1612</v>
      </c>
      <c r="G2301" t="s">
        <v>2197</v>
      </c>
      <c r="H2301" t="s">
        <v>2799</v>
      </c>
    </row>
    <row r="2302" spans="6:8">
      <c r="H2302" t="s">
        <v>4861</v>
      </c>
    </row>
    <row r="2303" spans="6:8">
      <c r="H2303" t="s">
        <v>4862</v>
      </c>
    </row>
    <row r="2304" spans="6:8">
      <c r="F2304" t="s">
        <v>1674</v>
      </c>
      <c r="G2304" t="s">
        <v>1833</v>
      </c>
      <c r="H2304" t="s">
        <v>4863</v>
      </c>
    </row>
    <row r="2305" spans="6:8">
      <c r="H2305" t="s">
        <v>4858</v>
      </c>
    </row>
    <row r="2306" spans="6:8">
      <c r="H2306" t="s">
        <v>2427</v>
      </c>
    </row>
    <row r="2307" spans="6:8">
      <c r="H2307" t="s">
        <v>3873</v>
      </c>
    </row>
    <row r="2308" spans="6:8">
      <c r="H2308" t="s">
        <v>4864</v>
      </c>
    </row>
    <row r="2309" spans="6:8">
      <c r="H2309" t="s">
        <v>3531</v>
      </c>
    </row>
    <row r="2310" spans="6:8">
      <c r="H2310" t="s">
        <v>3875</v>
      </c>
    </row>
    <row r="2311" spans="6:8">
      <c r="F2311" t="s">
        <v>1675</v>
      </c>
      <c r="G2311" t="s">
        <v>1848</v>
      </c>
      <c r="H2311" t="s">
        <v>4863</v>
      </c>
    </row>
    <row r="2312" spans="6:8">
      <c r="H2312" t="s">
        <v>4858</v>
      </c>
    </row>
    <row r="2313" spans="6:8">
      <c r="H2313" t="s">
        <v>3872</v>
      </c>
    </row>
    <row r="2314" spans="6:8">
      <c r="H2314" t="s">
        <v>3531</v>
      </c>
    </row>
    <row r="2315" spans="6:8">
      <c r="H2315" t="s">
        <v>4865</v>
      </c>
    </row>
    <row r="2316" spans="6:8">
      <c r="H2316" t="s">
        <v>4866</v>
      </c>
    </row>
    <row r="2317" spans="6:8">
      <c r="H2317" t="s">
        <v>3875</v>
      </c>
    </row>
    <row r="2318" spans="6:8">
      <c r="H2318" t="s">
        <v>4867</v>
      </c>
    </row>
    <row r="2319" spans="6:8">
      <c r="F2319" t="s">
        <v>1676</v>
      </c>
      <c r="G2319" t="s">
        <v>1830</v>
      </c>
      <c r="H2319" t="s">
        <v>4868</v>
      </c>
    </row>
    <row r="2320" spans="6:8">
      <c r="H2320" t="s">
        <v>3531</v>
      </c>
    </row>
    <row r="2321" spans="6:8">
      <c r="H2321" t="s">
        <v>2356</v>
      </c>
    </row>
    <row r="2322" spans="6:8">
      <c r="H2322" t="s">
        <v>2483</v>
      </c>
    </row>
    <row r="2323" spans="6:8">
      <c r="H2323" t="s">
        <v>3873</v>
      </c>
    </row>
    <row r="2324" spans="6:8">
      <c r="H2324" t="s">
        <v>4858</v>
      </c>
    </row>
    <row r="2325" spans="6:8">
      <c r="H2325" t="s">
        <v>3875</v>
      </c>
    </row>
    <row r="2326" spans="6:8">
      <c r="H2326" t="s">
        <v>4871</v>
      </c>
    </row>
    <row r="2327" spans="6:8">
      <c r="H2327" t="s">
        <v>4872</v>
      </c>
    </row>
    <row r="2328" spans="6:8">
      <c r="H2328" t="s">
        <v>4873</v>
      </c>
    </row>
    <row r="2329" spans="6:8">
      <c r="H2329" t="s">
        <v>4874</v>
      </c>
    </row>
    <row r="2330" spans="6:8">
      <c r="H2330" t="s">
        <v>4875</v>
      </c>
    </row>
    <row r="2331" spans="6:8">
      <c r="H2331" t="s">
        <v>4876</v>
      </c>
    </row>
    <row r="2332" spans="6:8">
      <c r="F2332" t="s">
        <v>1677</v>
      </c>
      <c r="G2332" t="s">
        <v>2233</v>
      </c>
      <c r="H2332" t="s">
        <v>3875</v>
      </c>
    </row>
    <row r="2333" spans="6:8">
      <c r="F2333" t="s">
        <v>1678</v>
      </c>
      <c r="G2333" t="s">
        <v>2234</v>
      </c>
      <c r="H2333" t="s">
        <v>3903</v>
      </c>
    </row>
    <row r="2334" spans="6:8">
      <c r="H2334" t="s">
        <v>4879</v>
      </c>
    </row>
    <row r="2335" spans="6:8">
      <c r="F2335" t="s">
        <v>1679</v>
      </c>
      <c r="G2335" t="s">
        <v>1849</v>
      </c>
      <c r="H2335" t="s">
        <v>4880</v>
      </c>
    </row>
    <row r="2336" spans="6:8">
      <c r="H2336" t="s">
        <v>4881</v>
      </c>
    </row>
    <row r="2337" spans="6:8">
      <c r="H2337" t="s">
        <v>4882</v>
      </c>
    </row>
    <row r="2338" spans="6:8">
      <c r="H2338" t="s">
        <v>3531</v>
      </c>
    </row>
    <row r="2339" spans="6:8">
      <c r="H2339" t="s">
        <v>3792</v>
      </c>
    </row>
    <row r="2340" spans="6:8">
      <c r="H2340" t="s">
        <v>4748</v>
      </c>
    </row>
    <row r="2341" spans="6:8">
      <c r="H2341" t="s">
        <v>4884</v>
      </c>
    </row>
    <row r="2342" spans="6:8">
      <c r="H2342" t="s">
        <v>3875</v>
      </c>
    </row>
    <row r="2343" spans="6:8">
      <c r="H2343" t="s">
        <v>4885</v>
      </c>
    </row>
    <row r="2344" spans="6:8">
      <c r="H2344" t="s">
        <v>4886</v>
      </c>
    </row>
    <row r="2345" spans="6:8">
      <c r="H2345" t="s">
        <v>4887</v>
      </c>
    </row>
    <row r="2346" spans="6:8">
      <c r="H2346" t="s">
        <v>4888</v>
      </c>
    </row>
    <row r="2347" spans="6:8">
      <c r="F2347" t="s">
        <v>1680</v>
      </c>
      <c r="G2347" t="s">
        <v>2235</v>
      </c>
      <c r="H2347" t="s">
        <v>3903</v>
      </c>
    </row>
    <row r="2348" spans="6:8">
      <c r="H2348" t="s">
        <v>4879</v>
      </c>
    </row>
    <row r="2349" spans="6:8">
      <c r="F2349" t="s">
        <v>1681</v>
      </c>
      <c r="G2349" t="s">
        <v>2236</v>
      </c>
      <c r="H2349" t="s">
        <v>3903</v>
      </c>
    </row>
    <row r="2350" spans="6:8">
      <c r="H2350" t="s">
        <v>4879</v>
      </c>
    </row>
    <row r="2351" spans="6:8">
      <c r="F2351" t="s">
        <v>1682</v>
      </c>
      <c r="G2351" t="s">
        <v>2109</v>
      </c>
      <c r="H2351" t="s">
        <v>4890</v>
      </c>
    </row>
    <row r="2352" spans="6:8">
      <c r="H2352" t="s">
        <v>4858</v>
      </c>
    </row>
    <row r="2353" spans="6:8">
      <c r="H2353" t="s">
        <v>4891</v>
      </c>
    </row>
    <row r="2354" spans="6:8">
      <c r="H2354" t="s">
        <v>4892</v>
      </c>
    </row>
    <row r="2355" spans="6:8">
      <c r="H2355" t="s">
        <v>3531</v>
      </c>
    </row>
    <row r="2356" spans="6:8">
      <c r="H2356" t="s">
        <v>3873</v>
      </c>
    </row>
    <row r="2357" spans="6:8">
      <c r="H2357" t="s">
        <v>4893</v>
      </c>
    </row>
    <row r="2358" spans="6:8">
      <c r="H2358" t="s">
        <v>4861</v>
      </c>
    </row>
    <row r="2359" spans="6:8">
      <c r="H2359" t="s">
        <v>4894</v>
      </c>
    </row>
    <row r="2360" spans="6:8">
      <c r="F2360" t="s">
        <v>1683</v>
      </c>
      <c r="G2360" t="s">
        <v>2237</v>
      </c>
      <c r="H2360" t="s">
        <v>3903</v>
      </c>
    </row>
    <row r="2361" spans="6:8">
      <c r="H2361" t="s">
        <v>4879</v>
      </c>
    </row>
    <row r="2362" spans="6:8">
      <c r="F2362" t="s">
        <v>1684</v>
      </c>
      <c r="G2362" t="s">
        <v>2238</v>
      </c>
      <c r="H2362" t="s">
        <v>3903</v>
      </c>
    </row>
    <row r="2363" spans="6:8">
      <c r="H2363" t="s">
        <v>4879</v>
      </c>
    </row>
    <row r="2364" spans="6:8">
      <c r="F2364" t="s">
        <v>1685</v>
      </c>
      <c r="G2364" t="s">
        <v>1881</v>
      </c>
      <c r="H2364" t="s">
        <v>4890</v>
      </c>
    </row>
    <row r="2365" spans="6:8">
      <c r="H2365" t="s">
        <v>4858</v>
      </c>
    </row>
    <row r="2366" spans="6:8">
      <c r="H2366" t="s">
        <v>4222</v>
      </c>
    </row>
    <row r="2367" spans="6:8">
      <c r="H2367" t="s">
        <v>2698</v>
      </c>
    </row>
    <row r="2368" spans="6:8">
      <c r="H2368" t="s">
        <v>2700</v>
      </c>
    </row>
    <row r="2369" spans="6:8">
      <c r="H2369" t="s">
        <v>3531</v>
      </c>
    </row>
    <row r="2370" spans="6:8">
      <c r="H2370" t="s">
        <v>3873</v>
      </c>
    </row>
    <row r="2371" spans="6:8">
      <c r="H2371" t="s">
        <v>4893</v>
      </c>
    </row>
    <row r="2372" spans="6:8">
      <c r="H2372" t="s">
        <v>4895</v>
      </c>
    </row>
    <row r="2373" spans="6:8">
      <c r="H2373" t="s">
        <v>3875</v>
      </c>
    </row>
    <row r="2374" spans="6:8">
      <c r="F2374" t="s">
        <v>1686</v>
      </c>
      <c r="G2374" t="s">
        <v>2239</v>
      </c>
      <c r="H2374" t="s">
        <v>4890</v>
      </c>
    </row>
    <row r="2375" spans="6:8">
      <c r="H2375" t="s">
        <v>4858</v>
      </c>
    </row>
    <row r="2376" spans="6:8">
      <c r="H2376" t="s">
        <v>4891</v>
      </c>
    </row>
    <row r="2377" spans="6:8">
      <c r="H2377" t="s">
        <v>4892</v>
      </c>
    </row>
    <row r="2378" spans="6:8">
      <c r="H2378" t="s">
        <v>3531</v>
      </c>
    </row>
    <row r="2379" spans="6:8">
      <c r="H2379" t="s">
        <v>3873</v>
      </c>
    </row>
    <row r="2380" spans="6:8">
      <c r="H2380" t="s">
        <v>4893</v>
      </c>
    </row>
    <row r="2381" spans="6:8">
      <c r="H2381" t="s">
        <v>4861</v>
      </c>
    </row>
    <row r="2382" spans="6:8">
      <c r="F2382" t="s">
        <v>1687</v>
      </c>
      <c r="G2382" t="s">
        <v>2066</v>
      </c>
      <c r="H2382" t="s">
        <v>4854</v>
      </c>
    </row>
    <row r="2383" spans="6:8">
      <c r="H2383" t="s">
        <v>4855</v>
      </c>
    </row>
    <row r="2384" spans="6:8">
      <c r="H2384" t="s">
        <v>3875</v>
      </c>
    </row>
    <row r="2385" spans="6:8">
      <c r="F2385" t="s">
        <v>1688</v>
      </c>
      <c r="G2385" t="s">
        <v>2096</v>
      </c>
      <c r="H2385" t="s">
        <v>4897</v>
      </c>
    </row>
    <row r="2386" spans="6:8">
      <c r="H2386" t="s">
        <v>4898</v>
      </c>
    </row>
    <row r="2387" spans="6:8">
      <c r="H2387" t="s">
        <v>4899</v>
      </c>
    </row>
    <row r="2388" spans="6:8">
      <c r="H2388" t="s">
        <v>4900</v>
      </c>
    </row>
    <row r="2389" spans="6:8">
      <c r="H2389" t="s">
        <v>4901</v>
      </c>
    </row>
    <row r="2390" spans="6:8">
      <c r="H2390" t="s">
        <v>4902</v>
      </c>
    </row>
    <row r="2391" spans="6:8">
      <c r="H2391" t="s">
        <v>4904</v>
      </c>
    </row>
    <row r="2392" spans="6:8">
      <c r="H2392" t="s">
        <v>3875</v>
      </c>
    </row>
    <row r="2393" spans="6:8">
      <c r="F2393" t="s">
        <v>1689</v>
      </c>
      <c r="G2393" t="s">
        <v>1832</v>
      </c>
      <c r="H2393" t="s">
        <v>4905</v>
      </c>
    </row>
    <row r="2394" spans="6:8">
      <c r="H2394" t="s">
        <v>3871</v>
      </c>
    </row>
    <row r="2395" spans="6:8">
      <c r="H2395" t="s">
        <v>4858</v>
      </c>
    </row>
    <row r="2396" spans="6:8">
      <c r="H2396" t="s">
        <v>4906</v>
      </c>
    </row>
    <row r="2397" spans="6:8">
      <c r="H2397" t="s">
        <v>3872</v>
      </c>
    </row>
    <row r="2398" spans="6:8">
      <c r="H2398" t="s">
        <v>3531</v>
      </c>
    </row>
    <row r="2399" spans="6:8">
      <c r="H2399" t="s">
        <v>3875</v>
      </c>
    </row>
    <row r="2400" spans="6:8">
      <c r="H2400" t="s">
        <v>4907</v>
      </c>
    </row>
    <row r="2401" spans="6:8">
      <c r="F2401" t="s">
        <v>1690</v>
      </c>
      <c r="G2401" t="s">
        <v>2240</v>
      </c>
      <c r="H2401" t="s">
        <v>4909</v>
      </c>
    </row>
    <row r="2402" spans="6:8">
      <c r="H2402" t="s">
        <v>4910</v>
      </c>
    </row>
    <row r="2403" spans="6:8">
      <c r="H2403" t="s">
        <v>4393</v>
      </c>
    </row>
    <row r="2404" spans="6:8">
      <c r="H2404" t="s">
        <v>4911</v>
      </c>
    </row>
    <row r="2405" spans="6:8">
      <c r="H2405" t="s">
        <v>4912</v>
      </c>
    </row>
    <row r="2406" spans="6:8">
      <c r="H2406" t="s">
        <v>4913</v>
      </c>
    </row>
    <row r="2407" spans="6:8">
      <c r="H2407" t="s">
        <v>4861</v>
      </c>
    </row>
    <row r="2408" spans="6:8">
      <c r="F2408" t="s">
        <v>1691</v>
      </c>
      <c r="G2408" t="s">
        <v>2241</v>
      </c>
      <c r="H2408" t="s">
        <v>3875</v>
      </c>
    </row>
    <row r="2409" spans="6:8">
      <c r="H2409" t="s">
        <v>4914</v>
      </c>
    </row>
    <row r="2410" spans="6:8">
      <c r="H2410" t="s">
        <v>4915</v>
      </c>
    </row>
    <row r="2411" spans="6:8">
      <c r="H2411" t="s">
        <v>4916</v>
      </c>
    </row>
    <row r="2412" spans="6:8">
      <c r="F2412" t="s">
        <v>1692</v>
      </c>
      <c r="G2412" t="s">
        <v>2242</v>
      </c>
      <c r="H2412" t="s">
        <v>4909</v>
      </c>
    </row>
    <row r="2413" spans="6:8">
      <c r="H2413" t="s">
        <v>4910</v>
      </c>
    </row>
    <row r="2414" spans="6:8">
      <c r="H2414" t="s">
        <v>4393</v>
      </c>
    </row>
    <row r="2415" spans="6:8">
      <c r="H2415" t="s">
        <v>4911</v>
      </c>
    </row>
    <row r="2416" spans="6:8">
      <c r="H2416" t="s">
        <v>4861</v>
      </c>
    </row>
    <row r="2417" spans="1:8">
      <c r="H2417" t="s">
        <v>4917</v>
      </c>
    </row>
    <row r="2418" spans="1:8">
      <c r="F2418" t="s">
        <v>1693</v>
      </c>
      <c r="G2418" t="s">
        <v>2047</v>
      </c>
      <c r="H2418" t="s">
        <v>4918</v>
      </c>
    </row>
    <row r="2419" spans="1:8">
      <c r="H2419" t="s">
        <v>4858</v>
      </c>
    </row>
    <row r="2420" spans="1:8">
      <c r="H2420" t="s">
        <v>4919</v>
      </c>
    </row>
    <row r="2421" spans="1:8">
      <c r="H2421" t="s">
        <v>4920</v>
      </c>
    </row>
    <row r="2422" spans="1:8">
      <c r="H2422" t="s">
        <v>3875</v>
      </c>
    </row>
    <row r="2423" spans="1:8">
      <c r="F2423" t="s">
        <v>1588</v>
      </c>
      <c r="G2423" t="s">
        <v>2067</v>
      </c>
      <c r="H2423" t="s">
        <v>4393</v>
      </c>
    </row>
    <row r="2424" spans="1:8">
      <c r="H2424" t="s">
        <v>4911</v>
      </c>
    </row>
    <row r="2425" spans="1:8">
      <c r="H2425" t="s">
        <v>3875</v>
      </c>
    </row>
    <row r="2426" spans="1:8">
      <c r="H2426" t="s">
        <v>4481</v>
      </c>
    </row>
    <row r="2427" spans="1:8">
      <c r="A2427" t="s">
        <v>446</v>
      </c>
      <c r="B2427">
        <f>HYPERLINK("https://github.com/apache/commons-math/commit/24d3dd8ba7032bc4590b82a99ff37713fb3cc5bb", "24d3dd8ba7032bc4590b82a99ff37713fb3cc5bb")</f>
        <v>0</v>
      </c>
      <c r="C2427">
        <f>HYPERLINK("https://github.com/apache/commons-math/commit/1b99b4583c552e0ece96349b4cb56b3584ad2b42", "1b99b4583c552e0ece96349b4cb56b3584ad2b42")</f>
        <v>0</v>
      </c>
      <c r="D2427" t="s">
        <v>528</v>
      </c>
      <c r="E2427" t="s">
        <v>964</v>
      </c>
      <c r="F2427" t="s">
        <v>1694</v>
      </c>
      <c r="G2427" t="s">
        <v>2224</v>
      </c>
      <c r="H2427" t="s">
        <v>4110</v>
      </c>
    </row>
    <row r="2428" spans="1:8">
      <c r="H2428" t="s">
        <v>4118</v>
      </c>
    </row>
    <row r="2429" spans="1:8">
      <c r="A2429" t="s">
        <v>447</v>
      </c>
      <c r="B2429">
        <f>HYPERLINK("https://github.com/apache/commons-math/commit/b295635a87da0c20e5e2495103d4877ef0187d4d", "b295635a87da0c20e5e2495103d4877ef0187d4d")</f>
        <v>0</v>
      </c>
      <c r="C2429">
        <f>HYPERLINK("https://github.com/apache/commons-math/commit/cfe0502990a1e61d5ae7c744b119e8c330c37c0c", "cfe0502990a1e61d5ae7c744b119e8c330c37c0c")</f>
        <v>0</v>
      </c>
      <c r="D2429" t="s">
        <v>528</v>
      </c>
      <c r="E2429" t="s">
        <v>965</v>
      </c>
      <c r="F2429" t="s">
        <v>1698</v>
      </c>
      <c r="G2429" t="s">
        <v>2245</v>
      </c>
      <c r="H2429" t="s">
        <v>4937</v>
      </c>
    </row>
    <row r="2430" spans="1:8">
      <c r="H2430" t="s">
        <v>4938</v>
      </c>
    </row>
    <row r="2431" spans="1:8">
      <c r="A2431" t="s">
        <v>448</v>
      </c>
      <c r="B2431">
        <f>HYPERLINK("https://github.com/apache/commons-math/commit/35378d9c4a3a656b881e77fb405fabd22f7803eb", "35378d9c4a3a656b881e77fb405fabd22f7803eb")</f>
        <v>0</v>
      </c>
      <c r="C2431">
        <f>HYPERLINK("https://github.com/apache/commons-math/commit/56b28f34d934efa0db1b753e83161fe12f8e44b1", "56b28f34d934efa0db1b753e83161fe12f8e44b1")</f>
        <v>0</v>
      </c>
      <c r="D2431" t="s">
        <v>517</v>
      </c>
      <c r="E2431" t="s">
        <v>966</v>
      </c>
      <c r="F2431" t="s">
        <v>1699</v>
      </c>
      <c r="G2431" t="s">
        <v>1846</v>
      </c>
      <c r="H2431" t="s">
        <v>2377</v>
      </c>
    </row>
    <row r="2432" spans="1:8">
      <c r="H2432" t="s">
        <v>2401</v>
      </c>
    </row>
    <row r="2433" spans="8:8">
      <c r="H2433" t="s">
        <v>2402</v>
      </c>
    </row>
    <row r="2434" spans="8:8">
      <c r="H2434" t="s">
        <v>4943</v>
      </c>
    </row>
    <row r="2435" spans="8:8">
      <c r="H2435" t="s">
        <v>4944</v>
      </c>
    </row>
    <row r="2436" spans="8:8">
      <c r="H2436" t="s">
        <v>2403</v>
      </c>
    </row>
    <row r="2437" spans="8:8">
      <c r="H2437" t="s">
        <v>2404</v>
      </c>
    </row>
    <row r="2438" spans="8:8">
      <c r="H2438" t="s">
        <v>4945</v>
      </c>
    </row>
    <row r="2439" spans="8:8">
      <c r="H2439" t="s">
        <v>2507</v>
      </c>
    </row>
    <row r="2440" spans="8:8">
      <c r="H2440" t="s">
        <v>4946</v>
      </c>
    </row>
    <row r="2441" spans="8:8">
      <c r="H2441" t="s">
        <v>4947</v>
      </c>
    </row>
    <row r="2442" spans="8:8">
      <c r="H2442" t="s">
        <v>2405</v>
      </c>
    </row>
    <row r="2443" spans="8:8">
      <c r="H2443" t="s">
        <v>2406</v>
      </c>
    </row>
    <row r="2444" spans="8:8">
      <c r="H2444" t="s">
        <v>4948</v>
      </c>
    </row>
    <row r="2445" spans="8:8">
      <c r="H2445" t="s">
        <v>2407</v>
      </c>
    </row>
    <row r="2446" spans="8:8">
      <c r="H2446" t="s">
        <v>4949</v>
      </c>
    </row>
    <row r="2447" spans="8:8">
      <c r="H2447" t="s">
        <v>4950</v>
      </c>
    </row>
    <row r="2448" spans="8:8">
      <c r="H2448" t="s">
        <v>4951</v>
      </c>
    </row>
    <row r="2449" spans="8:8">
      <c r="H2449" t="s">
        <v>4952</v>
      </c>
    </row>
    <row r="2450" spans="8:8">
      <c r="H2450" t="s">
        <v>3755</v>
      </c>
    </row>
    <row r="2451" spans="8:8">
      <c r="H2451" t="s">
        <v>2408</v>
      </c>
    </row>
    <row r="2452" spans="8:8">
      <c r="H2452" t="s">
        <v>4953</v>
      </c>
    </row>
    <row r="2453" spans="8:8">
      <c r="H2453" t="s">
        <v>4954</v>
      </c>
    </row>
    <row r="2454" spans="8:8">
      <c r="H2454" t="s">
        <v>4955</v>
      </c>
    </row>
    <row r="2455" spans="8:8">
      <c r="H2455" t="s">
        <v>4956</v>
      </c>
    </row>
    <row r="2456" spans="8:8">
      <c r="H2456" t="s">
        <v>4957</v>
      </c>
    </row>
    <row r="2457" spans="8:8">
      <c r="H2457" t="s">
        <v>4958</v>
      </c>
    </row>
    <row r="2458" spans="8:8">
      <c r="H2458" t="s">
        <v>4959</v>
      </c>
    </row>
    <row r="2459" spans="8:8">
      <c r="H2459" t="s">
        <v>4960</v>
      </c>
    </row>
    <row r="2460" spans="8:8">
      <c r="H2460" t="s">
        <v>4961</v>
      </c>
    </row>
    <row r="2461" spans="8:8">
      <c r="H2461" t="s">
        <v>4962</v>
      </c>
    </row>
    <row r="2462" spans="8:8">
      <c r="H2462" t="s">
        <v>4963</v>
      </c>
    </row>
    <row r="2463" spans="8:8">
      <c r="H2463" t="s">
        <v>2409</v>
      </c>
    </row>
    <row r="2464" spans="8:8">
      <c r="H2464" t="s">
        <v>2410</v>
      </c>
    </row>
    <row r="2465" spans="8:8">
      <c r="H2465" t="s">
        <v>4964</v>
      </c>
    </row>
    <row r="2466" spans="8:8">
      <c r="H2466" t="s">
        <v>4965</v>
      </c>
    </row>
    <row r="2467" spans="8:8">
      <c r="H2467" t="s">
        <v>4966</v>
      </c>
    </row>
    <row r="2468" spans="8:8">
      <c r="H2468" t="s">
        <v>4967</v>
      </c>
    </row>
    <row r="2469" spans="8:8">
      <c r="H2469" t="s">
        <v>4968</v>
      </c>
    </row>
    <row r="2470" spans="8:8">
      <c r="H2470" t="s">
        <v>2411</v>
      </c>
    </row>
    <row r="2471" spans="8:8">
      <c r="H2471" t="s">
        <v>2412</v>
      </c>
    </row>
    <row r="2472" spans="8:8">
      <c r="H2472" t="s">
        <v>2413</v>
      </c>
    </row>
    <row r="2473" spans="8:8">
      <c r="H2473" t="s">
        <v>2414</v>
      </c>
    </row>
    <row r="2474" spans="8:8">
      <c r="H2474" t="s">
        <v>4969</v>
      </c>
    </row>
    <row r="2475" spans="8:8">
      <c r="H2475" t="s">
        <v>4970</v>
      </c>
    </row>
    <row r="2476" spans="8:8">
      <c r="H2476" t="s">
        <v>4971</v>
      </c>
    </row>
    <row r="2477" spans="8:8">
      <c r="H2477" t="s">
        <v>4972</v>
      </c>
    </row>
    <row r="2478" spans="8:8">
      <c r="H2478" t="s">
        <v>4973</v>
      </c>
    </row>
    <row r="2479" spans="8:8">
      <c r="H2479" t="s">
        <v>4974</v>
      </c>
    </row>
    <row r="2480" spans="8:8">
      <c r="H2480" t="s">
        <v>4975</v>
      </c>
    </row>
    <row r="2481" spans="8:8">
      <c r="H2481" t="s">
        <v>4976</v>
      </c>
    </row>
    <row r="2482" spans="8:8">
      <c r="H2482" t="s">
        <v>4977</v>
      </c>
    </row>
    <row r="2483" spans="8:8">
      <c r="H2483" t="s">
        <v>4978</v>
      </c>
    </row>
    <row r="2484" spans="8:8">
      <c r="H2484" t="s">
        <v>4979</v>
      </c>
    </row>
    <row r="2485" spans="8:8">
      <c r="H2485" t="s">
        <v>4980</v>
      </c>
    </row>
    <row r="2486" spans="8:8">
      <c r="H2486" t="s">
        <v>4981</v>
      </c>
    </row>
    <row r="2487" spans="8:8">
      <c r="H2487" t="s">
        <v>4982</v>
      </c>
    </row>
    <row r="2488" spans="8:8">
      <c r="H2488" t="s">
        <v>4983</v>
      </c>
    </row>
    <row r="2489" spans="8:8">
      <c r="H2489" t="s">
        <v>4984</v>
      </c>
    </row>
    <row r="2490" spans="8:8">
      <c r="H2490" t="s">
        <v>4985</v>
      </c>
    </row>
    <row r="2491" spans="8:8">
      <c r="H2491" t="s">
        <v>4986</v>
      </c>
    </row>
    <row r="2492" spans="8:8">
      <c r="H2492" t="s">
        <v>4987</v>
      </c>
    </row>
    <row r="2493" spans="8:8">
      <c r="H2493" t="s">
        <v>4715</v>
      </c>
    </row>
    <row r="2494" spans="8:8">
      <c r="H2494" t="s">
        <v>2721</v>
      </c>
    </row>
    <row r="2495" spans="8:8">
      <c r="H2495" t="s">
        <v>2935</v>
      </c>
    </row>
    <row r="2496" spans="8:8">
      <c r="H2496" t="s">
        <v>2722</v>
      </c>
    </row>
    <row r="2497" spans="8:8">
      <c r="H2497" t="s">
        <v>2723</v>
      </c>
    </row>
    <row r="2498" spans="8:8">
      <c r="H2498" t="s">
        <v>2724</v>
      </c>
    </row>
    <row r="2499" spans="8:8">
      <c r="H2499" t="s">
        <v>2937</v>
      </c>
    </row>
    <row r="2500" spans="8:8">
      <c r="H2500" t="s">
        <v>2725</v>
      </c>
    </row>
    <row r="2501" spans="8:8">
      <c r="H2501" t="s">
        <v>2939</v>
      </c>
    </row>
    <row r="2502" spans="8:8">
      <c r="H2502" t="s">
        <v>3756</v>
      </c>
    </row>
    <row r="2503" spans="8:8">
      <c r="H2503" t="s">
        <v>2726</v>
      </c>
    </row>
    <row r="2504" spans="8:8">
      <c r="H2504" t="s">
        <v>2727</v>
      </c>
    </row>
    <row r="2505" spans="8:8">
      <c r="H2505" t="s">
        <v>2730</v>
      </c>
    </row>
    <row r="2506" spans="8:8">
      <c r="H2506" t="s">
        <v>2941</v>
      </c>
    </row>
    <row r="2507" spans="8:8">
      <c r="H2507" t="s">
        <v>2728</v>
      </c>
    </row>
    <row r="2508" spans="8:8">
      <c r="H2508" t="s">
        <v>2729</v>
      </c>
    </row>
    <row r="2509" spans="8:8">
      <c r="H2509" t="s">
        <v>2943</v>
      </c>
    </row>
    <row r="2510" spans="8:8">
      <c r="H2510" t="s">
        <v>2731</v>
      </c>
    </row>
    <row r="2511" spans="8:8">
      <c r="H2511" t="s">
        <v>2732</v>
      </c>
    </row>
    <row r="2512" spans="8:8">
      <c r="H2512" t="s">
        <v>4988</v>
      </c>
    </row>
    <row r="2513" spans="8:8">
      <c r="H2513" t="s">
        <v>4989</v>
      </c>
    </row>
    <row r="2514" spans="8:8">
      <c r="H2514" t="s">
        <v>4990</v>
      </c>
    </row>
    <row r="2515" spans="8:8">
      <c r="H2515" t="s">
        <v>4991</v>
      </c>
    </row>
    <row r="2516" spans="8:8">
      <c r="H2516" t="s">
        <v>4992</v>
      </c>
    </row>
    <row r="2517" spans="8:8">
      <c r="H2517" t="s">
        <v>4993</v>
      </c>
    </row>
    <row r="2518" spans="8:8">
      <c r="H2518" t="s">
        <v>4994</v>
      </c>
    </row>
    <row r="2519" spans="8:8">
      <c r="H2519" t="s">
        <v>4995</v>
      </c>
    </row>
    <row r="2520" spans="8:8">
      <c r="H2520" t="s">
        <v>4996</v>
      </c>
    </row>
    <row r="2521" spans="8:8">
      <c r="H2521" t="s">
        <v>2733</v>
      </c>
    </row>
    <row r="2522" spans="8:8">
      <c r="H2522" t="s">
        <v>2734</v>
      </c>
    </row>
    <row r="2523" spans="8:8">
      <c r="H2523" t="s">
        <v>2947</v>
      </c>
    </row>
    <row r="2524" spans="8:8">
      <c r="H2524" t="s">
        <v>2948</v>
      </c>
    </row>
    <row r="2525" spans="8:8">
      <c r="H2525" t="s">
        <v>2735</v>
      </c>
    </row>
    <row r="2526" spans="8:8">
      <c r="H2526" t="s">
        <v>2736</v>
      </c>
    </row>
    <row r="2527" spans="8:8">
      <c r="H2527" t="s">
        <v>2737</v>
      </c>
    </row>
    <row r="2528" spans="8:8">
      <c r="H2528" t="s">
        <v>2950</v>
      </c>
    </row>
    <row r="2529" spans="8:8">
      <c r="H2529" t="s">
        <v>2951</v>
      </c>
    </row>
    <row r="2530" spans="8:8">
      <c r="H2530" t="s">
        <v>4997</v>
      </c>
    </row>
    <row r="2531" spans="8:8">
      <c r="H2531" t="s">
        <v>4998</v>
      </c>
    </row>
    <row r="2532" spans="8:8">
      <c r="H2532" t="s">
        <v>4999</v>
      </c>
    </row>
    <row r="2533" spans="8:8">
      <c r="H2533" t="s">
        <v>5000</v>
      </c>
    </row>
    <row r="2534" spans="8:8">
      <c r="H2534" t="s">
        <v>5001</v>
      </c>
    </row>
    <row r="2535" spans="8:8">
      <c r="H2535" t="s">
        <v>2952</v>
      </c>
    </row>
    <row r="2536" spans="8:8">
      <c r="H2536" t="s">
        <v>2738</v>
      </c>
    </row>
    <row r="2537" spans="8:8">
      <c r="H2537" t="s">
        <v>2953</v>
      </c>
    </row>
    <row r="2538" spans="8:8">
      <c r="H2538" t="s">
        <v>2741</v>
      </c>
    </row>
    <row r="2539" spans="8:8">
      <c r="H2539" t="s">
        <v>2739</v>
      </c>
    </row>
    <row r="2540" spans="8:8">
      <c r="H2540" t="s">
        <v>2740</v>
      </c>
    </row>
    <row r="2541" spans="8:8">
      <c r="H2541" t="s">
        <v>2955</v>
      </c>
    </row>
    <row r="2542" spans="8:8">
      <c r="H2542" t="s">
        <v>2742</v>
      </c>
    </row>
    <row r="2543" spans="8:8">
      <c r="H2543" t="s">
        <v>2743</v>
      </c>
    </row>
    <row r="2544" spans="8:8">
      <c r="H2544" t="s">
        <v>2744</v>
      </c>
    </row>
    <row r="2545" spans="8:8">
      <c r="H2545" t="s">
        <v>2745</v>
      </c>
    </row>
    <row r="2546" spans="8:8">
      <c r="H2546" t="s">
        <v>2746</v>
      </c>
    </row>
    <row r="2547" spans="8:8">
      <c r="H2547" t="s">
        <v>2957</v>
      </c>
    </row>
    <row r="2548" spans="8:8">
      <c r="H2548" t="s">
        <v>2749</v>
      </c>
    </row>
    <row r="2549" spans="8:8">
      <c r="H2549" t="s">
        <v>2958</v>
      </c>
    </row>
    <row r="2550" spans="8:8">
      <c r="H2550" t="s">
        <v>2747</v>
      </c>
    </row>
    <row r="2551" spans="8:8">
      <c r="H2551" t="s">
        <v>2748</v>
      </c>
    </row>
    <row r="2552" spans="8:8">
      <c r="H2552" t="s">
        <v>2750</v>
      </c>
    </row>
    <row r="2553" spans="8:8">
      <c r="H2553" t="s">
        <v>2753</v>
      </c>
    </row>
    <row r="2554" spans="8:8">
      <c r="H2554" t="s">
        <v>2961</v>
      </c>
    </row>
    <row r="2555" spans="8:8">
      <c r="H2555" t="s">
        <v>2962</v>
      </c>
    </row>
    <row r="2556" spans="8:8">
      <c r="H2556" t="s">
        <v>2751</v>
      </c>
    </row>
    <row r="2557" spans="8:8">
      <c r="H2557" t="s">
        <v>2752</v>
      </c>
    </row>
    <row r="2558" spans="8:8">
      <c r="H2558" t="s">
        <v>2964</v>
      </c>
    </row>
    <row r="2559" spans="8:8">
      <c r="H2559" t="s">
        <v>2965</v>
      </c>
    </row>
    <row r="2560" spans="8:8">
      <c r="H2560" t="s">
        <v>5002</v>
      </c>
    </row>
    <row r="2561" spans="1:8">
      <c r="H2561" t="s">
        <v>5003</v>
      </c>
    </row>
    <row r="2562" spans="1:8">
      <c r="H2562" t="s">
        <v>5004</v>
      </c>
    </row>
    <row r="2563" spans="1:8">
      <c r="H2563" t="s">
        <v>5005</v>
      </c>
    </row>
    <row r="2564" spans="1:8">
      <c r="H2564" t="s">
        <v>5006</v>
      </c>
    </row>
    <row r="2565" spans="1:8">
      <c r="H2565" t="s">
        <v>5007</v>
      </c>
    </row>
    <row r="2566" spans="1:8">
      <c r="H2566" t="s">
        <v>5008</v>
      </c>
    </row>
    <row r="2567" spans="1:8">
      <c r="H2567" t="s">
        <v>5009</v>
      </c>
    </row>
    <row r="2568" spans="1:8">
      <c r="H2568" t="s">
        <v>5010</v>
      </c>
    </row>
    <row r="2569" spans="1:8">
      <c r="H2569" t="s">
        <v>3190</v>
      </c>
    </row>
    <row r="2570" spans="1:8">
      <c r="A2570" t="s">
        <v>449</v>
      </c>
      <c r="B2570">
        <f>HYPERLINK("https://github.com/apache/commons-math/commit/583d9ec8647a7f667bb8f22cecf9859187149ade", "583d9ec8647a7f667bb8f22cecf9859187149ade")</f>
        <v>0</v>
      </c>
      <c r="C2570">
        <f>HYPERLINK("https://github.com/apache/commons-math/commit/35378d9c4a3a656b881e77fb405fabd22f7803eb", "35378d9c4a3a656b881e77fb405fabd22f7803eb")</f>
        <v>0</v>
      </c>
      <c r="D2570" t="s">
        <v>517</v>
      </c>
      <c r="E2570" t="s">
        <v>967</v>
      </c>
      <c r="F2570" t="s">
        <v>1700</v>
      </c>
      <c r="G2570" t="s">
        <v>2246</v>
      </c>
      <c r="H2570" t="s">
        <v>3382</v>
      </c>
    </row>
    <row r="2571" spans="1:8">
      <c r="H2571" t="s">
        <v>2817</v>
      </c>
    </row>
    <row r="2572" spans="1:8">
      <c r="H2572" t="s">
        <v>3190</v>
      </c>
    </row>
    <row r="2573" spans="1:8">
      <c r="A2573" t="s">
        <v>452</v>
      </c>
      <c r="B2573">
        <f>HYPERLINK("https://github.com/apache/commons-math/commit/735dbc79340d609318a339cf7b85cb542e969d0a", "735dbc79340d609318a339cf7b85cb542e969d0a")</f>
        <v>0</v>
      </c>
      <c r="C2573">
        <f>HYPERLINK("https://github.com/apache/commons-math/commit/471d4d60dc21fbccb8c6b4616a00238c245f78f6", "471d4d60dc21fbccb8c6b4616a00238c245f78f6")</f>
        <v>0</v>
      </c>
      <c r="D2573" t="s">
        <v>525</v>
      </c>
      <c r="E2573" t="s">
        <v>970</v>
      </c>
      <c r="F2573" t="s">
        <v>1703</v>
      </c>
      <c r="G2573" t="s">
        <v>2148</v>
      </c>
      <c r="H2573" t="s">
        <v>4288</v>
      </c>
    </row>
    <row r="2574" spans="1:8">
      <c r="H2574" t="s">
        <v>4289</v>
      </c>
    </row>
    <row r="2575" spans="1:8">
      <c r="H2575" t="s">
        <v>4290</v>
      </c>
    </row>
    <row r="2576" spans="1:8">
      <c r="H2576" t="s">
        <v>4291</v>
      </c>
    </row>
    <row r="2577" spans="6:8">
      <c r="H2577" t="s">
        <v>5014</v>
      </c>
    </row>
    <row r="2578" spans="6:8">
      <c r="H2578" t="s">
        <v>5015</v>
      </c>
    </row>
    <row r="2579" spans="6:8">
      <c r="H2579" t="s">
        <v>4292</v>
      </c>
    </row>
    <row r="2580" spans="6:8">
      <c r="F2580" t="s">
        <v>1704</v>
      </c>
      <c r="G2580" t="s">
        <v>2247</v>
      </c>
      <c r="H2580" t="s">
        <v>4288</v>
      </c>
    </row>
    <row r="2581" spans="6:8">
      <c r="H2581" t="s">
        <v>4289</v>
      </c>
    </row>
    <row r="2582" spans="6:8">
      <c r="H2582" t="s">
        <v>4295</v>
      </c>
    </row>
    <row r="2583" spans="6:8">
      <c r="H2583" t="s">
        <v>5017</v>
      </c>
    </row>
    <row r="2584" spans="6:8">
      <c r="H2584" t="s">
        <v>4292</v>
      </c>
    </row>
    <row r="2585" spans="6:8">
      <c r="F2585" t="s">
        <v>1694</v>
      </c>
      <c r="G2585" t="s">
        <v>2224</v>
      </c>
      <c r="H2585" t="s">
        <v>5019</v>
      </c>
    </row>
    <row r="2586" spans="6:8">
      <c r="H2586" t="s">
        <v>5020</v>
      </c>
    </row>
    <row r="2587" spans="6:8">
      <c r="H2587" t="s">
        <v>5021</v>
      </c>
    </row>
    <row r="2588" spans="6:8">
      <c r="H2588" t="s">
        <v>5022</v>
      </c>
    </row>
    <row r="2589" spans="6:8">
      <c r="H2589" t="s">
        <v>5023</v>
      </c>
    </row>
    <row r="2590" spans="6:8">
      <c r="H2590" t="s">
        <v>5024</v>
      </c>
    </row>
    <row r="2591" spans="6:8">
      <c r="H2591" t="s">
        <v>4716</v>
      </c>
    </row>
    <row r="2592" spans="6:8">
      <c r="H2592" t="s">
        <v>3382</v>
      </c>
    </row>
    <row r="2593" spans="8:8">
      <c r="H2593" t="s">
        <v>4111</v>
      </c>
    </row>
    <row r="2594" spans="8:8">
      <c r="H2594" t="s">
        <v>2500</v>
      </c>
    </row>
    <row r="2595" spans="8:8">
      <c r="H2595" t="s">
        <v>4112</v>
      </c>
    </row>
    <row r="2596" spans="8:8">
      <c r="H2596" t="s">
        <v>4113</v>
      </c>
    </row>
    <row r="2597" spans="8:8">
      <c r="H2597" t="s">
        <v>2403</v>
      </c>
    </row>
    <row r="2598" spans="8:8">
      <c r="H2598" t="s">
        <v>2413</v>
      </c>
    </row>
    <row r="2599" spans="8:8">
      <c r="H2599" t="s">
        <v>4123</v>
      </c>
    </row>
    <row r="2600" spans="8:8">
      <c r="H2600" t="s">
        <v>5025</v>
      </c>
    </row>
    <row r="2601" spans="8:8">
      <c r="H2601" t="s">
        <v>2411</v>
      </c>
    </row>
    <row r="2602" spans="8:8">
      <c r="H2602" t="s">
        <v>4966</v>
      </c>
    </row>
    <row r="2603" spans="8:8">
      <c r="H2603" t="s">
        <v>4108</v>
      </c>
    </row>
    <row r="2604" spans="8:8">
      <c r="H2604" t="s">
        <v>4107</v>
      </c>
    </row>
    <row r="2605" spans="8:8">
      <c r="H2605" t="s">
        <v>4114</v>
      </c>
    </row>
    <row r="2606" spans="8:8">
      <c r="H2606" t="s">
        <v>4115</v>
      </c>
    </row>
    <row r="2607" spans="8:8">
      <c r="H2607" t="s">
        <v>5026</v>
      </c>
    </row>
    <row r="2608" spans="8:8">
      <c r="H2608" t="s">
        <v>4117</v>
      </c>
    </row>
    <row r="2609" spans="6:8">
      <c r="H2609" t="s">
        <v>5027</v>
      </c>
    </row>
    <row r="2610" spans="6:8">
      <c r="H2610" t="s">
        <v>4116</v>
      </c>
    </row>
    <row r="2611" spans="6:8">
      <c r="H2611" t="s">
        <v>5028</v>
      </c>
    </row>
    <row r="2612" spans="6:8">
      <c r="H2612" t="s">
        <v>4127</v>
      </c>
    </row>
    <row r="2613" spans="6:8">
      <c r="H2613" t="s">
        <v>3494</v>
      </c>
    </row>
    <row r="2614" spans="6:8">
      <c r="H2614" t="s">
        <v>4106</v>
      </c>
    </row>
    <row r="2615" spans="6:8">
      <c r="H2615" t="s">
        <v>2586</v>
      </c>
    </row>
    <row r="2616" spans="6:8">
      <c r="H2616" t="s">
        <v>5029</v>
      </c>
    </row>
    <row r="2617" spans="6:8">
      <c r="F2617" t="s">
        <v>1705</v>
      </c>
      <c r="G2617" t="s">
        <v>2248</v>
      </c>
      <c r="H2617" t="s">
        <v>5030</v>
      </c>
    </row>
    <row r="2618" spans="6:8">
      <c r="H2618" t="s">
        <v>5031</v>
      </c>
    </row>
    <row r="2619" spans="6:8">
      <c r="H2619" t="s">
        <v>2917</v>
      </c>
    </row>
    <row r="2620" spans="6:8">
      <c r="F2620" t="s">
        <v>1695</v>
      </c>
      <c r="G2620" t="s">
        <v>2041</v>
      </c>
      <c r="H2620" t="s">
        <v>5033</v>
      </c>
    </row>
    <row r="2621" spans="6:8">
      <c r="H2621" t="s">
        <v>5034</v>
      </c>
    </row>
    <row r="2622" spans="6:8">
      <c r="H2622" t="s">
        <v>5035</v>
      </c>
    </row>
    <row r="2623" spans="6:8">
      <c r="H2623" t="s">
        <v>5036</v>
      </c>
    </row>
    <row r="2624" spans="6:8">
      <c r="H2624" t="s">
        <v>5037</v>
      </c>
    </row>
    <row r="2625" spans="6:8">
      <c r="H2625" t="s">
        <v>5038</v>
      </c>
    </row>
    <row r="2626" spans="6:8">
      <c r="H2626" t="s">
        <v>5039</v>
      </c>
    </row>
    <row r="2627" spans="6:8">
      <c r="H2627" t="s">
        <v>5040</v>
      </c>
    </row>
    <row r="2628" spans="6:8">
      <c r="H2628" t="s">
        <v>4924</v>
      </c>
    </row>
    <row r="2629" spans="6:8">
      <c r="H2629" t="s">
        <v>5041</v>
      </c>
    </row>
    <row r="2630" spans="6:8">
      <c r="H2630" t="s">
        <v>5042</v>
      </c>
    </row>
    <row r="2631" spans="6:8">
      <c r="F2631" t="s">
        <v>1696</v>
      </c>
      <c r="G2631" t="s">
        <v>2243</v>
      </c>
      <c r="H2631" t="s">
        <v>5043</v>
      </c>
    </row>
    <row r="2632" spans="6:8">
      <c r="H2632" t="s">
        <v>5044</v>
      </c>
    </row>
    <row r="2633" spans="6:8">
      <c r="H2633" t="s">
        <v>5045</v>
      </c>
    </row>
    <row r="2634" spans="6:8">
      <c r="H2634" t="s">
        <v>5046</v>
      </c>
    </row>
    <row r="2635" spans="6:8">
      <c r="H2635" t="s">
        <v>5047</v>
      </c>
    </row>
    <row r="2636" spans="6:8">
      <c r="H2636" t="s">
        <v>5048</v>
      </c>
    </row>
    <row r="2637" spans="6:8">
      <c r="H2637" t="s">
        <v>5049</v>
      </c>
    </row>
    <row r="2638" spans="6:8">
      <c r="H2638" t="s">
        <v>5050</v>
      </c>
    </row>
    <row r="2639" spans="6:8">
      <c r="H2639" t="s">
        <v>5051</v>
      </c>
    </row>
    <row r="2640" spans="6:8">
      <c r="H2640" t="s">
        <v>5052</v>
      </c>
    </row>
    <row r="2641" spans="6:8">
      <c r="H2641" t="s">
        <v>5053</v>
      </c>
    </row>
    <row r="2642" spans="6:8">
      <c r="H2642" t="s">
        <v>5054</v>
      </c>
    </row>
    <row r="2643" spans="6:8">
      <c r="H2643" t="s">
        <v>5055</v>
      </c>
    </row>
    <row r="2644" spans="6:8">
      <c r="H2644" t="s">
        <v>5056</v>
      </c>
    </row>
    <row r="2645" spans="6:8">
      <c r="H2645" t="s">
        <v>5057</v>
      </c>
    </row>
    <row r="2646" spans="6:8">
      <c r="H2646" t="s">
        <v>4921</v>
      </c>
    </row>
    <row r="2647" spans="6:8">
      <c r="H2647" t="s">
        <v>4107</v>
      </c>
    </row>
    <row r="2648" spans="6:8">
      <c r="H2648" t="s">
        <v>5058</v>
      </c>
    </row>
    <row r="2649" spans="6:8">
      <c r="F2649" t="s">
        <v>1707</v>
      </c>
      <c r="G2649" t="s">
        <v>2250</v>
      </c>
      <c r="H2649" t="s">
        <v>2377</v>
      </c>
    </row>
    <row r="2650" spans="6:8">
      <c r="H2650" t="s">
        <v>5063</v>
      </c>
    </row>
    <row r="2651" spans="6:8">
      <c r="H2651" t="s">
        <v>5064</v>
      </c>
    </row>
    <row r="2652" spans="6:8">
      <c r="H2652" t="s">
        <v>5065</v>
      </c>
    </row>
    <row r="2653" spans="6:8">
      <c r="H2653" t="s">
        <v>5066</v>
      </c>
    </row>
    <row r="2654" spans="6:8">
      <c r="H2654" t="s">
        <v>5067</v>
      </c>
    </row>
    <row r="2655" spans="6:8">
      <c r="H2655" t="s">
        <v>4262</v>
      </c>
    </row>
    <row r="2656" spans="6:8">
      <c r="H2656" t="s">
        <v>4263</v>
      </c>
    </row>
    <row r="2657" spans="6:8">
      <c r="H2657" t="s">
        <v>5068</v>
      </c>
    </row>
    <row r="2658" spans="6:8">
      <c r="H2658" t="s">
        <v>5069</v>
      </c>
    </row>
    <row r="2659" spans="6:8">
      <c r="H2659" t="s">
        <v>5070</v>
      </c>
    </row>
    <row r="2660" spans="6:8">
      <c r="F2660" t="s">
        <v>1708</v>
      </c>
      <c r="G2660" t="s">
        <v>2251</v>
      </c>
      <c r="H2660" t="s">
        <v>5071</v>
      </c>
    </row>
    <row r="2661" spans="6:8">
      <c r="H2661" t="s">
        <v>5072</v>
      </c>
    </row>
    <row r="2662" spans="6:8">
      <c r="H2662" t="s">
        <v>5073</v>
      </c>
    </row>
    <row r="2663" spans="6:8">
      <c r="H2663" t="s">
        <v>5074</v>
      </c>
    </row>
    <row r="2664" spans="6:8">
      <c r="H2664" t="s">
        <v>5075</v>
      </c>
    </row>
    <row r="2665" spans="6:8">
      <c r="H2665" t="s">
        <v>5076</v>
      </c>
    </row>
    <row r="2666" spans="6:8">
      <c r="H2666" t="s">
        <v>5077</v>
      </c>
    </row>
    <row r="2667" spans="6:8">
      <c r="F2667" t="s">
        <v>1709</v>
      </c>
      <c r="G2667" t="s">
        <v>2252</v>
      </c>
      <c r="H2667" t="s">
        <v>2757</v>
      </c>
    </row>
    <row r="2668" spans="6:8">
      <c r="H2668" t="s">
        <v>2758</v>
      </c>
    </row>
    <row r="2669" spans="6:8">
      <c r="H2669" t="s">
        <v>2759</v>
      </c>
    </row>
    <row r="2670" spans="6:8">
      <c r="H2670" t="s">
        <v>4037</v>
      </c>
    </row>
    <row r="2671" spans="6:8">
      <c r="H2671" t="s">
        <v>5079</v>
      </c>
    </row>
    <row r="2672" spans="6:8">
      <c r="H2672" t="s">
        <v>5080</v>
      </c>
    </row>
    <row r="2673" spans="8:8">
      <c r="H2673" t="s">
        <v>2767</v>
      </c>
    </row>
    <row r="2674" spans="8:8">
      <c r="H2674" t="s">
        <v>2768</v>
      </c>
    </row>
    <row r="2675" spans="8:8">
      <c r="H2675" t="s">
        <v>5081</v>
      </c>
    </row>
    <row r="2676" spans="8:8">
      <c r="H2676" t="s">
        <v>2770</v>
      </c>
    </row>
    <row r="2677" spans="8:8">
      <c r="H2677" t="s">
        <v>5082</v>
      </c>
    </row>
    <row r="2678" spans="8:8">
      <c r="H2678" t="s">
        <v>2771</v>
      </c>
    </row>
    <row r="2679" spans="8:8">
      <c r="H2679" t="s">
        <v>2772</v>
      </c>
    </row>
    <row r="2680" spans="8:8">
      <c r="H2680" t="s">
        <v>5083</v>
      </c>
    </row>
    <row r="2681" spans="8:8">
      <c r="H2681" t="s">
        <v>5084</v>
      </c>
    </row>
    <row r="2682" spans="8:8">
      <c r="H2682" t="s">
        <v>5085</v>
      </c>
    </row>
    <row r="2683" spans="8:8">
      <c r="H2683" t="s">
        <v>5086</v>
      </c>
    </row>
    <row r="2684" spans="8:8">
      <c r="H2684" t="s">
        <v>5087</v>
      </c>
    </row>
    <row r="2685" spans="8:8">
      <c r="H2685" t="s">
        <v>5088</v>
      </c>
    </row>
    <row r="2686" spans="8:8">
      <c r="H2686" t="s">
        <v>2779</v>
      </c>
    </row>
    <row r="2687" spans="8:8">
      <c r="H2687" t="s">
        <v>2780</v>
      </c>
    </row>
    <row r="2688" spans="8:8">
      <c r="H2688" t="s">
        <v>5089</v>
      </c>
    </row>
    <row r="2689" spans="6:8">
      <c r="H2689" t="s">
        <v>2782</v>
      </c>
    </row>
    <row r="2690" spans="6:8">
      <c r="H2690" t="s">
        <v>5090</v>
      </c>
    </row>
    <row r="2691" spans="6:8">
      <c r="H2691" t="s">
        <v>5091</v>
      </c>
    </row>
    <row r="2692" spans="6:8">
      <c r="F2692" t="s">
        <v>1711</v>
      </c>
      <c r="G2692" t="s">
        <v>2254</v>
      </c>
      <c r="H2692" t="s">
        <v>5030</v>
      </c>
    </row>
    <row r="2693" spans="6:8">
      <c r="H2693" t="s">
        <v>5031</v>
      </c>
    </row>
    <row r="2694" spans="6:8">
      <c r="H2694" t="s">
        <v>2917</v>
      </c>
    </row>
    <row r="2695" spans="6:8">
      <c r="F2695" t="s">
        <v>1713</v>
      </c>
      <c r="G2695" t="s">
        <v>2256</v>
      </c>
      <c r="H2695" t="s">
        <v>5092</v>
      </c>
    </row>
    <row r="2696" spans="6:8">
      <c r="H2696" t="s">
        <v>3438</v>
      </c>
    </row>
    <row r="2697" spans="6:8">
      <c r="F2697" t="s">
        <v>1714</v>
      </c>
      <c r="G2697" t="s">
        <v>2257</v>
      </c>
      <c r="H2697" t="s">
        <v>5092</v>
      </c>
    </row>
    <row r="2698" spans="6:8">
      <c r="H2698" t="s">
        <v>5097</v>
      </c>
    </row>
    <row r="2699" spans="6:8">
      <c r="H2699" t="s">
        <v>5098</v>
      </c>
    </row>
    <row r="2700" spans="6:8">
      <c r="H2700" t="s">
        <v>5099</v>
      </c>
    </row>
    <row r="2701" spans="6:8">
      <c r="H2701" t="s">
        <v>5100</v>
      </c>
    </row>
    <row r="2702" spans="6:8">
      <c r="H2702" t="s">
        <v>5101</v>
      </c>
    </row>
    <row r="2703" spans="6:8">
      <c r="H2703" t="s">
        <v>3438</v>
      </c>
    </row>
    <row r="2704" spans="6:8">
      <c r="H2704" t="s">
        <v>5102</v>
      </c>
    </row>
    <row r="2705" spans="6:8">
      <c r="H2705" t="s">
        <v>5103</v>
      </c>
    </row>
    <row r="2706" spans="6:8">
      <c r="H2706" t="s">
        <v>5093</v>
      </c>
    </row>
    <row r="2707" spans="6:8">
      <c r="F2707" t="s">
        <v>1697</v>
      </c>
      <c r="G2707" t="s">
        <v>2244</v>
      </c>
      <c r="H2707" t="s">
        <v>4263</v>
      </c>
    </row>
    <row r="2708" spans="6:8">
      <c r="H2708" t="s">
        <v>5104</v>
      </c>
    </row>
    <row r="2709" spans="6:8">
      <c r="H2709" t="s">
        <v>5105</v>
      </c>
    </row>
    <row r="2710" spans="6:8">
      <c r="H2710" t="s">
        <v>5106</v>
      </c>
    </row>
    <row r="2711" spans="6:8">
      <c r="H2711" t="s">
        <v>5107</v>
      </c>
    </row>
    <row r="2712" spans="6:8">
      <c r="H2712" t="s">
        <v>5108</v>
      </c>
    </row>
    <row r="2713" spans="6:8">
      <c r="H2713" t="s">
        <v>5109</v>
      </c>
    </row>
    <row r="2714" spans="6:8">
      <c r="H2714" t="s">
        <v>5110</v>
      </c>
    </row>
    <row r="2715" spans="6:8">
      <c r="H2715" t="s">
        <v>5111</v>
      </c>
    </row>
    <row r="2716" spans="6:8">
      <c r="H2716" t="s">
        <v>5112</v>
      </c>
    </row>
    <row r="2717" spans="6:8">
      <c r="H2717" t="s">
        <v>5113</v>
      </c>
    </row>
    <row r="2718" spans="6:8">
      <c r="H2718" t="s">
        <v>5114</v>
      </c>
    </row>
    <row r="2719" spans="6:8">
      <c r="H2719" t="s">
        <v>5115</v>
      </c>
    </row>
    <row r="2720" spans="6:8">
      <c r="H2720" t="s">
        <v>5116</v>
      </c>
    </row>
    <row r="2721" spans="8:8">
      <c r="H2721" t="s">
        <v>3620</v>
      </c>
    </row>
    <row r="2722" spans="8:8">
      <c r="H2722" t="s">
        <v>5117</v>
      </c>
    </row>
    <row r="2723" spans="8:8">
      <c r="H2723" t="s">
        <v>5118</v>
      </c>
    </row>
    <row r="2724" spans="8:8">
      <c r="H2724" t="s">
        <v>5119</v>
      </c>
    </row>
    <row r="2725" spans="8:8">
      <c r="H2725" t="s">
        <v>5120</v>
      </c>
    </row>
    <row r="2726" spans="8:8">
      <c r="H2726" t="s">
        <v>5121</v>
      </c>
    </row>
    <row r="2727" spans="8:8">
      <c r="H2727" t="s">
        <v>5122</v>
      </c>
    </row>
    <row r="2728" spans="8:8">
      <c r="H2728" t="s">
        <v>5123</v>
      </c>
    </row>
    <row r="2729" spans="8:8">
      <c r="H2729" t="s">
        <v>5124</v>
      </c>
    </row>
    <row r="2730" spans="8:8">
      <c r="H2730" t="s">
        <v>5125</v>
      </c>
    </row>
    <row r="2731" spans="8:8">
      <c r="H2731" t="s">
        <v>5126</v>
      </c>
    </row>
    <row r="2732" spans="8:8">
      <c r="H2732" t="s">
        <v>5127</v>
      </c>
    </row>
    <row r="2733" spans="8:8">
      <c r="H2733" t="s">
        <v>5128</v>
      </c>
    </row>
    <row r="2734" spans="8:8">
      <c r="H2734" t="s">
        <v>5129</v>
      </c>
    </row>
    <row r="2735" spans="8:8">
      <c r="H2735" t="s">
        <v>5131</v>
      </c>
    </row>
    <row r="2736" spans="8:8">
      <c r="H2736" t="s">
        <v>5132</v>
      </c>
    </row>
    <row r="2737" spans="6:8">
      <c r="H2737" t="s">
        <v>5133</v>
      </c>
    </row>
    <row r="2738" spans="6:8">
      <c r="H2738" t="s">
        <v>5134</v>
      </c>
    </row>
    <row r="2739" spans="6:8">
      <c r="H2739" t="s">
        <v>5135</v>
      </c>
    </row>
    <row r="2740" spans="6:8">
      <c r="H2740" t="s">
        <v>5136</v>
      </c>
    </row>
    <row r="2741" spans="6:8">
      <c r="H2741" t="s">
        <v>5137</v>
      </c>
    </row>
    <row r="2742" spans="6:8">
      <c r="H2742" t="s">
        <v>5138</v>
      </c>
    </row>
    <row r="2743" spans="6:8">
      <c r="H2743" t="s">
        <v>5139</v>
      </c>
    </row>
    <row r="2744" spans="6:8">
      <c r="H2744" t="s">
        <v>5140</v>
      </c>
    </row>
    <row r="2745" spans="6:8">
      <c r="H2745" t="s">
        <v>5141</v>
      </c>
    </row>
    <row r="2746" spans="6:8">
      <c r="H2746" t="s">
        <v>5142</v>
      </c>
    </row>
    <row r="2747" spans="6:8">
      <c r="H2747" t="s">
        <v>5057</v>
      </c>
    </row>
    <row r="2748" spans="6:8">
      <c r="H2748" t="s">
        <v>5143</v>
      </c>
    </row>
    <row r="2749" spans="6:8">
      <c r="F2749" t="s">
        <v>1594</v>
      </c>
      <c r="G2749" t="s">
        <v>1992</v>
      </c>
      <c r="H2749" t="s">
        <v>3566</v>
      </c>
    </row>
    <row r="2750" spans="6:8">
      <c r="H2750" t="s">
        <v>5156</v>
      </c>
    </row>
    <row r="2751" spans="6:8">
      <c r="H2751" t="s">
        <v>5157</v>
      </c>
    </row>
    <row r="2752" spans="6:8">
      <c r="H2752" t="s">
        <v>5158</v>
      </c>
    </row>
    <row r="2753" spans="8:8">
      <c r="H2753" t="s">
        <v>5159</v>
      </c>
    </row>
    <row r="2754" spans="8:8">
      <c r="H2754" t="s">
        <v>5160</v>
      </c>
    </row>
    <row r="2755" spans="8:8">
      <c r="H2755" t="s">
        <v>5161</v>
      </c>
    </row>
    <row r="2756" spans="8:8">
      <c r="H2756" t="s">
        <v>4085</v>
      </c>
    </row>
    <row r="2757" spans="8:8">
      <c r="H2757" t="s">
        <v>4086</v>
      </c>
    </row>
    <row r="2758" spans="8:8">
      <c r="H2758" t="s">
        <v>4087</v>
      </c>
    </row>
    <row r="2759" spans="8:8">
      <c r="H2759" t="s">
        <v>5162</v>
      </c>
    </row>
    <row r="2760" spans="8:8">
      <c r="H2760" t="s">
        <v>4088</v>
      </c>
    </row>
    <row r="2761" spans="8:8">
      <c r="H2761" t="s">
        <v>4089</v>
      </c>
    </row>
    <row r="2762" spans="8:8">
      <c r="H2762" t="s">
        <v>4090</v>
      </c>
    </row>
    <row r="2763" spans="8:8">
      <c r="H2763" t="s">
        <v>5163</v>
      </c>
    </row>
    <row r="2764" spans="8:8">
      <c r="H2764" t="s">
        <v>5164</v>
      </c>
    </row>
    <row r="2765" spans="8:8">
      <c r="H2765" t="s">
        <v>5165</v>
      </c>
    </row>
    <row r="2766" spans="8:8">
      <c r="H2766" t="s">
        <v>5166</v>
      </c>
    </row>
    <row r="2767" spans="8:8">
      <c r="H2767" t="s">
        <v>5167</v>
      </c>
    </row>
    <row r="2768" spans="8:8">
      <c r="H2768" t="s">
        <v>5168</v>
      </c>
    </row>
    <row r="2769" spans="6:8">
      <c r="H2769" t="s">
        <v>4096</v>
      </c>
    </row>
    <row r="2770" spans="6:8">
      <c r="H2770" t="s">
        <v>4097</v>
      </c>
    </row>
    <row r="2771" spans="6:8">
      <c r="H2771" t="s">
        <v>4098</v>
      </c>
    </row>
    <row r="2772" spans="6:8">
      <c r="H2772" t="s">
        <v>4099</v>
      </c>
    </row>
    <row r="2773" spans="6:8">
      <c r="H2773" t="s">
        <v>5169</v>
      </c>
    </row>
    <row r="2774" spans="6:8">
      <c r="H2774" t="s">
        <v>5170</v>
      </c>
    </row>
    <row r="2775" spans="6:8">
      <c r="F2775" t="s">
        <v>1715</v>
      </c>
      <c r="G2775" t="s">
        <v>2258</v>
      </c>
      <c r="H2775" t="s">
        <v>4284</v>
      </c>
    </row>
    <row r="2776" spans="6:8">
      <c r="H2776" t="s">
        <v>4285</v>
      </c>
    </row>
    <row r="2777" spans="6:8">
      <c r="H2777" t="s">
        <v>4286</v>
      </c>
    </row>
    <row r="2778" spans="6:8">
      <c r="H2778" t="s">
        <v>4287</v>
      </c>
    </row>
    <row r="2779" spans="6:8">
      <c r="H2779" t="s">
        <v>5172</v>
      </c>
    </row>
    <row r="2780" spans="6:8">
      <c r="H2780" t="s">
        <v>2756</v>
      </c>
    </row>
    <row r="2781" spans="6:8">
      <c r="H2781" t="s">
        <v>5173</v>
      </c>
    </row>
    <row r="2782" spans="6:8">
      <c r="F2782" t="s">
        <v>1716</v>
      </c>
      <c r="G2782" t="s">
        <v>2259</v>
      </c>
      <c r="H2782" t="s">
        <v>5174</v>
      </c>
    </row>
    <row r="2783" spans="6:8">
      <c r="H2783" t="s">
        <v>5175</v>
      </c>
    </row>
    <row r="2784" spans="6:8">
      <c r="H2784" t="s">
        <v>5176</v>
      </c>
    </row>
    <row r="2785" spans="6:8">
      <c r="H2785" t="s">
        <v>5177</v>
      </c>
    </row>
    <row r="2786" spans="6:8">
      <c r="H2786" t="s">
        <v>2917</v>
      </c>
    </row>
    <row r="2787" spans="6:8">
      <c r="F2787" t="s">
        <v>1717</v>
      </c>
      <c r="G2787" t="s">
        <v>2260</v>
      </c>
      <c r="H2787" t="s">
        <v>5180</v>
      </c>
    </row>
    <row r="2788" spans="6:8">
      <c r="H2788" t="s">
        <v>5181</v>
      </c>
    </row>
    <row r="2789" spans="6:8">
      <c r="H2789" t="s">
        <v>5182</v>
      </c>
    </row>
    <row r="2790" spans="6:8">
      <c r="H2790" t="s">
        <v>5183</v>
      </c>
    </row>
    <row r="2791" spans="6:8">
      <c r="H2791" t="s">
        <v>5184</v>
      </c>
    </row>
    <row r="2792" spans="6:8">
      <c r="H2792" t="s">
        <v>5185</v>
      </c>
    </row>
    <row r="2793" spans="6:8">
      <c r="H2793" t="s">
        <v>5186</v>
      </c>
    </row>
    <row r="2794" spans="6:8">
      <c r="H2794" t="s">
        <v>5187</v>
      </c>
    </row>
    <row r="2795" spans="6:8">
      <c r="H2795" t="s">
        <v>5188</v>
      </c>
    </row>
    <row r="2796" spans="6:8">
      <c r="H2796" t="s">
        <v>5189</v>
      </c>
    </row>
    <row r="2797" spans="6:8">
      <c r="H2797" t="s">
        <v>5190</v>
      </c>
    </row>
    <row r="2798" spans="6:8">
      <c r="H2798" t="s">
        <v>5191</v>
      </c>
    </row>
    <row r="2799" spans="6:8">
      <c r="F2799" t="s">
        <v>1718</v>
      </c>
      <c r="G2799" t="s">
        <v>2059</v>
      </c>
      <c r="H2799" t="s">
        <v>2757</v>
      </c>
    </row>
    <row r="2800" spans="6:8">
      <c r="H2800" t="s">
        <v>2758</v>
      </c>
    </row>
    <row r="2801" spans="8:8">
      <c r="H2801" t="s">
        <v>2759</v>
      </c>
    </row>
    <row r="2802" spans="8:8">
      <c r="H2802" t="s">
        <v>4037</v>
      </c>
    </row>
    <row r="2803" spans="8:8">
      <c r="H2803" t="s">
        <v>4038</v>
      </c>
    </row>
    <row r="2804" spans="8:8">
      <c r="H2804" t="s">
        <v>5194</v>
      </c>
    </row>
    <row r="2805" spans="8:8">
      <c r="H2805" t="s">
        <v>5079</v>
      </c>
    </row>
    <row r="2806" spans="8:8">
      <c r="H2806" t="s">
        <v>5195</v>
      </c>
    </row>
    <row r="2807" spans="8:8">
      <c r="H2807" t="s">
        <v>2767</v>
      </c>
    </row>
    <row r="2808" spans="8:8">
      <c r="H2808" t="s">
        <v>2768</v>
      </c>
    </row>
    <row r="2809" spans="8:8">
      <c r="H2809" t="s">
        <v>5081</v>
      </c>
    </row>
    <row r="2810" spans="8:8">
      <c r="H2810" t="s">
        <v>2770</v>
      </c>
    </row>
    <row r="2811" spans="8:8">
      <c r="H2811" t="s">
        <v>5082</v>
      </c>
    </row>
    <row r="2812" spans="8:8">
      <c r="H2812" t="s">
        <v>2771</v>
      </c>
    </row>
    <row r="2813" spans="8:8">
      <c r="H2813" t="s">
        <v>2772</v>
      </c>
    </row>
    <row r="2814" spans="8:8">
      <c r="H2814" t="s">
        <v>5083</v>
      </c>
    </row>
    <row r="2815" spans="8:8">
      <c r="H2815" t="s">
        <v>5084</v>
      </c>
    </row>
    <row r="2816" spans="8:8">
      <c r="H2816" t="s">
        <v>5085</v>
      </c>
    </row>
    <row r="2817" spans="6:8">
      <c r="H2817" t="s">
        <v>5086</v>
      </c>
    </row>
    <row r="2818" spans="6:8">
      <c r="H2818" t="s">
        <v>5087</v>
      </c>
    </row>
    <row r="2819" spans="6:8">
      <c r="H2819" t="s">
        <v>5088</v>
      </c>
    </row>
    <row r="2820" spans="6:8">
      <c r="H2820" t="s">
        <v>2779</v>
      </c>
    </row>
    <row r="2821" spans="6:8">
      <c r="H2821" t="s">
        <v>2780</v>
      </c>
    </row>
    <row r="2822" spans="6:8">
      <c r="H2822" t="s">
        <v>5089</v>
      </c>
    </row>
    <row r="2823" spans="6:8">
      <c r="H2823" t="s">
        <v>2782</v>
      </c>
    </row>
    <row r="2824" spans="6:8">
      <c r="H2824" t="s">
        <v>5090</v>
      </c>
    </row>
    <row r="2825" spans="6:8">
      <c r="H2825" t="s">
        <v>5196</v>
      </c>
    </row>
    <row r="2826" spans="6:8">
      <c r="H2826" t="s">
        <v>5091</v>
      </c>
    </row>
    <row r="2827" spans="6:8">
      <c r="F2827" t="s">
        <v>1720</v>
      </c>
      <c r="G2827" t="s">
        <v>1993</v>
      </c>
      <c r="H2827" t="s">
        <v>3185</v>
      </c>
    </row>
    <row r="2828" spans="6:8">
      <c r="H2828" t="s">
        <v>4716</v>
      </c>
    </row>
    <row r="2829" spans="6:8">
      <c r="H2829" t="s">
        <v>3382</v>
      </c>
    </row>
    <row r="2830" spans="6:8">
      <c r="H2830" t="s">
        <v>3494</v>
      </c>
    </row>
    <row r="2831" spans="6:8">
      <c r="H2831" t="s">
        <v>4106</v>
      </c>
    </row>
    <row r="2832" spans="6:8">
      <c r="H2832" t="s">
        <v>4107</v>
      </c>
    </row>
    <row r="2833" spans="8:8">
      <c r="H2833" t="s">
        <v>4108</v>
      </c>
    </row>
    <row r="2834" spans="8:8">
      <c r="H2834" t="s">
        <v>2586</v>
      </c>
    </row>
    <row r="2835" spans="8:8">
      <c r="H2835" t="s">
        <v>4109</v>
      </c>
    </row>
    <row r="2836" spans="8:8">
      <c r="H2836" t="s">
        <v>4110</v>
      </c>
    </row>
    <row r="2837" spans="8:8">
      <c r="H2837" t="s">
        <v>4111</v>
      </c>
    </row>
    <row r="2838" spans="8:8">
      <c r="H2838" t="s">
        <v>2500</v>
      </c>
    </row>
    <row r="2839" spans="8:8">
      <c r="H2839" t="s">
        <v>4112</v>
      </c>
    </row>
    <row r="2840" spans="8:8">
      <c r="H2840" t="s">
        <v>4113</v>
      </c>
    </row>
    <row r="2841" spans="8:8">
      <c r="H2841" t="s">
        <v>4114</v>
      </c>
    </row>
    <row r="2842" spans="8:8">
      <c r="H2842" t="s">
        <v>4115</v>
      </c>
    </row>
    <row r="2843" spans="8:8">
      <c r="H2843" t="s">
        <v>4116</v>
      </c>
    </row>
    <row r="2844" spans="8:8">
      <c r="H2844" t="s">
        <v>4117</v>
      </c>
    </row>
    <row r="2845" spans="8:8">
      <c r="H2845" t="s">
        <v>2413</v>
      </c>
    </row>
    <row r="2846" spans="8:8">
      <c r="H2846" t="s">
        <v>2403</v>
      </c>
    </row>
    <row r="2847" spans="8:8">
      <c r="H2847" t="s">
        <v>4118</v>
      </c>
    </row>
    <row r="2848" spans="8:8">
      <c r="H2848" t="s">
        <v>4119</v>
      </c>
    </row>
    <row r="2849" spans="6:8">
      <c r="H2849" t="s">
        <v>4120</v>
      </c>
    </row>
    <row r="2850" spans="6:8">
      <c r="H2850" t="s">
        <v>4121</v>
      </c>
    </row>
    <row r="2851" spans="6:8">
      <c r="H2851" t="s">
        <v>4122</v>
      </c>
    </row>
    <row r="2852" spans="6:8">
      <c r="H2852" t="s">
        <v>4123</v>
      </c>
    </row>
    <row r="2853" spans="6:8">
      <c r="H2853" t="s">
        <v>2411</v>
      </c>
    </row>
    <row r="2854" spans="6:8">
      <c r="H2854" t="s">
        <v>4124</v>
      </c>
    </row>
    <row r="2855" spans="6:8">
      <c r="H2855" t="s">
        <v>4125</v>
      </c>
    </row>
    <row r="2856" spans="6:8">
      <c r="H2856" t="s">
        <v>4126</v>
      </c>
    </row>
    <row r="2857" spans="6:8">
      <c r="H2857" t="s">
        <v>4127</v>
      </c>
    </row>
    <row r="2858" spans="6:8">
      <c r="H2858" t="s">
        <v>4128</v>
      </c>
    </row>
    <row r="2859" spans="6:8">
      <c r="H2859" t="s">
        <v>4129</v>
      </c>
    </row>
    <row r="2860" spans="6:8">
      <c r="F2860" t="s">
        <v>1721</v>
      </c>
      <c r="G2860" t="s">
        <v>2223</v>
      </c>
      <c r="H2860" t="s">
        <v>4705</v>
      </c>
    </row>
    <row r="2861" spans="6:8">
      <c r="H2861" t="s">
        <v>4706</v>
      </c>
    </row>
    <row r="2862" spans="6:8">
      <c r="H2862" t="s">
        <v>4707</v>
      </c>
    </row>
    <row r="2863" spans="6:8">
      <c r="H2863" t="s">
        <v>4708</v>
      </c>
    </row>
    <row r="2864" spans="6:8">
      <c r="H2864" t="s">
        <v>4709</v>
      </c>
    </row>
    <row r="2865" spans="8:8">
      <c r="H2865" t="s">
        <v>4111</v>
      </c>
    </row>
    <row r="2866" spans="8:8">
      <c r="H2866" t="s">
        <v>4112</v>
      </c>
    </row>
    <row r="2867" spans="8:8">
      <c r="H2867" t="s">
        <v>4113</v>
      </c>
    </row>
    <row r="2868" spans="8:8">
      <c r="H2868" t="s">
        <v>4710</v>
      </c>
    </row>
    <row r="2869" spans="8:8">
      <c r="H2869" t="s">
        <v>4711</v>
      </c>
    </row>
    <row r="2870" spans="8:8">
      <c r="H2870" t="s">
        <v>4712</v>
      </c>
    </row>
    <row r="2871" spans="8:8">
      <c r="H2871" t="s">
        <v>4713</v>
      </c>
    </row>
    <row r="2872" spans="8:8">
      <c r="H2872" t="s">
        <v>4123</v>
      </c>
    </row>
    <row r="2873" spans="8:8">
      <c r="H2873" t="s">
        <v>4125</v>
      </c>
    </row>
    <row r="2874" spans="8:8">
      <c r="H2874" t="s">
        <v>2411</v>
      </c>
    </row>
    <row r="2875" spans="8:8">
      <c r="H2875" t="s">
        <v>4714</v>
      </c>
    </row>
    <row r="2876" spans="8:8">
      <c r="H2876" t="s">
        <v>4114</v>
      </c>
    </row>
    <row r="2877" spans="8:8">
      <c r="H2877" t="s">
        <v>4117</v>
      </c>
    </row>
    <row r="2878" spans="8:8">
      <c r="H2878" t="s">
        <v>4116</v>
      </c>
    </row>
    <row r="2879" spans="8:8">
      <c r="H2879" t="s">
        <v>4715</v>
      </c>
    </row>
    <row r="2880" spans="8:8">
      <c r="H2880" t="s">
        <v>2586</v>
      </c>
    </row>
    <row r="2881" spans="6:8">
      <c r="H2881" t="s">
        <v>4129</v>
      </c>
    </row>
    <row r="2882" spans="6:8">
      <c r="F2882" t="s">
        <v>1722</v>
      </c>
      <c r="G2882" t="s">
        <v>2262</v>
      </c>
      <c r="H2882" t="s">
        <v>4284</v>
      </c>
    </row>
    <row r="2883" spans="6:8">
      <c r="H2883" t="s">
        <v>4285</v>
      </c>
    </row>
    <row r="2884" spans="6:8">
      <c r="H2884" t="s">
        <v>4286</v>
      </c>
    </row>
    <row r="2885" spans="6:8">
      <c r="H2885" t="s">
        <v>4287</v>
      </c>
    </row>
    <row r="2886" spans="6:8">
      <c r="H2886" t="s">
        <v>2756</v>
      </c>
    </row>
    <row r="2887" spans="6:8">
      <c r="F2887" t="s">
        <v>1723</v>
      </c>
      <c r="G2887" t="s">
        <v>2263</v>
      </c>
      <c r="H2887" t="s">
        <v>5030</v>
      </c>
    </row>
    <row r="2888" spans="6:8">
      <c r="H2888" t="s">
        <v>5031</v>
      </c>
    </row>
    <row r="2889" spans="6:8">
      <c r="H2889" t="s">
        <v>2917</v>
      </c>
    </row>
    <row r="2890" spans="6:8">
      <c r="F2890" t="s">
        <v>1725</v>
      </c>
      <c r="G2890" t="s">
        <v>2256</v>
      </c>
      <c r="H2890" t="s">
        <v>5092</v>
      </c>
    </row>
    <row r="2891" spans="6:8">
      <c r="H2891" t="s">
        <v>3438</v>
      </c>
    </row>
    <row r="2892" spans="6:8">
      <c r="F2892" t="s">
        <v>1726</v>
      </c>
      <c r="G2892" t="s">
        <v>2265</v>
      </c>
      <c r="H2892" t="s">
        <v>5201</v>
      </c>
    </row>
    <row r="2893" spans="6:8">
      <c r="F2893" t="s">
        <v>1698</v>
      </c>
      <c r="G2893" t="s">
        <v>2245</v>
      </c>
      <c r="H2893" t="s">
        <v>4925</v>
      </c>
    </row>
    <row r="2894" spans="6:8">
      <c r="H2894" t="s">
        <v>4926</v>
      </c>
    </row>
    <row r="2895" spans="6:8">
      <c r="H2895" t="s">
        <v>5202</v>
      </c>
    </row>
    <row r="2896" spans="6:8">
      <c r="H2896" t="s">
        <v>5203</v>
      </c>
    </row>
    <row r="2897" spans="8:8">
      <c r="H2897" t="s">
        <v>5204</v>
      </c>
    </row>
    <row r="2898" spans="8:8">
      <c r="H2898" t="s">
        <v>5205</v>
      </c>
    </row>
    <row r="2899" spans="8:8">
      <c r="H2899" t="s">
        <v>5206</v>
      </c>
    </row>
    <row r="2900" spans="8:8">
      <c r="H2900" t="s">
        <v>5207</v>
      </c>
    </row>
    <row r="2901" spans="8:8">
      <c r="H2901" t="s">
        <v>4928</v>
      </c>
    </row>
    <row r="2902" spans="8:8">
      <c r="H2902" t="s">
        <v>5115</v>
      </c>
    </row>
    <row r="2903" spans="8:8">
      <c r="H2903" t="s">
        <v>5208</v>
      </c>
    </row>
    <row r="2904" spans="8:8">
      <c r="H2904" t="s">
        <v>5209</v>
      </c>
    </row>
    <row r="2905" spans="8:8">
      <c r="H2905" t="s">
        <v>4932</v>
      </c>
    </row>
    <row r="2906" spans="8:8">
      <c r="H2906" t="s">
        <v>5210</v>
      </c>
    </row>
    <row r="2907" spans="8:8">
      <c r="H2907" t="s">
        <v>5211</v>
      </c>
    </row>
    <row r="2908" spans="8:8">
      <c r="H2908" t="s">
        <v>5212</v>
      </c>
    </row>
    <row r="2909" spans="8:8">
      <c r="H2909" t="s">
        <v>5213</v>
      </c>
    </row>
    <row r="2910" spans="8:8">
      <c r="H2910" t="s">
        <v>5214</v>
      </c>
    </row>
    <row r="2911" spans="8:8">
      <c r="H2911" t="s">
        <v>5215</v>
      </c>
    </row>
    <row r="2912" spans="8:8">
      <c r="H2912" t="s">
        <v>3438</v>
      </c>
    </row>
    <row r="2913" spans="8:8">
      <c r="H2913" t="s">
        <v>5216</v>
      </c>
    </row>
    <row r="2914" spans="8:8">
      <c r="H2914" t="s">
        <v>5217</v>
      </c>
    </row>
    <row r="2915" spans="8:8">
      <c r="H2915" t="s">
        <v>5218</v>
      </c>
    </row>
    <row r="2916" spans="8:8">
      <c r="H2916" t="s">
        <v>5219</v>
      </c>
    </row>
    <row r="2917" spans="8:8">
      <c r="H2917" t="s">
        <v>5220</v>
      </c>
    </row>
    <row r="2918" spans="8:8">
      <c r="H2918" t="s">
        <v>5221</v>
      </c>
    </row>
    <row r="2919" spans="8:8">
      <c r="H2919" t="s">
        <v>5222</v>
      </c>
    </row>
    <row r="2920" spans="8:8">
      <c r="H2920" t="s">
        <v>5223</v>
      </c>
    </row>
    <row r="2921" spans="8:8">
      <c r="H2921" t="s">
        <v>5224</v>
      </c>
    </row>
    <row r="2922" spans="8:8">
      <c r="H2922" t="s">
        <v>5225</v>
      </c>
    </row>
    <row r="2923" spans="8:8">
      <c r="H2923" t="s">
        <v>5121</v>
      </c>
    </row>
    <row r="2924" spans="8:8">
      <c r="H2924" t="s">
        <v>5122</v>
      </c>
    </row>
    <row r="2925" spans="8:8">
      <c r="H2925" t="s">
        <v>5226</v>
      </c>
    </row>
    <row r="2926" spans="8:8">
      <c r="H2926" t="s">
        <v>5227</v>
      </c>
    </row>
    <row r="2927" spans="8:8">
      <c r="H2927" t="s">
        <v>5228</v>
      </c>
    </row>
    <row r="2928" spans="8:8">
      <c r="H2928" t="s">
        <v>5229</v>
      </c>
    </row>
    <row r="2929" spans="6:8">
      <c r="H2929" t="s">
        <v>5230</v>
      </c>
    </row>
    <row r="2930" spans="6:8">
      <c r="F2930" t="s">
        <v>1727</v>
      </c>
      <c r="G2930" t="s">
        <v>2266</v>
      </c>
      <c r="H2930" t="s">
        <v>4115</v>
      </c>
    </row>
    <row r="2931" spans="6:8">
      <c r="F2931" t="s">
        <v>1728</v>
      </c>
      <c r="G2931" t="s">
        <v>2260</v>
      </c>
      <c r="H2931" t="s">
        <v>5180</v>
      </c>
    </row>
    <row r="2932" spans="6:8">
      <c r="H2932" t="s">
        <v>5181</v>
      </c>
    </row>
    <row r="2933" spans="6:8">
      <c r="H2933" t="s">
        <v>5182</v>
      </c>
    </row>
    <row r="2934" spans="6:8">
      <c r="H2934" t="s">
        <v>5183</v>
      </c>
    </row>
    <row r="2935" spans="6:8">
      <c r="H2935" t="s">
        <v>5184</v>
      </c>
    </row>
    <row r="2936" spans="6:8">
      <c r="H2936" t="s">
        <v>5185</v>
      </c>
    </row>
    <row r="2937" spans="6:8">
      <c r="H2937" t="s">
        <v>5186</v>
      </c>
    </row>
    <row r="2938" spans="6:8">
      <c r="H2938" t="s">
        <v>5187</v>
      </c>
    </row>
    <row r="2939" spans="6:8">
      <c r="H2939" t="s">
        <v>5188</v>
      </c>
    </row>
    <row r="2940" spans="6:8">
      <c r="H2940" t="s">
        <v>5189</v>
      </c>
    </row>
    <row r="2941" spans="6:8">
      <c r="H2941" t="s">
        <v>5190</v>
      </c>
    </row>
    <row r="2942" spans="6:8">
      <c r="H2942" t="s">
        <v>5191</v>
      </c>
    </row>
    <row r="2943" spans="6:8">
      <c r="F2943" t="s">
        <v>1729</v>
      </c>
      <c r="G2943" t="s">
        <v>2267</v>
      </c>
      <c r="H2943" t="s">
        <v>2757</v>
      </c>
    </row>
    <row r="2944" spans="6:8">
      <c r="H2944" t="s">
        <v>2758</v>
      </c>
    </row>
    <row r="2945" spans="8:8">
      <c r="H2945" t="s">
        <v>2759</v>
      </c>
    </row>
    <row r="2946" spans="8:8">
      <c r="H2946" t="s">
        <v>4037</v>
      </c>
    </row>
    <row r="2947" spans="8:8">
      <c r="H2947" t="s">
        <v>4038</v>
      </c>
    </row>
    <row r="2948" spans="8:8">
      <c r="H2948" t="s">
        <v>5194</v>
      </c>
    </row>
    <row r="2949" spans="8:8">
      <c r="H2949" t="s">
        <v>5079</v>
      </c>
    </row>
    <row r="2950" spans="8:8">
      <c r="H2950" t="s">
        <v>5244</v>
      </c>
    </row>
    <row r="2951" spans="8:8">
      <c r="H2951" t="s">
        <v>2767</v>
      </c>
    </row>
    <row r="2952" spans="8:8">
      <c r="H2952" t="s">
        <v>2768</v>
      </c>
    </row>
    <row r="2953" spans="8:8">
      <c r="H2953" t="s">
        <v>5081</v>
      </c>
    </row>
    <row r="2954" spans="8:8">
      <c r="H2954" t="s">
        <v>2770</v>
      </c>
    </row>
    <row r="2955" spans="8:8">
      <c r="H2955" t="s">
        <v>5082</v>
      </c>
    </row>
    <row r="2956" spans="8:8">
      <c r="H2956" t="s">
        <v>2771</v>
      </c>
    </row>
    <row r="2957" spans="8:8">
      <c r="H2957" t="s">
        <v>2772</v>
      </c>
    </row>
    <row r="2958" spans="8:8">
      <c r="H2958" t="s">
        <v>5083</v>
      </c>
    </row>
    <row r="2959" spans="8:8">
      <c r="H2959" t="s">
        <v>5084</v>
      </c>
    </row>
    <row r="2960" spans="8:8">
      <c r="H2960" t="s">
        <v>5085</v>
      </c>
    </row>
    <row r="2961" spans="6:8">
      <c r="H2961" t="s">
        <v>5086</v>
      </c>
    </row>
    <row r="2962" spans="6:8">
      <c r="H2962" t="s">
        <v>5087</v>
      </c>
    </row>
    <row r="2963" spans="6:8">
      <c r="H2963" t="s">
        <v>5088</v>
      </c>
    </row>
    <row r="2964" spans="6:8">
      <c r="H2964" t="s">
        <v>2779</v>
      </c>
    </row>
    <row r="2965" spans="6:8">
      <c r="H2965" t="s">
        <v>2780</v>
      </c>
    </row>
    <row r="2966" spans="6:8">
      <c r="H2966" t="s">
        <v>5089</v>
      </c>
    </row>
    <row r="2967" spans="6:8">
      <c r="H2967" t="s">
        <v>2782</v>
      </c>
    </row>
    <row r="2968" spans="6:8">
      <c r="H2968" t="s">
        <v>5090</v>
      </c>
    </row>
    <row r="2969" spans="6:8">
      <c r="H2969" t="s">
        <v>5196</v>
      </c>
    </row>
    <row r="2970" spans="6:8">
      <c r="H2970" t="s">
        <v>5091</v>
      </c>
    </row>
    <row r="2971" spans="6:8">
      <c r="F2971" t="s">
        <v>1732</v>
      </c>
      <c r="G2971" t="s">
        <v>2151</v>
      </c>
      <c r="H2971" t="s">
        <v>5246</v>
      </c>
    </row>
    <row r="2972" spans="6:8">
      <c r="H2972" t="s">
        <v>4926</v>
      </c>
    </row>
    <row r="2973" spans="6:8">
      <c r="H2973" t="s">
        <v>5247</v>
      </c>
    </row>
    <row r="2974" spans="6:8">
      <c r="H2974" t="s">
        <v>5248</v>
      </c>
    </row>
    <row r="2975" spans="6:8">
      <c r="H2975" t="s">
        <v>5249</v>
      </c>
    </row>
    <row r="2976" spans="6:8">
      <c r="H2976" t="s">
        <v>5250</v>
      </c>
    </row>
    <row r="2977" spans="6:8">
      <c r="H2977" t="s">
        <v>5251</v>
      </c>
    </row>
    <row r="2978" spans="6:8">
      <c r="H2978" t="s">
        <v>5252</v>
      </c>
    </row>
    <row r="2979" spans="6:8">
      <c r="H2979" t="s">
        <v>5253</v>
      </c>
    </row>
    <row r="2980" spans="6:8">
      <c r="H2980" t="s">
        <v>5254</v>
      </c>
    </row>
    <row r="2981" spans="6:8">
      <c r="H2981" t="s">
        <v>4300</v>
      </c>
    </row>
    <row r="2982" spans="6:8">
      <c r="H2982" t="s">
        <v>5255</v>
      </c>
    </row>
    <row r="2983" spans="6:8">
      <c r="H2983" t="s">
        <v>5256</v>
      </c>
    </row>
    <row r="2984" spans="6:8">
      <c r="H2984" t="s">
        <v>5257</v>
      </c>
    </row>
    <row r="2985" spans="6:8">
      <c r="H2985" t="s">
        <v>5258</v>
      </c>
    </row>
    <row r="2986" spans="6:8">
      <c r="H2986" t="s">
        <v>5259</v>
      </c>
    </row>
    <row r="2987" spans="6:8">
      <c r="F2987" t="s">
        <v>1733</v>
      </c>
      <c r="G2987" t="s">
        <v>2270</v>
      </c>
      <c r="H2987" t="s">
        <v>5264</v>
      </c>
    </row>
    <row r="2988" spans="6:8">
      <c r="F2988" t="s">
        <v>1734</v>
      </c>
      <c r="G2988" t="s">
        <v>2271</v>
      </c>
      <c r="H2988" t="s">
        <v>5265</v>
      </c>
    </row>
    <row r="2989" spans="6:8">
      <c r="H2989" t="s">
        <v>5266</v>
      </c>
    </row>
    <row r="2990" spans="6:8">
      <c r="H2990" t="s">
        <v>5267</v>
      </c>
    </row>
    <row r="2991" spans="6:8">
      <c r="H2991" t="s">
        <v>5268</v>
      </c>
    </row>
    <row r="2992" spans="6:8">
      <c r="H2992" t="s">
        <v>5269</v>
      </c>
    </row>
    <row r="2993" spans="6:8">
      <c r="H2993" t="s">
        <v>5270</v>
      </c>
    </row>
    <row r="2994" spans="6:8">
      <c r="H2994" t="s">
        <v>5271</v>
      </c>
    </row>
    <row r="2995" spans="6:8">
      <c r="H2995" t="s">
        <v>5272</v>
      </c>
    </row>
    <row r="2996" spans="6:8">
      <c r="H2996" t="s">
        <v>5273</v>
      </c>
    </row>
    <row r="2997" spans="6:8">
      <c r="H2997" t="s">
        <v>5274</v>
      </c>
    </row>
    <row r="2998" spans="6:8">
      <c r="H2998" t="s">
        <v>5275</v>
      </c>
    </row>
    <row r="2999" spans="6:8">
      <c r="H2999" t="s">
        <v>5276</v>
      </c>
    </row>
    <row r="3000" spans="6:8">
      <c r="F3000" t="s">
        <v>1735</v>
      </c>
      <c r="G3000" t="s">
        <v>2272</v>
      </c>
      <c r="H3000" t="s">
        <v>5280</v>
      </c>
    </row>
    <row r="3001" spans="6:8">
      <c r="H3001" t="s">
        <v>5281</v>
      </c>
    </row>
    <row r="3002" spans="6:8">
      <c r="H3002" t="s">
        <v>4922</v>
      </c>
    </row>
    <row r="3003" spans="6:8">
      <c r="H3003" t="s">
        <v>5282</v>
      </c>
    </row>
    <row r="3004" spans="6:8">
      <c r="H3004" t="s">
        <v>5283</v>
      </c>
    </row>
    <row r="3005" spans="6:8">
      <c r="F3005" t="s">
        <v>1736</v>
      </c>
      <c r="G3005" t="s">
        <v>2273</v>
      </c>
      <c r="H3005" t="s">
        <v>5280</v>
      </c>
    </row>
    <row r="3006" spans="6:8">
      <c r="H3006" t="s">
        <v>5284</v>
      </c>
    </row>
    <row r="3007" spans="6:8">
      <c r="H3007" t="s">
        <v>5285</v>
      </c>
    </row>
    <row r="3008" spans="6:8">
      <c r="H3008" t="s">
        <v>5286</v>
      </c>
    </row>
    <row r="3009" spans="8:8">
      <c r="H3009" t="s">
        <v>5281</v>
      </c>
    </row>
    <row r="3010" spans="8:8">
      <c r="H3010" t="s">
        <v>5287</v>
      </c>
    </row>
    <row r="3011" spans="8:8">
      <c r="H3011" t="s">
        <v>5282</v>
      </c>
    </row>
    <row r="3012" spans="8:8">
      <c r="H3012" t="s">
        <v>4926</v>
      </c>
    </row>
    <row r="3013" spans="8:8">
      <c r="H3013" t="s">
        <v>5288</v>
      </c>
    </row>
    <row r="3014" spans="8:8">
      <c r="H3014" t="s">
        <v>5289</v>
      </c>
    </row>
    <row r="3015" spans="8:8">
      <c r="H3015" t="s">
        <v>5217</v>
      </c>
    </row>
    <row r="3016" spans="8:8">
      <c r="H3016" t="s">
        <v>3438</v>
      </c>
    </row>
    <row r="3017" spans="8:8">
      <c r="H3017" t="s">
        <v>4923</v>
      </c>
    </row>
    <row r="3018" spans="8:8">
      <c r="H3018" t="s">
        <v>4924</v>
      </c>
    </row>
    <row r="3019" spans="8:8">
      <c r="H3019" t="s">
        <v>3386</v>
      </c>
    </row>
    <row r="3020" spans="8:8">
      <c r="H3020" t="s">
        <v>5290</v>
      </c>
    </row>
    <row r="3021" spans="8:8">
      <c r="H3021" t="s">
        <v>5291</v>
      </c>
    </row>
    <row r="3022" spans="8:8">
      <c r="H3022" t="s">
        <v>5292</v>
      </c>
    </row>
    <row r="3023" spans="8:8">
      <c r="H3023" t="s">
        <v>5293</v>
      </c>
    </row>
    <row r="3024" spans="8:8">
      <c r="H3024" t="s">
        <v>4268</v>
      </c>
    </row>
    <row r="3025" spans="6:8">
      <c r="H3025" t="s">
        <v>4269</v>
      </c>
    </row>
    <row r="3026" spans="6:8">
      <c r="H3026" t="s">
        <v>4270</v>
      </c>
    </row>
    <row r="3027" spans="6:8">
      <c r="H3027" t="s">
        <v>4271</v>
      </c>
    </row>
    <row r="3028" spans="6:8">
      <c r="H3028" t="s">
        <v>4272</v>
      </c>
    </row>
    <row r="3029" spans="6:8">
      <c r="H3029" t="s">
        <v>5294</v>
      </c>
    </row>
    <row r="3030" spans="6:8">
      <c r="H3030" t="s">
        <v>5295</v>
      </c>
    </row>
    <row r="3031" spans="6:8">
      <c r="H3031" t="s">
        <v>5296</v>
      </c>
    </row>
    <row r="3032" spans="6:8">
      <c r="F3032" t="s">
        <v>1737</v>
      </c>
      <c r="G3032" t="s">
        <v>2274</v>
      </c>
      <c r="H3032" t="s">
        <v>5297</v>
      </c>
    </row>
    <row r="3033" spans="6:8">
      <c r="F3033" t="s">
        <v>1738</v>
      </c>
      <c r="G3033" t="s">
        <v>2275</v>
      </c>
      <c r="H3033" t="s">
        <v>5298</v>
      </c>
    </row>
    <row r="3034" spans="6:8">
      <c r="H3034" t="s">
        <v>4108</v>
      </c>
    </row>
    <row r="3035" spans="6:8">
      <c r="H3035" t="s">
        <v>3494</v>
      </c>
    </row>
    <row r="3036" spans="6:8">
      <c r="H3036" t="s">
        <v>4115</v>
      </c>
    </row>
    <row r="3037" spans="6:8">
      <c r="H3037" t="s">
        <v>4716</v>
      </c>
    </row>
    <row r="3038" spans="6:8">
      <c r="F3038" t="s">
        <v>1739</v>
      </c>
      <c r="G3038" t="s">
        <v>2276</v>
      </c>
      <c r="H3038" t="s">
        <v>5030</v>
      </c>
    </row>
    <row r="3039" spans="6:8">
      <c r="H3039" t="s">
        <v>5031</v>
      </c>
    </row>
    <row r="3040" spans="6:8">
      <c r="H3040" t="s">
        <v>2917</v>
      </c>
    </row>
    <row r="3041" spans="6:8">
      <c r="F3041" t="s">
        <v>1740</v>
      </c>
      <c r="G3041" t="s">
        <v>2277</v>
      </c>
      <c r="H3041" t="s">
        <v>5299</v>
      </c>
    </row>
    <row r="3042" spans="6:8">
      <c r="H3042" t="s">
        <v>5300</v>
      </c>
    </row>
    <row r="3043" spans="6:8">
      <c r="H3043" t="s">
        <v>4261</v>
      </c>
    </row>
    <row r="3044" spans="6:8">
      <c r="H3044" t="s">
        <v>5301</v>
      </c>
    </row>
    <row r="3045" spans="6:8">
      <c r="H3045" t="s">
        <v>5031</v>
      </c>
    </row>
    <row r="3046" spans="6:8">
      <c r="H3046" t="s">
        <v>4716</v>
      </c>
    </row>
    <row r="3047" spans="6:8">
      <c r="H3047" t="s">
        <v>5097</v>
      </c>
    </row>
    <row r="3048" spans="6:8">
      <c r="H3048" t="s">
        <v>5302</v>
      </c>
    </row>
    <row r="3049" spans="6:8">
      <c r="H3049" t="s">
        <v>2622</v>
      </c>
    </row>
    <row r="3050" spans="6:8">
      <c r="F3050" t="s">
        <v>1741</v>
      </c>
      <c r="G3050" t="s">
        <v>2278</v>
      </c>
      <c r="H3050" t="s">
        <v>5304</v>
      </c>
    </row>
    <row r="3051" spans="6:8">
      <c r="H3051" t="s">
        <v>5305</v>
      </c>
    </row>
    <row r="3052" spans="6:8">
      <c r="H3052" t="s">
        <v>5306</v>
      </c>
    </row>
    <row r="3053" spans="6:8">
      <c r="H3053" t="s">
        <v>4108</v>
      </c>
    </row>
    <row r="3054" spans="6:8">
      <c r="H3054" t="s">
        <v>3494</v>
      </c>
    </row>
    <row r="3055" spans="6:8">
      <c r="H3055" t="s">
        <v>4115</v>
      </c>
    </row>
    <row r="3056" spans="6:8">
      <c r="H3056" t="s">
        <v>4716</v>
      </c>
    </row>
    <row r="3057" spans="1:8">
      <c r="F3057" t="s">
        <v>1742</v>
      </c>
      <c r="G3057" t="s">
        <v>2279</v>
      </c>
      <c r="H3057" t="s">
        <v>5307</v>
      </c>
    </row>
    <row r="3058" spans="1:8">
      <c r="H3058" t="s">
        <v>4926</v>
      </c>
    </row>
    <row r="3059" spans="1:8">
      <c r="H3059" t="s">
        <v>5308</v>
      </c>
    </row>
    <row r="3060" spans="1:8">
      <c r="H3060" t="s">
        <v>5309</v>
      </c>
    </row>
    <row r="3061" spans="1:8">
      <c r="H3061" t="s">
        <v>5310</v>
      </c>
    </row>
    <row r="3062" spans="1:8">
      <c r="H3062" t="s">
        <v>5311</v>
      </c>
    </row>
    <row r="3063" spans="1:8">
      <c r="H3063" t="s">
        <v>5312</v>
      </c>
    </row>
    <row r="3064" spans="1:8">
      <c r="H3064" t="s">
        <v>5313</v>
      </c>
    </row>
    <row r="3065" spans="1:8">
      <c r="H3065" t="s">
        <v>5314</v>
      </c>
    </row>
    <row r="3066" spans="1:8">
      <c r="H3066" t="s">
        <v>5315</v>
      </c>
    </row>
    <row r="3067" spans="1:8">
      <c r="H3067" t="s">
        <v>5316</v>
      </c>
    </row>
    <row r="3068" spans="1:8">
      <c r="F3068" t="s">
        <v>1743</v>
      </c>
      <c r="G3068" t="s">
        <v>2280</v>
      </c>
      <c r="H3068" t="s">
        <v>5282</v>
      </c>
    </row>
    <row r="3069" spans="1:8">
      <c r="H3069" t="s">
        <v>5293</v>
      </c>
    </row>
    <row r="3070" spans="1:8">
      <c r="H3070" t="s">
        <v>5319</v>
      </c>
    </row>
    <row r="3071" spans="1:8">
      <c r="H3071" t="s">
        <v>5296</v>
      </c>
    </row>
    <row r="3072" spans="1:8">
      <c r="A3072" t="s">
        <v>453</v>
      </c>
      <c r="B3072">
        <f>HYPERLINK("https://github.com/apache/commons-math/commit/b8d96de5871d938f678b4702c2fcc306bdf1f34d", "b8d96de5871d938f678b4702c2fcc306bdf1f34d")</f>
        <v>0</v>
      </c>
      <c r="C3072">
        <f>HYPERLINK("https://github.com/apache/commons-math/commit/238f211d6a7b94b65c56fd20a0bbb1e4f936f17a", "238f211d6a7b94b65c56fd20a0bbb1e4f936f17a")</f>
        <v>0</v>
      </c>
      <c r="D3072" t="s">
        <v>525</v>
      </c>
      <c r="E3072" t="s">
        <v>971</v>
      </c>
      <c r="F3072" t="s">
        <v>1744</v>
      </c>
      <c r="G3072" t="s">
        <v>2281</v>
      </c>
      <c r="H3072" t="s">
        <v>2377</v>
      </c>
    </row>
    <row r="3073" spans="8:8">
      <c r="H3073" t="s">
        <v>4759</v>
      </c>
    </row>
    <row r="3074" spans="8:8">
      <c r="H3074" t="s">
        <v>5321</v>
      </c>
    </row>
    <row r="3075" spans="8:8">
      <c r="H3075" t="s">
        <v>5322</v>
      </c>
    </row>
    <row r="3076" spans="8:8">
      <c r="H3076" t="s">
        <v>5323</v>
      </c>
    </row>
    <row r="3077" spans="8:8">
      <c r="H3077" t="s">
        <v>5325</v>
      </c>
    </row>
    <row r="3078" spans="8:8">
      <c r="H3078" t="s">
        <v>3712</v>
      </c>
    </row>
    <row r="3079" spans="8:8">
      <c r="H3079" t="s">
        <v>5326</v>
      </c>
    </row>
    <row r="3080" spans="8:8">
      <c r="H3080" t="s">
        <v>5327</v>
      </c>
    </row>
    <row r="3081" spans="8:8">
      <c r="H3081" t="s">
        <v>5328</v>
      </c>
    </row>
    <row r="3082" spans="8:8">
      <c r="H3082" t="s">
        <v>5329</v>
      </c>
    </row>
    <row r="3083" spans="8:8">
      <c r="H3083" t="s">
        <v>5330</v>
      </c>
    </row>
    <row r="3084" spans="8:8">
      <c r="H3084" t="s">
        <v>2402</v>
      </c>
    </row>
    <row r="3085" spans="8:8">
      <c r="H3085" t="s">
        <v>5331</v>
      </c>
    </row>
    <row r="3086" spans="8:8">
      <c r="H3086" t="s">
        <v>5332</v>
      </c>
    </row>
    <row r="3087" spans="8:8">
      <c r="H3087" t="s">
        <v>5333</v>
      </c>
    </row>
    <row r="3088" spans="8:8">
      <c r="H3088" t="s">
        <v>4958</v>
      </c>
    </row>
    <row r="3089" spans="1:8">
      <c r="H3089" t="s">
        <v>2411</v>
      </c>
    </row>
    <row r="3090" spans="1:8">
      <c r="H3090" t="s">
        <v>2403</v>
      </c>
    </row>
    <row r="3091" spans="1:8">
      <c r="H3091" t="s">
        <v>2407</v>
      </c>
    </row>
    <row r="3092" spans="1:8">
      <c r="H3092" t="s">
        <v>2409</v>
      </c>
    </row>
    <row r="3093" spans="1:8">
      <c r="H3093" t="s">
        <v>2413</v>
      </c>
    </row>
    <row r="3094" spans="1:8">
      <c r="H3094" t="s">
        <v>2920</v>
      </c>
    </row>
    <row r="3095" spans="1:8">
      <c r="H3095" t="s">
        <v>5334</v>
      </c>
    </row>
    <row r="3096" spans="1:8">
      <c r="H3096" t="s">
        <v>2586</v>
      </c>
    </row>
    <row r="3097" spans="1:8">
      <c r="H3097" t="s">
        <v>3190</v>
      </c>
    </row>
    <row r="3098" spans="1:8">
      <c r="F3098" t="s">
        <v>1746</v>
      </c>
      <c r="G3098" t="s">
        <v>1951</v>
      </c>
      <c r="H3098" t="s">
        <v>5337</v>
      </c>
    </row>
    <row r="3099" spans="1:8">
      <c r="A3099" t="s">
        <v>454</v>
      </c>
      <c r="B3099">
        <f>HYPERLINK("https://github.com/apache/commons-math/commit/cf2b9e7479179bff9111df99b7fa9f30a1bd5a8b", "cf2b9e7479179bff9111df99b7fa9f30a1bd5a8b")</f>
        <v>0</v>
      </c>
      <c r="C3099">
        <f>HYPERLINK("https://github.com/apache/commons-math/commit/b8d96de5871d938f678b4702c2fcc306bdf1f34d", "b8d96de5871d938f678b4702c2fcc306bdf1f34d")</f>
        <v>0</v>
      </c>
      <c r="D3099" t="s">
        <v>525</v>
      </c>
      <c r="E3099" t="s">
        <v>972</v>
      </c>
      <c r="F3099" t="s">
        <v>1747</v>
      </c>
      <c r="G3099" t="s">
        <v>2283</v>
      </c>
      <c r="H3099" t="s">
        <v>3382</v>
      </c>
    </row>
    <row r="3100" spans="1:8">
      <c r="H3100" t="s">
        <v>2817</v>
      </c>
    </row>
    <row r="3101" spans="1:8">
      <c r="H3101" t="s">
        <v>3190</v>
      </c>
    </row>
    <row r="3102" spans="1:8">
      <c r="F3102" t="s">
        <v>1748</v>
      </c>
      <c r="G3102" t="s">
        <v>2284</v>
      </c>
      <c r="H3102" t="s">
        <v>2377</v>
      </c>
    </row>
    <row r="3103" spans="1:8">
      <c r="H3103" t="s">
        <v>4759</v>
      </c>
    </row>
    <row r="3104" spans="1:8">
      <c r="H3104" t="s">
        <v>5321</v>
      </c>
    </row>
    <row r="3105" spans="8:8">
      <c r="H3105" t="s">
        <v>5322</v>
      </c>
    </row>
    <row r="3106" spans="8:8">
      <c r="H3106" t="s">
        <v>5339</v>
      </c>
    </row>
    <row r="3107" spans="8:8">
      <c r="H3107" t="s">
        <v>5340</v>
      </c>
    </row>
    <row r="3108" spans="8:8">
      <c r="H3108" t="s">
        <v>5325</v>
      </c>
    </row>
    <row r="3109" spans="8:8">
      <c r="H3109" t="s">
        <v>3712</v>
      </c>
    </row>
    <row r="3110" spans="8:8">
      <c r="H3110" t="s">
        <v>5326</v>
      </c>
    </row>
    <row r="3111" spans="8:8">
      <c r="H3111" t="s">
        <v>5341</v>
      </c>
    </row>
    <row r="3112" spans="8:8">
      <c r="H3112" t="s">
        <v>5342</v>
      </c>
    </row>
    <row r="3113" spans="8:8">
      <c r="H3113" t="s">
        <v>5327</v>
      </c>
    </row>
    <row r="3114" spans="8:8">
      <c r="H3114" t="s">
        <v>5328</v>
      </c>
    </row>
    <row r="3115" spans="8:8">
      <c r="H3115" t="s">
        <v>5329</v>
      </c>
    </row>
    <row r="3116" spans="8:8">
      <c r="H3116" t="s">
        <v>5330</v>
      </c>
    </row>
    <row r="3117" spans="8:8">
      <c r="H3117" t="s">
        <v>2402</v>
      </c>
    </row>
    <row r="3118" spans="8:8">
      <c r="H3118" t="s">
        <v>4958</v>
      </c>
    </row>
    <row r="3119" spans="8:8">
      <c r="H3119" t="s">
        <v>2411</v>
      </c>
    </row>
    <row r="3120" spans="8:8">
      <c r="H3120" t="s">
        <v>2403</v>
      </c>
    </row>
    <row r="3121" spans="1:8">
      <c r="H3121" t="s">
        <v>2407</v>
      </c>
    </row>
    <row r="3122" spans="1:8">
      <c r="H3122" t="s">
        <v>2409</v>
      </c>
    </row>
    <row r="3123" spans="1:8">
      <c r="H3123" t="s">
        <v>2413</v>
      </c>
    </row>
    <row r="3124" spans="1:8">
      <c r="H3124" t="s">
        <v>5343</v>
      </c>
    </row>
    <row r="3125" spans="1:8">
      <c r="H3125" t="s">
        <v>2920</v>
      </c>
    </row>
    <row r="3126" spans="1:8">
      <c r="H3126" t="s">
        <v>5334</v>
      </c>
    </row>
    <row r="3127" spans="1:8">
      <c r="H3127" t="s">
        <v>5331</v>
      </c>
    </row>
    <row r="3128" spans="1:8">
      <c r="H3128" t="s">
        <v>2735</v>
      </c>
    </row>
    <row r="3129" spans="1:8">
      <c r="H3129" t="s">
        <v>5344</v>
      </c>
    </row>
    <row r="3130" spans="1:8">
      <c r="H3130" t="s">
        <v>3190</v>
      </c>
    </row>
    <row r="3131" spans="1:8">
      <c r="F3131" t="s">
        <v>1746</v>
      </c>
      <c r="G3131" t="s">
        <v>1951</v>
      </c>
      <c r="H3131" t="s">
        <v>5345</v>
      </c>
    </row>
    <row r="3132" spans="1:8">
      <c r="A3132" t="s">
        <v>455</v>
      </c>
      <c r="B3132">
        <f>HYPERLINK("https://github.com/apache/commons-math/commit/a55b8520afc62ae1d0c281dfa32054f2608a760f", "a55b8520afc62ae1d0c281dfa32054f2608a760f")</f>
        <v>0</v>
      </c>
      <c r="C3132">
        <f>HYPERLINK("https://github.com/apache/commons-math/commit/084db0dcc42b906da45eb639ede4c9fa1e28b85b", "084db0dcc42b906da45eb639ede4c9fa1e28b85b")</f>
        <v>0</v>
      </c>
      <c r="D3132" t="s">
        <v>525</v>
      </c>
      <c r="E3132" t="s">
        <v>973</v>
      </c>
      <c r="F3132" t="s">
        <v>1614</v>
      </c>
      <c r="G3132" t="s">
        <v>1887</v>
      </c>
      <c r="H3132" t="s">
        <v>5347</v>
      </c>
    </row>
    <row r="3133" spans="1:8">
      <c r="H3133" t="s">
        <v>5349</v>
      </c>
    </row>
    <row r="3134" spans="1:8">
      <c r="H3134" t="s">
        <v>5350</v>
      </c>
    </row>
    <row r="3135" spans="1:8">
      <c r="H3135" t="s">
        <v>5351</v>
      </c>
    </row>
    <row r="3136" spans="1:8">
      <c r="H3136" t="s">
        <v>5352</v>
      </c>
    </row>
    <row r="3137" spans="1:8">
      <c r="H3137" t="s">
        <v>5353</v>
      </c>
    </row>
    <row r="3138" spans="1:8">
      <c r="H3138" t="s">
        <v>5354</v>
      </c>
    </row>
    <row r="3139" spans="1:8">
      <c r="H3139" t="s">
        <v>5355</v>
      </c>
    </row>
    <row r="3140" spans="1:8">
      <c r="H3140" t="s">
        <v>5356</v>
      </c>
    </row>
    <row r="3141" spans="1:8">
      <c r="H3141" t="s">
        <v>5357</v>
      </c>
    </row>
    <row r="3142" spans="1:8">
      <c r="H3142" t="s">
        <v>5358</v>
      </c>
    </row>
    <row r="3143" spans="1:8">
      <c r="H3143" t="s">
        <v>5359</v>
      </c>
    </row>
    <row r="3144" spans="1:8">
      <c r="H3144" t="s">
        <v>5360</v>
      </c>
    </row>
    <row r="3145" spans="1:8">
      <c r="H3145" t="s">
        <v>5361</v>
      </c>
    </row>
    <row r="3146" spans="1:8">
      <c r="A3146" t="s">
        <v>456</v>
      </c>
      <c r="B3146">
        <f>HYPERLINK("https://github.com/apache/commons-math/commit/490223af4a31702c7effee0c04b585f8388d0af2", "490223af4a31702c7effee0c04b585f8388d0af2")</f>
        <v>0</v>
      </c>
      <c r="C3146">
        <f>HYPERLINK("https://github.com/apache/commons-math/commit/b6a65a7b6e80ba4ef602b5ed2579a063d28f2249", "b6a65a7b6e80ba4ef602b5ed2579a063d28f2249")</f>
        <v>0</v>
      </c>
      <c r="D3146" t="s">
        <v>525</v>
      </c>
      <c r="E3146" t="s">
        <v>974</v>
      </c>
      <c r="F3146" t="s">
        <v>1749</v>
      </c>
      <c r="G3146" t="s">
        <v>2285</v>
      </c>
      <c r="H3146" t="s">
        <v>3531</v>
      </c>
    </row>
    <row r="3147" spans="1:8">
      <c r="H3147" t="s">
        <v>5362</v>
      </c>
    </row>
    <row r="3148" spans="1:8">
      <c r="H3148" t="s">
        <v>3746</v>
      </c>
    </row>
    <row r="3149" spans="1:8">
      <c r="H3149" t="s">
        <v>5363</v>
      </c>
    </row>
    <row r="3150" spans="1:8">
      <c r="H3150" t="s">
        <v>5364</v>
      </c>
    </row>
    <row r="3151" spans="1:8">
      <c r="H3151" t="s">
        <v>3792</v>
      </c>
    </row>
    <row r="3152" spans="1:8">
      <c r="H3152" t="s">
        <v>5365</v>
      </c>
    </row>
    <row r="3153" spans="1:8">
      <c r="A3153" t="s">
        <v>457</v>
      </c>
      <c r="B3153">
        <f>HYPERLINK("https://github.com/apache/commons-math/commit/6e5577ad8adff3aad503365a3e118453501bcfef", "6e5577ad8adff3aad503365a3e118453501bcfef")</f>
        <v>0</v>
      </c>
      <c r="C3153">
        <f>HYPERLINK("https://github.com/apache/commons-math/commit/f4dd17aa7d68509e41c906dd8e53265985b878b4", "f4dd17aa7d68509e41c906dd8e53265985b878b4")</f>
        <v>0</v>
      </c>
      <c r="D3153" t="s">
        <v>525</v>
      </c>
      <c r="E3153" t="s">
        <v>975</v>
      </c>
      <c r="F3153" t="s">
        <v>1586</v>
      </c>
      <c r="G3153" t="s">
        <v>2094</v>
      </c>
      <c r="H3153" t="s">
        <v>3836</v>
      </c>
    </row>
    <row r="3154" spans="1:8">
      <c r="H3154" t="s">
        <v>3641</v>
      </c>
    </row>
    <row r="3155" spans="1:8">
      <c r="H3155" t="s">
        <v>3642</v>
      </c>
    </row>
    <row r="3156" spans="1:8">
      <c r="H3156" t="s">
        <v>3837</v>
      </c>
    </row>
    <row r="3157" spans="1:8">
      <c r="H3157" t="s">
        <v>3643</v>
      </c>
    </row>
    <row r="3158" spans="1:8">
      <c r="H3158" t="s">
        <v>3644</v>
      </c>
    </row>
    <row r="3159" spans="1:8">
      <c r="H3159" t="s">
        <v>5366</v>
      </c>
    </row>
    <row r="3160" spans="1:8">
      <c r="A3160" t="s">
        <v>458</v>
      </c>
      <c r="B3160">
        <f>HYPERLINK("https://github.com/apache/commons-math/commit/ef4596df33979faac6253056c5f755792a3751ba", "ef4596df33979faac6253056c5f755792a3751ba")</f>
        <v>0</v>
      </c>
      <c r="C3160">
        <f>HYPERLINK("https://github.com/apache/commons-math/commit/8091c4fe8395ef69a652885bb6eef0c2ac935927", "8091c4fe8395ef69a652885bb6eef0c2ac935927")</f>
        <v>0</v>
      </c>
      <c r="D3160" t="s">
        <v>525</v>
      </c>
      <c r="E3160" t="s">
        <v>976</v>
      </c>
      <c r="F3160" t="s">
        <v>1750</v>
      </c>
      <c r="G3160" t="s">
        <v>2286</v>
      </c>
      <c r="H3160" t="s">
        <v>5367</v>
      </c>
    </row>
    <row r="3161" spans="1:8">
      <c r="H3161" t="s">
        <v>5368</v>
      </c>
    </row>
    <row r="3162" spans="1:8">
      <c r="H3162" t="s">
        <v>5369</v>
      </c>
    </row>
    <row r="3163" spans="1:8">
      <c r="H3163" t="s">
        <v>5370</v>
      </c>
    </row>
    <row r="3164" spans="1:8">
      <c r="H3164" t="s">
        <v>5371</v>
      </c>
    </row>
    <row r="3165" spans="1:8">
      <c r="H3165" t="s">
        <v>5372</v>
      </c>
    </row>
    <row r="3166" spans="1:8">
      <c r="H3166" t="s">
        <v>5373</v>
      </c>
    </row>
    <row r="3167" spans="1:8">
      <c r="H3167" t="s">
        <v>5374</v>
      </c>
    </row>
    <row r="3168" spans="1:8">
      <c r="H3168" t="s">
        <v>5375</v>
      </c>
    </row>
    <row r="3169" spans="1:8">
      <c r="H3169" t="s">
        <v>5376</v>
      </c>
    </row>
    <row r="3170" spans="1:8">
      <c r="A3170" t="s">
        <v>459</v>
      </c>
      <c r="B3170">
        <f>HYPERLINK("https://github.com/apache/commons-math/commit/f2eebe68d856ff681f5d7b0282a02bf6d396a9ea", "f2eebe68d856ff681f5d7b0282a02bf6d396a9ea")</f>
        <v>0</v>
      </c>
      <c r="C3170">
        <f>HYPERLINK("https://github.com/apache/commons-math/commit/7ae8c7ac46f979891af3cca3d1c52ca984125002", "7ae8c7ac46f979891af3cca3d1c52ca984125002")</f>
        <v>0</v>
      </c>
      <c r="D3170" t="s">
        <v>529</v>
      </c>
      <c r="E3170" t="s">
        <v>977</v>
      </c>
      <c r="F3170" t="s">
        <v>1751</v>
      </c>
      <c r="G3170" t="s">
        <v>2287</v>
      </c>
      <c r="H3170" t="s">
        <v>5378</v>
      </c>
    </row>
    <row r="3171" spans="1:8">
      <c r="H3171" t="s">
        <v>5379</v>
      </c>
    </row>
    <row r="3172" spans="1:8">
      <c r="A3172" t="s">
        <v>461</v>
      </c>
      <c r="B3172">
        <f>HYPERLINK("https://github.com/apache/commons-math/commit/9cbf1d184442063ec5ab833e954009b7f18c2781", "9cbf1d184442063ec5ab833e954009b7f18c2781")</f>
        <v>0</v>
      </c>
      <c r="C3172">
        <f>HYPERLINK("https://github.com/apache/commons-math/commit/960ba5322beb3b0c26b71fb06b0e3131122a8a0d", "960ba5322beb3b0c26b71fb06b0e3131122a8a0d")</f>
        <v>0</v>
      </c>
      <c r="D3172" t="s">
        <v>530</v>
      </c>
      <c r="E3172" t="s">
        <v>979</v>
      </c>
      <c r="F3172" t="s">
        <v>1763</v>
      </c>
      <c r="G3172" t="s">
        <v>2294</v>
      </c>
      <c r="H3172" t="s">
        <v>5391</v>
      </c>
    </row>
    <row r="3173" spans="1:8">
      <c r="A3173" t="s">
        <v>464</v>
      </c>
      <c r="B3173">
        <f>HYPERLINK("https://github.com/apache/commons-math/commit/b1c0b4db5190986216f810190c4bed4dd9aa0bb5", "b1c0b4db5190986216f810190c4bed4dd9aa0bb5")</f>
        <v>0</v>
      </c>
      <c r="C3173">
        <f>HYPERLINK("https://github.com/apache/commons-math/commit/0e3b77d76ca36a44c3e53308091a630915c0f012", "0e3b77d76ca36a44c3e53308091a630915c0f012")</f>
        <v>0</v>
      </c>
      <c r="D3173" t="s">
        <v>530</v>
      </c>
      <c r="E3173" t="s">
        <v>982</v>
      </c>
      <c r="F3173" t="s">
        <v>1592</v>
      </c>
      <c r="G3173" t="s">
        <v>2133</v>
      </c>
      <c r="H3173" t="s">
        <v>3566</v>
      </c>
    </row>
    <row r="3174" spans="1:8">
      <c r="H3174" t="s">
        <v>5156</v>
      </c>
    </row>
    <row r="3175" spans="1:8">
      <c r="H3175" t="s">
        <v>5157</v>
      </c>
    </row>
    <row r="3176" spans="1:8">
      <c r="H3176" t="s">
        <v>5158</v>
      </c>
    </row>
    <row r="3177" spans="1:8">
      <c r="H3177" t="s">
        <v>4084</v>
      </c>
    </row>
    <row r="3178" spans="1:8">
      <c r="H3178" t="s">
        <v>5160</v>
      </c>
    </row>
    <row r="3179" spans="1:8">
      <c r="H3179" t="s">
        <v>5161</v>
      </c>
    </row>
    <row r="3180" spans="1:8">
      <c r="H3180" t="s">
        <v>4085</v>
      </c>
    </row>
    <row r="3181" spans="1:8">
      <c r="H3181" t="s">
        <v>4086</v>
      </c>
    </row>
    <row r="3182" spans="1:8">
      <c r="H3182" t="s">
        <v>4087</v>
      </c>
    </row>
    <row r="3183" spans="1:8">
      <c r="H3183" t="s">
        <v>5162</v>
      </c>
    </row>
    <row r="3184" spans="1:8">
      <c r="H3184" t="s">
        <v>4088</v>
      </c>
    </row>
    <row r="3185" spans="6:8">
      <c r="H3185" t="s">
        <v>4089</v>
      </c>
    </row>
    <row r="3186" spans="6:8">
      <c r="H3186" t="s">
        <v>4090</v>
      </c>
    </row>
    <row r="3187" spans="6:8">
      <c r="H3187" t="s">
        <v>5393</v>
      </c>
    </row>
    <row r="3188" spans="6:8">
      <c r="H3188" t="s">
        <v>5164</v>
      </c>
    </row>
    <row r="3189" spans="6:8">
      <c r="H3189" t="s">
        <v>5165</v>
      </c>
    </row>
    <row r="3190" spans="6:8">
      <c r="H3190" t="s">
        <v>5166</v>
      </c>
    </row>
    <row r="3191" spans="6:8">
      <c r="H3191" t="s">
        <v>5167</v>
      </c>
    </row>
    <row r="3192" spans="6:8">
      <c r="H3192" t="s">
        <v>5394</v>
      </c>
    </row>
    <row r="3193" spans="6:8">
      <c r="H3193" t="s">
        <v>4093</v>
      </c>
    </row>
    <row r="3194" spans="6:8">
      <c r="H3194" t="s">
        <v>4094</v>
      </c>
    </row>
    <row r="3195" spans="6:8">
      <c r="H3195" t="s">
        <v>4095</v>
      </c>
    </row>
    <row r="3196" spans="6:8">
      <c r="H3196" t="s">
        <v>4096</v>
      </c>
    </row>
    <row r="3197" spans="6:8">
      <c r="H3197" t="s">
        <v>4097</v>
      </c>
    </row>
    <row r="3198" spans="6:8">
      <c r="H3198" t="s">
        <v>4098</v>
      </c>
    </row>
    <row r="3199" spans="6:8">
      <c r="H3199" t="s">
        <v>4099</v>
      </c>
    </row>
    <row r="3200" spans="6:8">
      <c r="F3200" t="s">
        <v>1593</v>
      </c>
      <c r="G3200" t="s">
        <v>2184</v>
      </c>
      <c r="H3200" t="s">
        <v>3566</v>
      </c>
    </row>
    <row r="3201" spans="8:8">
      <c r="H3201" t="s">
        <v>5156</v>
      </c>
    </row>
    <row r="3202" spans="8:8">
      <c r="H3202" t="s">
        <v>5157</v>
      </c>
    </row>
    <row r="3203" spans="8:8">
      <c r="H3203" t="s">
        <v>5158</v>
      </c>
    </row>
    <row r="3204" spans="8:8">
      <c r="H3204" t="s">
        <v>4084</v>
      </c>
    </row>
    <row r="3205" spans="8:8">
      <c r="H3205" t="s">
        <v>5160</v>
      </c>
    </row>
    <row r="3206" spans="8:8">
      <c r="H3206" t="s">
        <v>5161</v>
      </c>
    </row>
    <row r="3207" spans="8:8">
      <c r="H3207" t="s">
        <v>4085</v>
      </c>
    </row>
    <row r="3208" spans="8:8">
      <c r="H3208" t="s">
        <v>4086</v>
      </c>
    </row>
    <row r="3209" spans="8:8">
      <c r="H3209" t="s">
        <v>4087</v>
      </c>
    </row>
    <row r="3210" spans="8:8">
      <c r="H3210" t="s">
        <v>5162</v>
      </c>
    </row>
    <row r="3211" spans="8:8">
      <c r="H3211" t="s">
        <v>4088</v>
      </c>
    </row>
    <row r="3212" spans="8:8">
      <c r="H3212" t="s">
        <v>4089</v>
      </c>
    </row>
    <row r="3213" spans="8:8">
      <c r="H3213" t="s">
        <v>4090</v>
      </c>
    </row>
    <row r="3214" spans="8:8">
      <c r="H3214" t="s">
        <v>5393</v>
      </c>
    </row>
    <row r="3215" spans="8:8">
      <c r="H3215" t="s">
        <v>5164</v>
      </c>
    </row>
    <row r="3216" spans="8:8">
      <c r="H3216" t="s">
        <v>5165</v>
      </c>
    </row>
    <row r="3217" spans="6:8">
      <c r="H3217" t="s">
        <v>5166</v>
      </c>
    </row>
    <row r="3218" spans="6:8">
      <c r="H3218" t="s">
        <v>5167</v>
      </c>
    </row>
    <row r="3219" spans="6:8">
      <c r="H3219" t="s">
        <v>5168</v>
      </c>
    </row>
    <row r="3220" spans="6:8">
      <c r="H3220" t="s">
        <v>4093</v>
      </c>
    </row>
    <row r="3221" spans="6:8">
      <c r="H3221" t="s">
        <v>4094</v>
      </c>
    </row>
    <row r="3222" spans="6:8">
      <c r="H3222" t="s">
        <v>4096</v>
      </c>
    </row>
    <row r="3223" spans="6:8">
      <c r="H3223" t="s">
        <v>4097</v>
      </c>
    </row>
    <row r="3224" spans="6:8">
      <c r="H3224" t="s">
        <v>4098</v>
      </c>
    </row>
    <row r="3225" spans="6:8">
      <c r="H3225" t="s">
        <v>4099</v>
      </c>
    </row>
    <row r="3226" spans="6:8">
      <c r="F3226" t="s">
        <v>1767</v>
      </c>
      <c r="G3226" t="s">
        <v>2134</v>
      </c>
      <c r="H3226" t="s">
        <v>3185</v>
      </c>
    </row>
    <row r="3227" spans="6:8">
      <c r="H3227" t="s">
        <v>3494</v>
      </c>
    </row>
    <row r="3228" spans="6:8">
      <c r="H3228" t="s">
        <v>4106</v>
      </c>
    </row>
    <row r="3229" spans="6:8">
      <c r="H3229" t="s">
        <v>4107</v>
      </c>
    </row>
    <row r="3230" spans="6:8">
      <c r="H3230" t="s">
        <v>4108</v>
      </c>
    </row>
    <row r="3231" spans="6:8">
      <c r="H3231" t="s">
        <v>2586</v>
      </c>
    </row>
    <row r="3232" spans="6:8">
      <c r="H3232" t="s">
        <v>4109</v>
      </c>
    </row>
    <row r="3233" spans="8:8">
      <c r="H3233" t="s">
        <v>4110</v>
      </c>
    </row>
    <row r="3234" spans="8:8">
      <c r="H3234" t="s">
        <v>4111</v>
      </c>
    </row>
    <row r="3235" spans="8:8">
      <c r="H3235" t="s">
        <v>2500</v>
      </c>
    </row>
    <row r="3236" spans="8:8">
      <c r="H3236" t="s">
        <v>4112</v>
      </c>
    </row>
    <row r="3237" spans="8:8">
      <c r="H3237" t="s">
        <v>4113</v>
      </c>
    </row>
    <row r="3238" spans="8:8">
      <c r="H3238" t="s">
        <v>4114</v>
      </c>
    </row>
    <row r="3239" spans="8:8">
      <c r="H3239" t="s">
        <v>4115</v>
      </c>
    </row>
    <row r="3240" spans="8:8">
      <c r="H3240" t="s">
        <v>4116</v>
      </c>
    </row>
    <row r="3241" spans="8:8">
      <c r="H3241" t="s">
        <v>4117</v>
      </c>
    </row>
    <row r="3242" spans="8:8">
      <c r="H3242" t="s">
        <v>2413</v>
      </c>
    </row>
    <row r="3243" spans="8:8">
      <c r="H3243" t="s">
        <v>2403</v>
      </c>
    </row>
    <row r="3244" spans="8:8">
      <c r="H3244" t="s">
        <v>4118</v>
      </c>
    </row>
    <row r="3245" spans="8:8">
      <c r="H3245" t="s">
        <v>4119</v>
      </c>
    </row>
    <row r="3246" spans="8:8">
      <c r="H3246" t="s">
        <v>4120</v>
      </c>
    </row>
    <row r="3247" spans="8:8">
      <c r="H3247" t="s">
        <v>4121</v>
      </c>
    </row>
    <row r="3248" spans="8:8">
      <c r="H3248" t="s">
        <v>4122</v>
      </c>
    </row>
    <row r="3249" spans="1:8">
      <c r="H3249" t="s">
        <v>4123</v>
      </c>
    </row>
    <row r="3250" spans="1:8">
      <c r="H3250" t="s">
        <v>2411</v>
      </c>
    </row>
    <row r="3251" spans="1:8">
      <c r="H3251" t="s">
        <v>4124</v>
      </c>
    </row>
    <row r="3252" spans="1:8">
      <c r="H3252" t="s">
        <v>4125</v>
      </c>
    </row>
    <row r="3253" spans="1:8">
      <c r="H3253" t="s">
        <v>4126</v>
      </c>
    </row>
    <row r="3254" spans="1:8">
      <c r="H3254" t="s">
        <v>4127</v>
      </c>
    </row>
    <row r="3255" spans="1:8">
      <c r="H3255" t="s">
        <v>4128</v>
      </c>
    </row>
    <row r="3256" spans="1:8">
      <c r="H3256" t="s">
        <v>4129</v>
      </c>
    </row>
    <row r="3257" spans="1:8">
      <c r="F3257" t="s">
        <v>1768</v>
      </c>
      <c r="G3257" t="s">
        <v>1991</v>
      </c>
      <c r="H3257" t="s">
        <v>5395</v>
      </c>
    </row>
    <row r="3258" spans="1:8">
      <c r="A3258" t="s">
        <v>465</v>
      </c>
      <c r="B3258">
        <f>HYPERLINK("https://github.com/apache/commons-math/commit/5e59617d85a2fb8eaab0bd84711b3e48b698abe6", "5e59617d85a2fb8eaab0bd84711b3e48b698abe6")</f>
        <v>0</v>
      </c>
      <c r="C3258">
        <f>HYPERLINK("https://github.com/apache/commons-math/commit/9fca795acfb74a5954229743780a71a7c0b16c76", "9fca795acfb74a5954229743780a71a7c0b16c76")</f>
        <v>0</v>
      </c>
      <c r="D3258" t="s">
        <v>530</v>
      </c>
      <c r="E3258" t="s">
        <v>983</v>
      </c>
      <c r="F3258" t="s">
        <v>1769</v>
      </c>
      <c r="G3258" t="s">
        <v>2158</v>
      </c>
      <c r="H3258" t="s">
        <v>5397</v>
      </c>
    </row>
    <row r="3259" spans="1:8">
      <c r="H3259" t="s">
        <v>5398</v>
      </c>
    </row>
    <row r="3260" spans="1:8">
      <c r="A3260" t="s">
        <v>467</v>
      </c>
      <c r="B3260">
        <f>HYPERLINK("https://github.com/apache/commons-math/commit/7f383414c2fff5caba046f4a4c5d9ff7e674b22f", "7f383414c2fff5caba046f4a4c5d9ff7e674b22f")</f>
        <v>0</v>
      </c>
      <c r="C3260">
        <f>HYPERLINK("https://github.com/apache/commons-math/commit/d2067374626de14b2af2cb89a627835775df865f", "d2067374626de14b2af2cb89a627835775df865f")</f>
        <v>0</v>
      </c>
      <c r="D3260" t="s">
        <v>530</v>
      </c>
      <c r="E3260" t="s">
        <v>985</v>
      </c>
      <c r="F3260" t="s">
        <v>1771</v>
      </c>
      <c r="G3260" t="s">
        <v>2138</v>
      </c>
      <c r="H3260" t="s">
        <v>5404</v>
      </c>
    </row>
    <row r="3261" spans="1:8">
      <c r="A3261" t="s">
        <v>468</v>
      </c>
      <c r="B3261">
        <f>HYPERLINK("https://github.com/apache/commons-math/commit/35d56cc547b95e3d2c1a8850e0e8cefb35ffa093", "35d56cc547b95e3d2c1a8850e0e8cefb35ffa093")</f>
        <v>0</v>
      </c>
      <c r="C3261">
        <f>HYPERLINK("https://github.com/apache/commons-math/commit/ad5f0dac37c3b5f7604d18747f0af434b83d7632", "ad5f0dac37c3b5f7604d18747f0af434b83d7632")</f>
        <v>0</v>
      </c>
      <c r="D3261" t="s">
        <v>530</v>
      </c>
      <c r="E3261" t="s">
        <v>986</v>
      </c>
      <c r="F3261" t="s">
        <v>1772</v>
      </c>
      <c r="G3261" t="s">
        <v>1878</v>
      </c>
      <c r="H3261" t="s">
        <v>4106</v>
      </c>
    </row>
    <row r="3262" spans="1:8">
      <c r="H3262" t="s">
        <v>5405</v>
      </c>
    </row>
    <row r="3263" spans="1:8">
      <c r="H3263" t="s">
        <v>5406</v>
      </c>
    </row>
    <row r="3264" spans="1:8">
      <c r="A3264" t="s">
        <v>469</v>
      </c>
      <c r="B3264">
        <f>HYPERLINK("https://github.com/apache/commons-math/commit/8157678473cddeb3fee465136d3b66414293259b", "8157678473cddeb3fee465136d3b66414293259b")</f>
        <v>0</v>
      </c>
      <c r="C3264">
        <f>HYPERLINK("https://github.com/apache/commons-math/commit/35d56cc547b95e3d2c1a8850e0e8cefb35ffa093", "35d56cc547b95e3d2c1a8850e0e8cefb35ffa093")</f>
        <v>0</v>
      </c>
      <c r="D3264" t="s">
        <v>530</v>
      </c>
      <c r="E3264" t="s">
        <v>987</v>
      </c>
      <c r="F3264" t="s">
        <v>1772</v>
      </c>
      <c r="G3264" t="s">
        <v>1878</v>
      </c>
      <c r="H3264" t="s">
        <v>5407</v>
      </c>
    </row>
    <row r="3265" spans="1:8">
      <c r="H3265" t="s">
        <v>5408</v>
      </c>
    </row>
    <row r="3266" spans="1:8">
      <c r="H3266" t="s">
        <v>5409</v>
      </c>
    </row>
    <row r="3267" spans="1:8">
      <c r="H3267" t="s">
        <v>5410</v>
      </c>
    </row>
    <row r="3268" spans="1:8">
      <c r="H3268" t="s">
        <v>2656</v>
      </c>
    </row>
    <row r="3269" spans="1:8">
      <c r="H3269" t="s">
        <v>2658</v>
      </c>
    </row>
    <row r="3270" spans="1:8">
      <c r="H3270" t="s">
        <v>2659</v>
      </c>
    </row>
    <row r="3271" spans="1:8">
      <c r="H3271" t="s">
        <v>2657</v>
      </c>
    </row>
    <row r="3272" spans="1:8">
      <c r="H3272" t="s">
        <v>5411</v>
      </c>
    </row>
    <row r="3273" spans="1:8">
      <c r="H3273" t="s">
        <v>5412</v>
      </c>
    </row>
    <row r="3274" spans="1:8">
      <c r="A3274" t="s">
        <v>470</v>
      </c>
      <c r="B3274">
        <f>HYPERLINK("https://github.com/apache/commons-math/commit/eedd0b853b93ea47b44b6b81d48f68904351f2ae", "eedd0b853b93ea47b44b6b81d48f68904351f2ae")</f>
        <v>0</v>
      </c>
      <c r="C3274">
        <f>HYPERLINK("https://github.com/apache/commons-math/commit/f885cb029fefade800970be1c64f75e6de716b81", "f885cb029fefade800970be1c64f75e6de716b81")</f>
        <v>0</v>
      </c>
      <c r="D3274" t="s">
        <v>530</v>
      </c>
      <c r="E3274" t="s">
        <v>988</v>
      </c>
      <c r="F3274" t="s">
        <v>1772</v>
      </c>
      <c r="G3274" t="s">
        <v>1878</v>
      </c>
      <c r="H3274" t="s">
        <v>5413</v>
      </c>
    </row>
    <row r="3275" spans="1:8">
      <c r="A3275" t="s">
        <v>471</v>
      </c>
      <c r="B3275">
        <f>HYPERLINK("https://github.com/apache/commons-math/commit/23c029484fab88efe274fe409234e572741a876f", "23c029484fab88efe274fe409234e572741a876f")</f>
        <v>0</v>
      </c>
      <c r="C3275">
        <f>HYPERLINK("https://github.com/apache/commons-math/commit/a4c8c52bd2d2ccdc65160cfa943efdf6f7736a19", "a4c8c52bd2d2ccdc65160cfa943efdf6f7736a19")</f>
        <v>0</v>
      </c>
      <c r="D3275" t="s">
        <v>530</v>
      </c>
      <c r="E3275" t="s">
        <v>989</v>
      </c>
      <c r="F3275" t="s">
        <v>1772</v>
      </c>
      <c r="G3275" t="s">
        <v>1878</v>
      </c>
      <c r="H3275" t="s">
        <v>5414</v>
      </c>
    </row>
    <row r="3276" spans="1:8">
      <c r="H3276" t="s">
        <v>5415</v>
      </c>
    </row>
    <row r="3277" spans="1:8">
      <c r="H3277" t="s">
        <v>5416</v>
      </c>
    </row>
    <row r="3278" spans="1:8">
      <c r="A3278" t="s">
        <v>472</v>
      </c>
      <c r="B3278">
        <f>HYPERLINK("https://github.com/apache/commons-math/commit/0e81847e45d91cde337e22b8c4a5e223659eb90c", "0e81847e45d91cde337e22b8c4a5e223659eb90c")</f>
        <v>0</v>
      </c>
      <c r="C3278">
        <f>HYPERLINK("https://github.com/apache/commons-math/commit/2650a4786cb13955c174ac6a7503171918b72a2f", "2650a4786cb13955c174ac6a7503171918b72a2f")</f>
        <v>0</v>
      </c>
      <c r="D3278" t="s">
        <v>530</v>
      </c>
      <c r="E3278" t="s">
        <v>990</v>
      </c>
      <c r="F3278" t="s">
        <v>1772</v>
      </c>
      <c r="G3278" t="s">
        <v>1878</v>
      </c>
      <c r="H3278" t="s">
        <v>5417</v>
      </c>
    </row>
    <row r="3279" spans="1:8">
      <c r="H3279" t="s">
        <v>5418</v>
      </c>
    </row>
    <row r="3280" spans="1:8">
      <c r="A3280" t="s">
        <v>473</v>
      </c>
      <c r="B3280">
        <f>HYPERLINK("https://github.com/apache/commons-math/commit/c93520a02ff74328871c22b287892dcdc3c08d21", "c93520a02ff74328871c22b287892dcdc3c08d21")</f>
        <v>0</v>
      </c>
      <c r="C3280">
        <f>HYPERLINK("https://github.com/apache/commons-math/commit/8a756d763d9e2788f2818ff41084ffce091b7850", "8a756d763d9e2788f2818ff41084ffce091b7850")</f>
        <v>0</v>
      </c>
      <c r="D3280" t="s">
        <v>530</v>
      </c>
      <c r="E3280" t="s">
        <v>991</v>
      </c>
      <c r="F3280" t="s">
        <v>1773</v>
      </c>
      <c r="G3280" t="s">
        <v>1904</v>
      </c>
      <c r="H3280" t="s">
        <v>2883</v>
      </c>
    </row>
    <row r="3281" spans="1:8">
      <c r="F3281" t="s">
        <v>1774</v>
      </c>
      <c r="G3281" t="s">
        <v>1905</v>
      </c>
      <c r="H3281" t="s">
        <v>2885</v>
      </c>
    </row>
    <row r="3282" spans="1:8">
      <c r="A3282" t="s">
        <v>474</v>
      </c>
      <c r="B3282">
        <f>HYPERLINK("https://github.com/apache/commons-math/commit/9cfd17601bcb30ea734b8261d2a3fa4dc5ed5d9e", "9cfd17601bcb30ea734b8261d2a3fa4dc5ed5d9e")</f>
        <v>0</v>
      </c>
      <c r="C3282">
        <f>HYPERLINK("https://github.com/apache/commons-math/commit/bcdc7fbba7dea86e5603a3d7fd958fca3b473f01", "bcdc7fbba7dea86e5603a3d7fd958fca3b473f01")</f>
        <v>0</v>
      </c>
      <c r="D3282" t="s">
        <v>530</v>
      </c>
      <c r="E3282" t="s">
        <v>992</v>
      </c>
      <c r="F3282" t="s">
        <v>1775</v>
      </c>
      <c r="G3282" t="s">
        <v>1877</v>
      </c>
      <c r="H3282" t="s">
        <v>2628</v>
      </c>
    </row>
    <row r="3283" spans="1:8">
      <c r="H3283" t="s">
        <v>2629</v>
      </c>
    </row>
    <row r="3284" spans="1:8">
      <c r="H3284" t="s">
        <v>2630</v>
      </c>
    </row>
    <row r="3285" spans="1:8">
      <c r="H3285" t="s">
        <v>2631</v>
      </c>
    </row>
    <row r="3286" spans="1:8">
      <c r="H3286" t="s">
        <v>2632</v>
      </c>
    </row>
    <row r="3287" spans="1:8">
      <c r="H3287" t="s">
        <v>2633</v>
      </c>
    </row>
    <row r="3288" spans="1:8">
      <c r="H3288" t="s">
        <v>3190</v>
      </c>
    </row>
    <row r="3289" spans="1:8">
      <c r="F3289" t="s">
        <v>1777</v>
      </c>
      <c r="G3289" t="s">
        <v>1880</v>
      </c>
      <c r="H3289" t="s">
        <v>2666</v>
      </c>
    </row>
    <row r="3290" spans="1:8">
      <c r="H3290" t="s">
        <v>2667</v>
      </c>
    </row>
    <row r="3291" spans="1:8">
      <c r="H3291" t="s">
        <v>2668</v>
      </c>
    </row>
    <row r="3292" spans="1:8">
      <c r="H3292" t="s">
        <v>2669</v>
      </c>
    </row>
    <row r="3293" spans="1:8">
      <c r="H3293" t="s">
        <v>2329</v>
      </c>
    </row>
    <row r="3294" spans="1:8">
      <c r="H3294" t="s">
        <v>2670</v>
      </c>
    </row>
    <row r="3295" spans="1:8">
      <c r="H3295" t="s">
        <v>2671</v>
      </c>
    </row>
    <row r="3296" spans="1:8">
      <c r="H3296" t="s">
        <v>3190</v>
      </c>
    </row>
    <row r="3297" spans="1:8">
      <c r="A3297" t="s">
        <v>475</v>
      </c>
      <c r="B3297">
        <f>HYPERLINK("https://github.com/apache/commons-math/commit/53cb2cce5f7bbcc2301ee131b26abf9354fd6302", "53cb2cce5f7bbcc2301ee131b26abf9354fd6302")</f>
        <v>0</v>
      </c>
      <c r="C3297">
        <f>HYPERLINK("https://github.com/apache/commons-math/commit/9cfd17601bcb30ea734b8261d2a3fa4dc5ed5d9e", "9cfd17601bcb30ea734b8261d2a3fa4dc5ed5d9e")</f>
        <v>0</v>
      </c>
      <c r="D3297" t="s">
        <v>530</v>
      </c>
      <c r="E3297" t="s">
        <v>993</v>
      </c>
      <c r="F3297" t="s">
        <v>1778</v>
      </c>
      <c r="G3297" t="s">
        <v>1826</v>
      </c>
      <c r="H3297" t="s">
        <v>2312</v>
      </c>
    </row>
    <row r="3298" spans="1:8">
      <c r="H3298" t="s">
        <v>2331</v>
      </c>
    </row>
    <row r="3299" spans="1:8">
      <c r="H3299" t="s">
        <v>2332</v>
      </c>
    </row>
    <row r="3300" spans="1:8">
      <c r="H3300" t="s">
        <v>2333</v>
      </c>
    </row>
    <row r="3301" spans="1:8">
      <c r="H3301" t="s">
        <v>2917</v>
      </c>
    </row>
    <row r="3302" spans="1:8">
      <c r="F3302" t="s">
        <v>1776</v>
      </c>
      <c r="G3302" t="s">
        <v>1856</v>
      </c>
      <c r="H3302" t="s">
        <v>2312</v>
      </c>
    </row>
    <row r="3303" spans="1:8">
      <c r="H3303" t="s">
        <v>2331</v>
      </c>
    </row>
    <row r="3304" spans="1:8">
      <c r="H3304" t="s">
        <v>2332</v>
      </c>
    </row>
    <row r="3305" spans="1:8">
      <c r="H3305" t="s">
        <v>2333</v>
      </c>
    </row>
    <row r="3306" spans="1:8">
      <c r="A3306" t="s">
        <v>477</v>
      </c>
      <c r="B3306">
        <f>HYPERLINK("https://github.com/apache/commons-math/commit/536ee3f6450db46f6aaf603d4e6392e0ff92d074", "536ee3f6450db46f6aaf603d4e6392e0ff92d074")</f>
        <v>0</v>
      </c>
      <c r="C3306">
        <f>HYPERLINK("https://github.com/apache/commons-math/commit/456de1bf98e87d18588fe76b623b5ed1bd4d715b", "456de1bf98e87d18588fe76b623b5ed1bd4d715b")</f>
        <v>0</v>
      </c>
      <c r="D3306" t="s">
        <v>530</v>
      </c>
      <c r="E3306" t="s">
        <v>995</v>
      </c>
      <c r="F3306" t="s">
        <v>1781</v>
      </c>
      <c r="G3306" t="s">
        <v>2008</v>
      </c>
      <c r="H3306" t="s">
        <v>2883</v>
      </c>
    </row>
    <row r="3307" spans="1:8">
      <c r="A3307" t="s">
        <v>478</v>
      </c>
      <c r="B3307">
        <f>HYPERLINK("https://github.com/apache/commons-math/commit/8f39a414c112fe1ca59b1aa8b4b45485b04d74b8", "8f39a414c112fe1ca59b1aa8b4b45485b04d74b8")</f>
        <v>0</v>
      </c>
      <c r="C3307">
        <f>HYPERLINK("https://github.com/apache/commons-math/commit/076fe24409fb17c9b9eb640dc25ac5d007459162", "076fe24409fb17c9b9eb640dc25ac5d007459162")</f>
        <v>0</v>
      </c>
      <c r="D3307" t="s">
        <v>530</v>
      </c>
      <c r="E3307" t="s">
        <v>996</v>
      </c>
      <c r="F3307" t="s">
        <v>1782</v>
      </c>
      <c r="G3307" t="s">
        <v>2296</v>
      </c>
      <c r="H3307" t="s">
        <v>5424</v>
      </c>
    </row>
    <row r="3308" spans="1:8">
      <c r="H3308" t="s">
        <v>5425</v>
      </c>
    </row>
    <row r="3309" spans="1:8">
      <c r="A3309" t="s">
        <v>480</v>
      </c>
      <c r="B3309">
        <f>HYPERLINK("https://github.com/apache/commons-math/commit/151b015ea733543fa8b06873d6bece3ed9d30052", "151b015ea733543fa8b06873d6bece3ed9d30052")</f>
        <v>0</v>
      </c>
      <c r="C3309">
        <f>HYPERLINK("https://github.com/apache/commons-math/commit/c67bf75076860be55ae78e7eebeacd8074b808e0", "c67bf75076860be55ae78e7eebeacd8074b808e0")</f>
        <v>0</v>
      </c>
      <c r="D3309" t="s">
        <v>530</v>
      </c>
      <c r="E3309" t="s">
        <v>998</v>
      </c>
      <c r="F3309" t="s">
        <v>1784</v>
      </c>
      <c r="G3309" t="s">
        <v>1851</v>
      </c>
      <c r="H3309" t="s">
        <v>2917</v>
      </c>
    </row>
    <row r="3310" spans="1:8">
      <c r="F3310" t="s">
        <v>1785</v>
      </c>
      <c r="G3310" t="s">
        <v>2103</v>
      </c>
      <c r="H3310" t="s">
        <v>5428</v>
      </c>
    </row>
    <row r="3311" spans="1:8">
      <c r="A3311" t="s">
        <v>481</v>
      </c>
      <c r="B3311">
        <f>HYPERLINK("https://github.com/apache/commons-math/commit/24b1d86ffba3a1434747af0629a4b89b2dab8b3d", "24b1d86ffba3a1434747af0629a4b89b2dab8b3d")</f>
        <v>0</v>
      </c>
      <c r="C3311">
        <f>HYPERLINK("https://github.com/apache/commons-math/commit/bdc4a527fb526da71042b4cbf7acbb9484885c40", "bdc4a527fb526da71042b4cbf7acbb9484885c40")</f>
        <v>0</v>
      </c>
      <c r="D3311" t="s">
        <v>530</v>
      </c>
      <c r="E3311" t="s">
        <v>999</v>
      </c>
      <c r="F3311" t="s">
        <v>1786</v>
      </c>
      <c r="G3311" t="s">
        <v>2219</v>
      </c>
      <c r="H3311" t="s">
        <v>5429</v>
      </c>
    </row>
    <row r="3312" spans="1:8">
      <c r="H3312" t="s">
        <v>5430</v>
      </c>
    </row>
    <row r="3313" spans="1:8">
      <c r="A3313" t="s">
        <v>482</v>
      </c>
      <c r="B3313">
        <f>HYPERLINK("https://github.com/apache/commons-math/commit/b509678e95f313d05bfdae6e38492b3dbb306b5a", "b509678e95f313d05bfdae6e38492b3dbb306b5a")</f>
        <v>0</v>
      </c>
      <c r="C3313">
        <f>HYPERLINK("https://github.com/apache/commons-math/commit/ee73d636dea9618c685755111a98e65e1cbc5049", "ee73d636dea9618c685755111a98e65e1cbc5049")</f>
        <v>0</v>
      </c>
      <c r="D3313" t="s">
        <v>530</v>
      </c>
      <c r="E3313" t="s">
        <v>1000</v>
      </c>
      <c r="F3313" t="s">
        <v>1786</v>
      </c>
      <c r="G3313" t="s">
        <v>2219</v>
      </c>
      <c r="H3313" t="s">
        <v>4178</v>
      </c>
    </row>
    <row r="3314" spans="1:8">
      <c r="H3314" t="s">
        <v>4200</v>
      </c>
    </row>
    <row r="3315" spans="1:8">
      <c r="H3315" t="s">
        <v>5432</v>
      </c>
    </row>
    <row r="3316" spans="1:8">
      <c r="H3316" t="s">
        <v>5433</v>
      </c>
    </row>
    <row r="3317" spans="1:8">
      <c r="H3317" t="s">
        <v>5434</v>
      </c>
    </row>
    <row r="3318" spans="1:8">
      <c r="H3318" t="s">
        <v>5435</v>
      </c>
    </row>
    <row r="3319" spans="1:8">
      <c r="H3319" t="s">
        <v>4206</v>
      </c>
    </row>
    <row r="3320" spans="1:8">
      <c r="A3320" t="s">
        <v>483</v>
      </c>
      <c r="B3320">
        <f>HYPERLINK("https://github.com/apache/commons-math/commit/0a3c4023ddc1a1c14c85b54f8742a58401ee08d9", "0a3c4023ddc1a1c14c85b54f8742a58401ee08d9")</f>
        <v>0</v>
      </c>
      <c r="C3320">
        <f>HYPERLINK("https://github.com/apache/commons-math/commit/a1f2a98c28b400a01142147816a1b298e86e60bb", "a1f2a98c28b400a01142147816a1b298e86e60bb")</f>
        <v>0</v>
      </c>
      <c r="D3320" t="s">
        <v>530</v>
      </c>
      <c r="E3320" t="s">
        <v>1001</v>
      </c>
      <c r="F3320" t="s">
        <v>1787</v>
      </c>
      <c r="G3320" t="s">
        <v>2094</v>
      </c>
      <c r="H3320" t="s">
        <v>3833</v>
      </c>
    </row>
    <row r="3321" spans="1:8">
      <c r="H3321" t="s">
        <v>5437</v>
      </c>
    </row>
    <row r="3322" spans="1:8">
      <c r="H3322" t="s">
        <v>3834</v>
      </c>
    </row>
    <row r="3323" spans="1:8">
      <c r="H3323" t="s">
        <v>5438</v>
      </c>
    </row>
    <row r="3324" spans="1:8">
      <c r="A3324" t="s">
        <v>485</v>
      </c>
      <c r="B3324">
        <f>HYPERLINK("https://github.com/apache/commons-math/commit/46a0c3ae4140fd34cf8479362192bddb7b7b3e38", "46a0c3ae4140fd34cf8479362192bddb7b7b3e38")</f>
        <v>0</v>
      </c>
      <c r="C3324">
        <f>HYPERLINK("https://github.com/apache/commons-math/commit/7f425354fb4eed78832bbcb37b81acfd21879ab0", "7f425354fb4eed78832bbcb37b81acfd21879ab0")</f>
        <v>0</v>
      </c>
      <c r="D3324" t="s">
        <v>530</v>
      </c>
      <c r="E3324" t="s">
        <v>1003</v>
      </c>
      <c r="F3324" t="s">
        <v>1790</v>
      </c>
      <c r="G3324" t="s">
        <v>2084</v>
      </c>
      <c r="H3324" t="s">
        <v>4379</v>
      </c>
    </row>
    <row r="3325" spans="1:8">
      <c r="H3325" t="s">
        <v>4380</v>
      </c>
    </row>
    <row r="3326" spans="1:8">
      <c r="H3326" t="s">
        <v>4381</v>
      </c>
    </row>
    <row r="3327" spans="1:8">
      <c r="H3327" t="s">
        <v>4382</v>
      </c>
    </row>
    <row r="3328" spans="1:8">
      <c r="F3328" t="s">
        <v>1791</v>
      </c>
      <c r="G3328" t="s">
        <v>2085</v>
      </c>
      <c r="H3328" t="s">
        <v>4379</v>
      </c>
    </row>
    <row r="3329" spans="1:8">
      <c r="H3329" t="s">
        <v>4380</v>
      </c>
    </row>
    <row r="3330" spans="1:8">
      <c r="H3330" t="s">
        <v>4381</v>
      </c>
    </row>
    <row r="3331" spans="1:8">
      <c r="H3331" t="s">
        <v>4382</v>
      </c>
    </row>
    <row r="3332" spans="1:8">
      <c r="A3332" t="s">
        <v>486</v>
      </c>
      <c r="B3332">
        <f>HYPERLINK("https://github.com/apache/commons-math/commit/5fee542f820e233c59b796f01b737ae6a46964d7", "5fee542f820e233c59b796f01b737ae6a46964d7")</f>
        <v>0</v>
      </c>
      <c r="C3332">
        <f>HYPERLINK("https://github.com/apache/commons-math/commit/71bfa2daeb01fdaab7c35047d04e06af0ef10461", "71bfa2daeb01fdaab7c35047d04e06af0ef10461")</f>
        <v>0</v>
      </c>
      <c r="D3332" t="s">
        <v>530</v>
      </c>
      <c r="E3332" t="s">
        <v>1004</v>
      </c>
      <c r="F3332" t="s">
        <v>1792</v>
      </c>
      <c r="G3332" t="s">
        <v>2101</v>
      </c>
      <c r="H3332" t="s">
        <v>4585</v>
      </c>
    </row>
    <row r="3333" spans="1:8">
      <c r="H3333" t="s">
        <v>5440</v>
      </c>
    </row>
    <row r="3334" spans="1:8">
      <c r="H3334" t="s">
        <v>5441</v>
      </c>
    </row>
    <row r="3335" spans="1:8">
      <c r="H3335" t="s">
        <v>5442</v>
      </c>
    </row>
    <row r="3336" spans="1:8">
      <c r="H3336" t="s">
        <v>5443</v>
      </c>
    </row>
    <row r="3337" spans="1:8">
      <c r="H3337" t="s">
        <v>5444</v>
      </c>
    </row>
    <row r="3338" spans="1:8">
      <c r="H3338" t="s">
        <v>5445</v>
      </c>
    </row>
    <row r="3339" spans="1:8">
      <c r="A3339" t="s">
        <v>487</v>
      </c>
      <c r="B3339">
        <f>HYPERLINK("https://github.com/apache/commons-math/commit/2218194942ea095fd15b3bc1552e12a263981f80", "2218194942ea095fd15b3bc1552e12a263981f80")</f>
        <v>0</v>
      </c>
      <c r="C3339">
        <f>HYPERLINK("https://github.com/apache/commons-math/commit/e6bc7a4d31eaea79eee58fa096866f5c95d78470", "e6bc7a4d31eaea79eee58fa096866f5c95d78470")</f>
        <v>0</v>
      </c>
      <c r="D3339" t="s">
        <v>530</v>
      </c>
      <c r="E3339" t="s">
        <v>1005</v>
      </c>
      <c r="F3339" t="s">
        <v>1786</v>
      </c>
      <c r="G3339" t="s">
        <v>2219</v>
      </c>
      <c r="H3339" t="s">
        <v>4177</v>
      </c>
    </row>
    <row r="3340" spans="1:8">
      <c r="H3340" t="s">
        <v>4184</v>
      </c>
    </row>
    <row r="3341" spans="1:8">
      <c r="H3341" t="s">
        <v>4185</v>
      </c>
    </row>
    <row r="3342" spans="1:8">
      <c r="H3342" t="s">
        <v>4186</v>
      </c>
    </row>
    <row r="3343" spans="1:8">
      <c r="H3343" t="s">
        <v>4187</v>
      </c>
    </row>
    <row r="3344" spans="1:8">
      <c r="H3344" t="s">
        <v>4579</v>
      </c>
    </row>
    <row r="3345" spans="1:8">
      <c r="A3345" t="s">
        <v>488</v>
      </c>
      <c r="B3345">
        <f>HYPERLINK("https://github.com/apache/commons-math/commit/9dbceb0ed1d58c6ccb4d841a2384fe8f6d98149c", "9dbceb0ed1d58c6ccb4d841a2384fe8f6d98149c")</f>
        <v>0</v>
      </c>
      <c r="C3345">
        <f>HYPERLINK("https://github.com/apache/commons-math/commit/8968416790a42eebd5583718800ccc4fe55c8cbc", "8968416790a42eebd5583718800ccc4fe55c8cbc")</f>
        <v>0</v>
      </c>
      <c r="D3345" t="s">
        <v>530</v>
      </c>
      <c r="E3345" t="s">
        <v>1006</v>
      </c>
      <c r="F3345" t="s">
        <v>1784</v>
      </c>
      <c r="G3345" t="s">
        <v>1851</v>
      </c>
      <c r="H3345" t="s">
        <v>5448</v>
      </c>
    </row>
    <row r="3346" spans="1:8">
      <c r="H3346" t="s">
        <v>5449</v>
      </c>
    </row>
    <row r="3347" spans="1:8">
      <c r="H3347" t="s">
        <v>5450</v>
      </c>
    </row>
    <row r="3348" spans="1:8">
      <c r="H3348" t="s">
        <v>5451</v>
      </c>
    </row>
    <row r="3349" spans="1:8">
      <c r="A3349" t="s">
        <v>489</v>
      </c>
      <c r="B3349">
        <f>HYPERLINK("https://github.com/apache/commons-math/commit/6bc63d4f3f0c5acc1d0e9c1723b523cfec18a10f", "6bc63d4f3f0c5acc1d0e9c1723b523cfec18a10f")</f>
        <v>0</v>
      </c>
      <c r="C3349">
        <f>HYPERLINK("https://github.com/apache/commons-math/commit/3df6d879e701b442fabf709c8143e6ca8f8f9547", "3df6d879e701b442fabf709c8143e6ca8f8f9547")</f>
        <v>0</v>
      </c>
      <c r="D3349" t="s">
        <v>530</v>
      </c>
      <c r="E3349" t="s">
        <v>1007</v>
      </c>
      <c r="F3349" t="s">
        <v>1784</v>
      </c>
      <c r="G3349" t="s">
        <v>1851</v>
      </c>
      <c r="H3349" t="s">
        <v>5456</v>
      </c>
    </row>
    <row r="3350" spans="1:8">
      <c r="A3350" t="s">
        <v>491</v>
      </c>
      <c r="B3350">
        <f>HYPERLINK("https://github.com/apache/commons-math/commit/a2491345b8e549f653c0e3592408ca6cfa74bb12", "a2491345b8e549f653c0e3592408ca6cfa74bb12")</f>
        <v>0</v>
      </c>
      <c r="C3350">
        <f>HYPERLINK("https://github.com/apache/commons-math/commit/43ac9463822830a0497bb7eb5872b26f733810bb", "43ac9463822830a0497bb7eb5872b26f733810bb")</f>
        <v>0</v>
      </c>
      <c r="D3350" t="s">
        <v>530</v>
      </c>
      <c r="E3350" t="s">
        <v>1009</v>
      </c>
      <c r="F3350" t="s">
        <v>1790</v>
      </c>
      <c r="G3350" t="s">
        <v>2084</v>
      </c>
      <c r="H3350" t="s">
        <v>3613</v>
      </c>
    </row>
    <row r="3351" spans="1:8">
      <c r="F3351" t="s">
        <v>1791</v>
      </c>
      <c r="G3351" t="s">
        <v>2085</v>
      </c>
      <c r="H3351" t="s">
        <v>3613</v>
      </c>
    </row>
    <row r="3352" spans="1:8">
      <c r="A3352" t="s">
        <v>492</v>
      </c>
      <c r="B3352">
        <f>HYPERLINK("https://github.com/apache/commons-math/commit/858ecda80fd60d1f86330f5ea535d714d9474578", "858ecda80fd60d1f86330f5ea535d714d9474578")</f>
        <v>0</v>
      </c>
      <c r="C3352">
        <f>HYPERLINK("https://github.com/apache/commons-math/commit/fdbb8b98f5c0dba55d1bc607434ea00e2b9c3145", "fdbb8b98f5c0dba55d1bc607434ea00e2b9c3145")</f>
        <v>0</v>
      </c>
      <c r="D3352" t="s">
        <v>530</v>
      </c>
      <c r="E3352" t="s">
        <v>1010</v>
      </c>
      <c r="F3352" t="s">
        <v>1790</v>
      </c>
      <c r="G3352" t="s">
        <v>2084</v>
      </c>
      <c r="H3352" t="s">
        <v>3021</v>
      </c>
    </row>
    <row r="3353" spans="1:8">
      <c r="H3353" t="s">
        <v>3022</v>
      </c>
    </row>
    <row r="3354" spans="1:8">
      <c r="H3354" t="s">
        <v>3615</v>
      </c>
    </row>
    <row r="3355" spans="1:8">
      <c r="H3355" t="s">
        <v>3617</v>
      </c>
    </row>
    <row r="3356" spans="1:8">
      <c r="H3356" t="s">
        <v>3618</v>
      </c>
    </row>
    <row r="3357" spans="1:8">
      <c r="H3357" t="s">
        <v>3619</v>
      </c>
    </row>
    <row r="3358" spans="1:8">
      <c r="H3358" t="s">
        <v>3620</v>
      </c>
    </row>
    <row r="3359" spans="1:8">
      <c r="H3359" t="s">
        <v>3621</v>
      </c>
    </row>
    <row r="3360" spans="1:8">
      <c r="H3360" t="s">
        <v>3622</v>
      </c>
    </row>
    <row r="3361" spans="1:8">
      <c r="H3361" t="s">
        <v>3623</v>
      </c>
    </row>
    <row r="3362" spans="1:8">
      <c r="H3362" t="s">
        <v>3624</v>
      </c>
    </row>
    <row r="3363" spans="1:8">
      <c r="H3363" t="s">
        <v>3625</v>
      </c>
    </row>
    <row r="3364" spans="1:8">
      <c r="F3364" t="s">
        <v>1791</v>
      </c>
      <c r="G3364" t="s">
        <v>2085</v>
      </c>
      <c r="H3364" t="s">
        <v>3021</v>
      </c>
    </row>
    <row r="3365" spans="1:8">
      <c r="H3365" t="s">
        <v>3022</v>
      </c>
    </row>
    <row r="3366" spans="1:8">
      <c r="H3366" t="s">
        <v>3615</v>
      </c>
    </row>
    <row r="3367" spans="1:8">
      <c r="H3367" t="s">
        <v>3617</v>
      </c>
    </row>
    <row r="3368" spans="1:8">
      <c r="H3368" t="s">
        <v>3618</v>
      </c>
    </row>
    <row r="3369" spans="1:8">
      <c r="H3369" t="s">
        <v>3619</v>
      </c>
    </row>
    <row r="3370" spans="1:8">
      <c r="H3370" t="s">
        <v>3620</v>
      </c>
    </row>
    <row r="3371" spans="1:8">
      <c r="H3371" t="s">
        <v>3621</v>
      </c>
    </row>
    <row r="3372" spans="1:8">
      <c r="H3372" t="s">
        <v>3622</v>
      </c>
    </row>
    <row r="3373" spans="1:8">
      <c r="H3373" t="s">
        <v>3623</v>
      </c>
    </row>
    <row r="3374" spans="1:8">
      <c r="H3374" t="s">
        <v>3624</v>
      </c>
    </row>
    <row r="3375" spans="1:8">
      <c r="H3375" t="s">
        <v>3625</v>
      </c>
    </row>
    <row r="3376" spans="1:8">
      <c r="A3376" t="s">
        <v>493</v>
      </c>
      <c r="B3376">
        <f>HYPERLINK("https://github.com/apache/commons-math/commit/9fd6725d51e1106e3b07222bf11a96e2f2ca7b61", "9fd6725d51e1106e3b07222bf11a96e2f2ca7b61")</f>
        <v>0</v>
      </c>
      <c r="C3376">
        <f>HYPERLINK("https://github.com/apache/commons-math/commit/bdd6bc4d134f63e72aef5d071524fb33cccb660e", "bdd6bc4d134f63e72aef5d071524fb33cccb660e")</f>
        <v>0</v>
      </c>
      <c r="D3376" t="s">
        <v>530</v>
      </c>
      <c r="E3376" t="s">
        <v>1011</v>
      </c>
      <c r="F3376" t="s">
        <v>1794</v>
      </c>
      <c r="G3376" t="s">
        <v>2298</v>
      </c>
      <c r="H3376" t="s">
        <v>5457</v>
      </c>
    </row>
    <row r="3377" spans="1:8">
      <c r="H3377" t="s">
        <v>5458</v>
      </c>
    </row>
    <row r="3378" spans="1:8">
      <c r="H3378" t="s">
        <v>5459</v>
      </c>
    </row>
    <row r="3379" spans="1:8">
      <c r="H3379" t="s">
        <v>3022</v>
      </c>
    </row>
    <row r="3380" spans="1:8">
      <c r="A3380" t="s">
        <v>494</v>
      </c>
      <c r="B3380">
        <f>HYPERLINK("https://github.com/apache/commons-math/commit/1fb5411a8119ec88bfdf5d1261afd6e3df73365a", "1fb5411a8119ec88bfdf5d1261afd6e3df73365a")</f>
        <v>0</v>
      </c>
      <c r="C3380">
        <f>HYPERLINK("https://github.com/apache/commons-math/commit/9fd6725d51e1106e3b07222bf11a96e2f2ca7b61", "9fd6725d51e1106e3b07222bf11a96e2f2ca7b61")</f>
        <v>0</v>
      </c>
      <c r="D3380" t="s">
        <v>530</v>
      </c>
      <c r="E3380" t="s">
        <v>1012</v>
      </c>
      <c r="F3380" t="s">
        <v>1790</v>
      </c>
      <c r="G3380" t="s">
        <v>2084</v>
      </c>
      <c r="H3380" t="s">
        <v>5460</v>
      </c>
    </row>
    <row r="3381" spans="1:8">
      <c r="F3381" t="s">
        <v>1791</v>
      </c>
      <c r="G3381" t="s">
        <v>2085</v>
      </c>
      <c r="H3381" t="s">
        <v>5460</v>
      </c>
    </row>
    <row r="3382" spans="1:8">
      <c r="H3382" t="s">
        <v>3038</v>
      </c>
    </row>
    <row r="3383" spans="1:8">
      <c r="A3383" t="s">
        <v>496</v>
      </c>
      <c r="B3383">
        <f>HYPERLINK("https://github.com/apache/commons-math/commit/3ba0221c267e299525d385c496840c2b92eeac9c", "3ba0221c267e299525d385c496840c2b92eeac9c")</f>
        <v>0</v>
      </c>
      <c r="C3383">
        <f>HYPERLINK("https://github.com/apache/commons-math/commit/7813ecb115eae3c43973056d9155c1c5c98eabce", "7813ecb115eae3c43973056d9155c1c5c98eabce")</f>
        <v>0</v>
      </c>
      <c r="D3383" t="s">
        <v>530</v>
      </c>
      <c r="E3383" t="s">
        <v>1014</v>
      </c>
      <c r="F3383" t="s">
        <v>1796</v>
      </c>
      <c r="G3383" t="s">
        <v>2082</v>
      </c>
      <c r="H3383" t="s">
        <v>3623</v>
      </c>
    </row>
    <row r="3384" spans="1:8">
      <c r="F3384" t="s">
        <v>1793</v>
      </c>
      <c r="G3384" t="s">
        <v>2063</v>
      </c>
      <c r="H3384" t="s">
        <v>3623</v>
      </c>
    </row>
    <row r="3385" spans="1:8">
      <c r="A3385" t="s">
        <v>497</v>
      </c>
      <c r="B3385">
        <f>HYPERLINK("https://github.com/apache/commons-math/commit/bf1c2c214c67fb3ce513fc8241d711e91cc81be9", "bf1c2c214c67fb3ce513fc8241d711e91cc81be9")</f>
        <v>0</v>
      </c>
      <c r="C3385">
        <f>HYPERLINK("https://github.com/apache/commons-math/commit/dd0acaa9ff26939cb3b9a7e4e5b13815d1853d38", "dd0acaa9ff26939cb3b9a7e4e5b13815d1853d38")</f>
        <v>0</v>
      </c>
      <c r="D3385" t="s">
        <v>530</v>
      </c>
      <c r="E3385" t="s">
        <v>1015</v>
      </c>
      <c r="F3385" t="s">
        <v>1797</v>
      </c>
      <c r="G3385" t="s">
        <v>2300</v>
      </c>
      <c r="H3385" t="s">
        <v>5462</v>
      </c>
    </row>
    <row r="3386" spans="1:8">
      <c r="H3386" t="s">
        <v>5463</v>
      </c>
    </row>
    <row r="3387" spans="1:8">
      <c r="A3387" t="s">
        <v>498</v>
      </c>
      <c r="B3387">
        <f>HYPERLINK("https://github.com/apache/commons-math/commit/22753536f4c0671a797b9cc1fd4e4c18c7c39fa6", "22753536f4c0671a797b9cc1fd4e4c18c7c39fa6")</f>
        <v>0</v>
      </c>
      <c r="C3387">
        <f>HYPERLINK("https://github.com/apache/commons-math/commit/b35167641afd36f32bb925e71abfda74080a2ebe", "b35167641afd36f32bb925e71abfda74080a2ebe")</f>
        <v>0</v>
      </c>
      <c r="D3387" t="s">
        <v>530</v>
      </c>
      <c r="E3387" t="s">
        <v>1016</v>
      </c>
      <c r="F3387" t="s">
        <v>1798</v>
      </c>
      <c r="G3387" t="s">
        <v>2301</v>
      </c>
      <c r="H3387" t="s">
        <v>5465</v>
      </c>
    </row>
    <row r="3388" spans="1:8">
      <c r="H3388" t="s">
        <v>5466</v>
      </c>
    </row>
    <row r="3389" spans="1:8">
      <c r="A3389" t="s">
        <v>499</v>
      </c>
      <c r="B3389">
        <f>HYPERLINK("https://github.com/apache/commons-math/commit/226c1fc6380ddcd59c38cbcafd892a58e8e356dd", "226c1fc6380ddcd59c38cbcafd892a58e8e356dd")</f>
        <v>0</v>
      </c>
      <c r="C3389">
        <f>HYPERLINK("https://github.com/apache/commons-math/commit/142dcaa92109648d69b06694d80b377ab7fd8424", "142dcaa92109648d69b06694d80b377ab7fd8424")</f>
        <v>0</v>
      </c>
      <c r="D3389" t="s">
        <v>530</v>
      </c>
      <c r="E3389" t="s">
        <v>1017</v>
      </c>
      <c r="F3389" t="s">
        <v>1800</v>
      </c>
      <c r="G3389" t="s">
        <v>2302</v>
      </c>
      <c r="H3389" t="s">
        <v>5467</v>
      </c>
    </row>
    <row r="3390" spans="1:8">
      <c r="H3390" t="s">
        <v>5468</v>
      </c>
    </row>
    <row r="3391" spans="1:8">
      <c r="F3391" t="s">
        <v>1771</v>
      </c>
      <c r="G3391" t="s">
        <v>2138</v>
      </c>
      <c r="H3391" t="s">
        <v>4227</v>
      </c>
    </row>
    <row r="3392" spans="1:8">
      <c r="F3392" t="s">
        <v>1801</v>
      </c>
      <c r="G3392" t="s">
        <v>2139</v>
      </c>
      <c r="H3392" t="s">
        <v>4227</v>
      </c>
    </row>
    <row r="3393" spans="1:8">
      <c r="A3393" t="s">
        <v>500</v>
      </c>
      <c r="B3393">
        <f>HYPERLINK("https://github.com/apache/commons-math/commit/eac2e8b627a238d1777f3e217cf39530b76d9c0c", "eac2e8b627a238d1777f3e217cf39530b76d9c0c")</f>
        <v>0</v>
      </c>
      <c r="C3393">
        <f>HYPERLINK("https://github.com/apache/commons-math/commit/43ebe7bc45edb5c606d7d6fd7dfa9165f18fb45c", "43ebe7bc45edb5c606d7d6fd7dfa9165f18fb45c")</f>
        <v>0</v>
      </c>
      <c r="D3393" t="s">
        <v>530</v>
      </c>
      <c r="E3393" t="s">
        <v>998</v>
      </c>
      <c r="F3393" t="s">
        <v>1802</v>
      </c>
      <c r="G3393" t="s">
        <v>2123</v>
      </c>
      <c r="H3393" t="s">
        <v>2917</v>
      </c>
    </row>
    <row r="3394" spans="1:8">
      <c r="F3394" t="s">
        <v>1803</v>
      </c>
      <c r="G3394" t="s">
        <v>2303</v>
      </c>
      <c r="H3394" t="s">
        <v>2917</v>
      </c>
    </row>
    <row r="3395" spans="1:8">
      <c r="F3395" t="s">
        <v>1804</v>
      </c>
      <c r="G3395" t="s">
        <v>2304</v>
      </c>
      <c r="H3395" t="s">
        <v>2917</v>
      </c>
    </row>
    <row r="3396" spans="1:8">
      <c r="F3396" t="s">
        <v>1805</v>
      </c>
      <c r="G3396" t="s">
        <v>1882</v>
      </c>
      <c r="H3396" t="s">
        <v>3190</v>
      </c>
    </row>
    <row r="3397" spans="1:8">
      <c r="F3397" t="s">
        <v>1806</v>
      </c>
      <c r="G3397" t="s">
        <v>1859</v>
      </c>
      <c r="H3397" t="s">
        <v>2917</v>
      </c>
    </row>
    <row r="3398" spans="1:8">
      <c r="H3398" t="s">
        <v>3190</v>
      </c>
    </row>
    <row r="3399" spans="1:8">
      <c r="A3399" t="s">
        <v>501</v>
      </c>
      <c r="B3399">
        <f>HYPERLINK("https://github.com/apache/commons-math/commit/aa0bee30550b071cb4b3006bbb7e39e163e08038", "aa0bee30550b071cb4b3006bbb7e39e163e08038")</f>
        <v>0</v>
      </c>
      <c r="C3399">
        <f>HYPERLINK("https://github.com/apache/commons-math/commit/eac2e8b627a238d1777f3e217cf39530b76d9c0c", "eac2e8b627a238d1777f3e217cf39530b76d9c0c")</f>
        <v>0</v>
      </c>
      <c r="D3399" t="s">
        <v>530</v>
      </c>
      <c r="E3399" t="s">
        <v>998</v>
      </c>
      <c r="F3399" t="s">
        <v>1807</v>
      </c>
      <c r="G3399" t="s">
        <v>1837</v>
      </c>
      <c r="H3399" t="s">
        <v>3190</v>
      </c>
    </row>
    <row r="3400" spans="1:8">
      <c r="F3400" t="s">
        <v>1789</v>
      </c>
      <c r="G3400" t="s">
        <v>1919</v>
      </c>
      <c r="H3400" t="s">
        <v>2917</v>
      </c>
    </row>
    <row r="3401" spans="1:8">
      <c r="F3401" t="s">
        <v>1808</v>
      </c>
      <c r="G3401" t="s">
        <v>1953</v>
      </c>
      <c r="H3401" t="s">
        <v>2917</v>
      </c>
    </row>
    <row r="3402" spans="1:8">
      <c r="F3402" t="s">
        <v>1809</v>
      </c>
      <c r="G3402" t="s">
        <v>1917</v>
      </c>
      <c r="H3402" t="s">
        <v>2917</v>
      </c>
    </row>
    <row r="3403" spans="1:8">
      <c r="F3403" t="s">
        <v>1810</v>
      </c>
      <c r="G3403" t="s">
        <v>2014</v>
      </c>
      <c r="H3403" t="s">
        <v>3190</v>
      </c>
    </row>
    <row r="3404" spans="1:8">
      <c r="F3404" t="s">
        <v>1811</v>
      </c>
      <c r="G3404" t="s">
        <v>2015</v>
      </c>
      <c r="H3404" t="s">
        <v>3190</v>
      </c>
    </row>
    <row r="3405" spans="1:8">
      <c r="A3405" t="s">
        <v>502</v>
      </c>
      <c r="B3405">
        <f>HYPERLINK("https://github.com/apache/commons-math/commit/89f0abb4ea03816b8d27160fcdf35381871bf351", "89f0abb4ea03816b8d27160fcdf35381871bf351")</f>
        <v>0</v>
      </c>
      <c r="C3405">
        <f>HYPERLINK("https://github.com/apache/commons-math/commit/4f0a49b6743cf5083a50fec1870145d7a683c392", "4f0a49b6743cf5083a50fec1870145d7a683c392")</f>
        <v>0</v>
      </c>
      <c r="D3405" t="s">
        <v>530</v>
      </c>
      <c r="E3405" t="s">
        <v>998</v>
      </c>
      <c r="F3405" t="s">
        <v>1812</v>
      </c>
      <c r="G3405" t="s">
        <v>2168</v>
      </c>
      <c r="H3405" t="s">
        <v>3190</v>
      </c>
    </row>
    <row r="3406" spans="1:8">
      <c r="A3406" t="s">
        <v>503</v>
      </c>
      <c r="B3406">
        <f>HYPERLINK("https://github.com/apache/commons-math/commit/9f633f7af452b00fc17078380b22a5262a4bb3e2", "9f633f7af452b00fc17078380b22a5262a4bb3e2")</f>
        <v>0</v>
      </c>
      <c r="C3406">
        <f>HYPERLINK("https://github.com/apache/commons-math/commit/89f0abb4ea03816b8d27160fcdf35381871bf351", "89f0abb4ea03816b8d27160fcdf35381871bf351")</f>
        <v>0</v>
      </c>
      <c r="D3406" t="s">
        <v>530</v>
      </c>
      <c r="E3406" t="s">
        <v>998</v>
      </c>
      <c r="F3406" t="s">
        <v>1813</v>
      </c>
      <c r="G3406" t="s">
        <v>2169</v>
      </c>
      <c r="H3406" t="s">
        <v>3190</v>
      </c>
    </row>
    <row r="3407" spans="1:8">
      <c r="A3407" t="s">
        <v>504</v>
      </c>
      <c r="B3407">
        <f>HYPERLINK("https://github.com/apache/commons-math/commit/eab5cb3af159ab9cbb27fdbd1ee484708dfc699c", "eab5cb3af159ab9cbb27fdbd1ee484708dfc699c")</f>
        <v>0</v>
      </c>
      <c r="C3407">
        <f>HYPERLINK("https://github.com/apache/commons-math/commit/94061dc5669452865779bc1d077b0dc7b051a854", "94061dc5669452865779bc1d077b0dc7b051a854")</f>
        <v>0</v>
      </c>
      <c r="D3407" t="s">
        <v>530</v>
      </c>
      <c r="E3407" t="s">
        <v>998</v>
      </c>
      <c r="F3407" t="s">
        <v>1814</v>
      </c>
      <c r="G3407" t="s">
        <v>1985</v>
      </c>
      <c r="H3407" t="s">
        <v>3190</v>
      </c>
    </row>
    <row r="3408" spans="1:8">
      <c r="A3408" t="s">
        <v>506</v>
      </c>
      <c r="B3408">
        <f>HYPERLINK("https://github.com/apache/commons-math/commit/c6d5f4b65fc589a715c82d3c643a85dacbc0d1ac", "c6d5f4b65fc589a715c82d3c643a85dacbc0d1ac")</f>
        <v>0</v>
      </c>
      <c r="C3408">
        <f>HYPERLINK("https://github.com/apache/commons-math/commit/2f48fbb5f9888279a9682de6e04f10c5ad7859ea", "2f48fbb5f9888279a9682de6e04f10c5ad7859ea")</f>
        <v>0</v>
      </c>
      <c r="D3408" t="s">
        <v>530</v>
      </c>
      <c r="E3408" t="s">
        <v>998</v>
      </c>
      <c r="F3408" t="s">
        <v>1815</v>
      </c>
      <c r="G3408" t="s">
        <v>2305</v>
      </c>
      <c r="H3408" t="s">
        <v>3726</v>
      </c>
    </row>
    <row r="3409" spans="1:8">
      <c r="F3409" t="s">
        <v>1816</v>
      </c>
      <c r="G3409" t="s">
        <v>2306</v>
      </c>
      <c r="H3409" t="s">
        <v>3726</v>
      </c>
    </row>
    <row r="3410" spans="1:8">
      <c r="F3410" t="s">
        <v>1817</v>
      </c>
      <c r="G3410" t="s">
        <v>2307</v>
      </c>
      <c r="H3410" t="s">
        <v>3726</v>
      </c>
    </row>
    <row r="3411" spans="1:8">
      <c r="F3411" t="s">
        <v>1818</v>
      </c>
      <c r="G3411" t="s">
        <v>2308</v>
      </c>
      <c r="H3411" t="s">
        <v>3726</v>
      </c>
    </row>
    <row r="3412" spans="1:8">
      <c r="A3412" t="s">
        <v>507</v>
      </c>
      <c r="B3412">
        <f>HYPERLINK("https://github.com/apache/commons-math/commit/50977290cdda79896ccb6304067341486fe104d2", "50977290cdda79896ccb6304067341486fe104d2")</f>
        <v>0</v>
      </c>
      <c r="C3412">
        <f>HYPERLINK("https://github.com/apache/commons-math/commit/24e4acc7de355092c071bd63336d2fdb31c2c7ff", "24e4acc7de355092c071bd63336d2fdb31c2c7ff")</f>
        <v>0</v>
      </c>
      <c r="D3412" t="s">
        <v>530</v>
      </c>
      <c r="E3412" t="s">
        <v>1018</v>
      </c>
      <c r="F3412" t="s">
        <v>1815</v>
      </c>
      <c r="G3412" t="s">
        <v>2305</v>
      </c>
      <c r="H3412" t="s">
        <v>5470</v>
      </c>
    </row>
    <row r="3413" spans="1:8">
      <c r="A3413" t="s">
        <v>508</v>
      </c>
      <c r="B3413">
        <f>HYPERLINK("https://github.com/apache/commons-math/commit/654697c048b50b7e2ac28f012792098560df8db9", "654697c048b50b7e2ac28f012792098560df8db9")</f>
        <v>0</v>
      </c>
      <c r="C3413">
        <f>HYPERLINK("https://github.com/apache/commons-math/commit/50977290cdda79896ccb6304067341486fe104d2", "50977290cdda79896ccb6304067341486fe104d2")</f>
        <v>0</v>
      </c>
      <c r="D3413" t="s">
        <v>531</v>
      </c>
      <c r="E3413" t="s">
        <v>1019</v>
      </c>
      <c r="F3413" t="s">
        <v>1819</v>
      </c>
      <c r="G3413" t="s">
        <v>2141</v>
      </c>
      <c r="H3413" t="s">
        <v>4234</v>
      </c>
    </row>
    <row r="3414" spans="1:8">
      <c r="H3414" t="s">
        <v>4235</v>
      </c>
    </row>
    <row r="3415" spans="1:8">
      <c r="H3415" t="s">
        <v>4236</v>
      </c>
    </row>
    <row r="3416" spans="1:8">
      <c r="H3416" t="s">
        <v>4237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step 1</vt:lpstr>
      <vt:lpstr>step 2</vt:lpstr>
      <vt:lpstr>step 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2023-11-20T19:06:08Z</dcterms:created>
  <dcterms:modified xsi:type="dcterms:W3CDTF">2023-11-20T19:06:08Z</dcterms:modified>
</cp:coreProperties>
</file>