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ep 1" sheetId="1" r:id="rId1"/>
    <sheet name="step 2" sheetId="2" r:id="rId2"/>
    <sheet name="step 3" sheetId="3" r:id="rId3"/>
  </sheets>
  <calcPr calcId="124519" fullCalcOnLoad="1"/>
</workbook>
</file>

<file path=xl/sharedStrings.xml><?xml version="1.0" encoding="utf-8"?>
<sst xmlns="http://schemas.openxmlformats.org/spreadsheetml/2006/main" count="23915" uniqueCount="6098">
  <si>
    <t>Datetime</t>
  </si>
  <si>
    <t>Hash</t>
  </si>
  <si>
    <t>Parent</t>
  </si>
  <si>
    <t>Author</t>
  </si>
  <si>
    <t>Commit Msg</t>
  </si>
  <si>
    <t>Filepath</t>
  </si>
  <si>
    <t>Filename</t>
  </si>
  <si>
    <t>Removed Test Case</t>
  </si>
  <si>
    <t>06/24/2002 13:03:15</t>
  </si>
  <si>
    <t>06/25/2002 09:16:19</t>
  </si>
  <si>
    <t>06/25/2002 09:32:31</t>
  </si>
  <si>
    <t>06/26/2002 16:05:58</t>
  </si>
  <si>
    <t>06/28/2002 10:13:50</t>
  </si>
  <si>
    <t>06/28/2002 10:24:03</t>
  </si>
  <si>
    <t>06/28/2002 12:58:13</t>
  </si>
  <si>
    <t>06/28/2002 13:05:57</t>
  </si>
  <si>
    <t>06/28/2002 14:01:20</t>
  </si>
  <si>
    <t>06/28/2002 14:07:15</t>
  </si>
  <si>
    <t>07/01/2002 11:18:17</t>
  </si>
  <si>
    <t>07/01/2002 11:31:50</t>
  </si>
  <si>
    <t>07/01/2002 12:44:49</t>
  </si>
  <si>
    <t>07/01/2002 16:24:28</t>
  </si>
  <si>
    <t>07/01/2002 16:29:53</t>
  </si>
  <si>
    <t>07/02/2002 10:11:46</t>
  </si>
  <si>
    <t>07/08/2002 09:46:13</t>
  </si>
  <si>
    <t>07/11/2002 12:46:04</t>
  </si>
  <si>
    <t>07/12/2002 08:28:16</t>
  </si>
  <si>
    <t>07/12/2002 19:43:28</t>
  </si>
  <si>
    <t>07/12/2002 20:00:44</t>
  </si>
  <si>
    <t>07/15/2002 16:31:04</t>
  </si>
  <si>
    <t>07/16/2002 10:59:06</t>
  </si>
  <si>
    <t>07/16/2002 11:25:25</t>
  </si>
  <si>
    <t>07/22/2002 13:27:29</t>
  </si>
  <si>
    <t>07/31/2002 13:26:25</t>
  </si>
  <si>
    <t>07/31/2002 15:02:43</t>
  </si>
  <si>
    <t>08/01/2002 13:52:27</t>
  </si>
  <si>
    <t>08/01/2002 14:14:18</t>
  </si>
  <si>
    <t>08/01/2002 16:22:55</t>
  </si>
  <si>
    <t>08/02/2002 10:09:21</t>
  </si>
  <si>
    <t>08/09/2002 11:29:36</t>
  </si>
  <si>
    <t>08/09/2002 16:03:27</t>
  </si>
  <si>
    <t>08/09/2002 16:06:57</t>
  </si>
  <si>
    <t>08/20/2002 11:37:12</t>
  </si>
  <si>
    <t>08/22/2002 15:48:50</t>
  </si>
  <si>
    <t>08/22/2002 15:57:48</t>
  </si>
  <si>
    <t>08/22/2002 16:33:13</t>
  </si>
  <si>
    <t>08/22/2002 16:33:14</t>
  </si>
  <si>
    <t>08/28/2002 13:27:25</t>
  </si>
  <si>
    <t>09/04/2002 11:33:17</t>
  </si>
  <si>
    <t>09/05/2002 13:02:32</t>
  </si>
  <si>
    <t>09/06/2002 15:56:28</t>
  </si>
  <si>
    <t>09/10/2002 13:28:18</t>
  </si>
  <si>
    <t>09/23/2002 09:48:39</t>
  </si>
  <si>
    <t>09/23/2002 09:56:48</t>
  </si>
  <si>
    <t>09/23/2002 10:26:51</t>
  </si>
  <si>
    <t>09/30/2002 15:00:22</t>
  </si>
  <si>
    <t>10/01/2002 13:37:46</t>
  </si>
  <si>
    <t>10/02/2002 09:59:45</t>
  </si>
  <si>
    <t>10/02/2002 15:16:39</t>
  </si>
  <si>
    <t>10/03/2002 10:00:05</t>
  </si>
  <si>
    <t>10/09/2002 17:34:43</t>
  </si>
  <si>
    <t>10/21/2002 10:20:44</t>
  </si>
  <si>
    <t>10/21/2002 10:37:16</t>
  </si>
  <si>
    <t>10/21/2002 14:47:05</t>
  </si>
  <si>
    <t>10/21/2002 15:35:43</t>
  </si>
  <si>
    <t>10/21/2002 15:43:48</t>
  </si>
  <si>
    <t>10/21/2002 16:00:40</t>
  </si>
  <si>
    <t>10/21/2002 16:35:59</t>
  </si>
  <si>
    <t>10/22/2002 08:32:35</t>
  </si>
  <si>
    <t>10/22/2002 13:04:03</t>
  </si>
  <si>
    <t>10/31/2002 10:48:24</t>
  </si>
  <si>
    <t>11/05/2002 07:26:01</t>
  </si>
  <si>
    <t>11/06/2002 07:29:05</t>
  </si>
  <si>
    <t>11/06/2002 13:13:48</t>
  </si>
  <si>
    <t>11/07/2002 08:08:05</t>
  </si>
  <si>
    <t>12/02/2002 11:00:27</t>
  </si>
  <si>
    <t>12/13/2002 09:41:18</t>
  </si>
  <si>
    <t>12/31/2002 08:29:58</t>
  </si>
  <si>
    <t>01/16/2003 10:38:34</t>
  </si>
  <si>
    <t>01/16/2003 13:16:50</t>
  </si>
  <si>
    <t>01/23/2003 09:46:01</t>
  </si>
  <si>
    <t>02/05/2003 13:58:30</t>
  </si>
  <si>
    <t>02/12/2003 10:53:10</t>
  </si>
  <si>
    <t>02/28/2003 14:41:06</t>
  </si>
  <si>
    <t>03/04/2003 09:20:34</t>
  </si>
  <si>
    <t>03/17/2003 14:32:32</t>
  </si>
  <si>
    <t>03/17/2003 14:47:23</t>
  </si>
  <si>
    <t>03/17/2003 15:07:24</t>
  </si>
  <si>
    <t>03/17/2003 15:10:54</t>
  </si>
  <si>
    <t>03/21/2003 12:40:26</t>
  </si>
  <si>
    <t>03/21/2003 12:53:45</t>
  </si>
  <si>
    <t>03/21/2003 12:53:47</t>
  </si>
  <si>
    <t>03/21/2003 13:08:33</t>
  </si>
  <si>
    <t>03/26/2003 16:28:35</t>
  </si>
  <si>
    <t>03/27/2003 14:11:54</t>
  </si>
  <si>
    <t>03/28/2003 13:39:43</t>
  </si>
  <si>
    <t>04/04/2003 09:30:17</t>
  </si>
  <si>
    <t>04/16/2003 10:19:26</t>
  </si>
  <si>
    <t>04/16/2003 10:51:33</t>
  </si>
  <si>
    <t>04/16/2003 11:31:25</t>
  </si>
  <si>
    <t>04/16/2003 11:36:47</t>
  </si>
  <si>
    <t>04/16/2003 14:48:20</t>
  </si>
  <si>
    <t>04/17/2003 08:40:24</t>
  </si>
  <si>
    <t>04/17/2003 09:13:43</t>
  </si>
  <si>
    <t>04/17/2003 09:19:33</t>
  </si>
  <si>
    <t>04/17/2003 09:32:28</t>
  </si>
  <si>
    <t>04/17/2003 10:25:55</t>
  </si>
  <si>
    <t>04/17/2003 10:31:25</t>
  </si>
  <si>
    <t>04/22/2003 10:27:09</t>
  </si>
  <si>
    <t>04/22/2003 10:42:07</t>
  </si>
  <si>
    <t>04/23/2003 14:45:45</t>
  </si>
  <si>
    <t>04/28/2003 16:16:27</t>
  </si>
  <si>
    <t>04/28/2003 16:24:55</t>
  </si>
  <si>
    <t>04/29/2003 11:10:56</t>
  </si>
  <si>
    <t>04/29/2003 12:11:13</t>
  </si>
  <si>
    <t>05/08/2003 11:04:32</t>
  </si>
  <si>
    <t>05/08/2003 11:28:54</t>
  </si>
  <si>
    <t>05/08/2003 14:43:59</t>
  </si>
  <si>
    <t>05/09/2003 13:27:35</t>
  </si>
  <si>
    <t>05/09/2003 14:04:40</t>
  </si>
  <si>
    <t>05/12/2003 11:09:17</t>
  </si>
  <si>
    <t>05/12/2003 11:57:40</t>
  </si>
  <si>
    <t>06/20/2003 12:17:08</t>
  </si>
  <si>
    <t>06/25/2003 08:06:50</t>
  </si>
  <si>
    <t>06/27/2003 10:27:06</t>
  </si>
  <si>
    <t>07/16/2003 09:59:55</t>
  </si>
  <si>
    <t>07/31/2003 09:29:38</t>
  </si>
  <si>
    <t>08/01/2003 09:58:50</t>
  </si>
  <si>
    <t>09/10/2003 16:09:04</t>
  </si>
  <si>
    <t>09/11/2003 15:09:53</t>
  </si>
  <si>
    <t>09/12/2003 13:18:20</t>
  </si>
  <si>
    <t>11/14/2003 10:07:44</t>
  </si>
  <si>
    <t>11/14/2003 10:48:55</t>
  </si>
  <si>
    <t>11/14/2003 16:12:55</t>
  </si>
  <si>
    <t>11/19/2003 15:27:11</t>
  </si>
  <si>
    <t>12/03/2003 13:52:42</t>
  </si>
  <si>
    <t>01/14/2004 09:47:30</t>
  </si>
  <si>
    <t>01/21/2004 11:03:22</t>
  </si>
  <si>
    <t>03/02/2004 14:26:52</t>
  </si>
  <si>
    <t>03/04/2004 10:36:03</t>
  </si>
  <si>
    <t>03/09/2004 08:46:12</t>
  </si>
  <si>
    <t>04/01/2004 13:35:43</t>
  </si>
  <si>
    <t>04/01/2004 13:56:20</t>
  </si>
  <si>
    <t>04/02/2004 14:57:11</t>
  </si>
  <si>
    <t>05/13/2004 10:13:55</t>
  </si>
  <si>
    <t>05/21/2004 10:37:35</t>
  </si>
  <si>
    <t>05/25/2004 10:15:36</t>
  </si>
  <si>
    <t>06/17/2004 16:17:31</t>
  </si>
  <si>
    <t>06/18/2004 15:23:16</t>
  </si>
  <si>
    <t>06/21/2004 15:42:49</t>
  </si>
  <si>
    <t>06/29/2004 08:54:49</t>
  </si>
  <si>
    <t>07/09/2004 09:40:19</t>
  </si>
  <si>
    <t>07/09/2004 11:18:56</t>
  </si>
  <si>
    <t>07/13/2004 13:02:06</t>
  </si>
  <si>
    <t>07/19/2004 12:33:23</t>
  </si>
  <si>
    <t>09/01/2004 11:37:14</t>
  </si>
  <si>
    <t>09/02/2004 13:34:01</t>
  </si>
  <si>
    <t>09/15/2004 16:08:33</t>
  </si>
  <si>
    <t>09/16/2004 14:32:14</t>
  </si>
  <si>
    <t>09/17/2004 15:05:45</t>
  </si>
  <si>
    <t>09/27/2004 14:07:50</t>
  </si>
  <si>
    <t>09/28/2004 14:44:05</t>
  </si>
  <si>
    <t>09/29/2004 15:02:58</t>
  </si>
  <si>
    <t>09/30/2004 13:21:00</t>
  </si>
  <si>
    <t>10/15/2004 12:10:16</t>
  </si>
  <si>
    <t>10/28/2004 14:31:13</t>
  </si>
  <si>
    <t>10/29/2004 19:37:13</t>
  </si>
  <si>
    <t>10/30/2004 09:41:57</t>
  </si>
  <si>
    <t>11/02/2004 15:02:11</t>
  </si>
  <si>
    <t>11/29/2004 10:27:35</t>
  </si>
  <si>
    <t>12/13/2004 14:50:23</t>
  </si>
  <si>
    <t>12/14/2004 10:09:26</t>
  </si>
  <si>
    <t>12/14/2004 12:08:50</t>
  </si>
  <si>
    <t>12/14/2004 12:42:09</t>
  </si>
  <si>
    <t>12/14/2004 12:53:37</t>
  </si>
  <si>
    <t>12/14/2004 13:11:27</t>
  </si>
  <si>
    <t>12/14/2004 13:53:15</t>
  </si>
  <si>
    <t>12/14/2004 14:02:48</t>
  </si>
  <si>
    <t>12/14/2004 14:30:54</t>
  </si>
  <si>
    <t>12/14/2004 14:43:51</t>
  </si>
  <si>
    <t>12/22/2004 14:13:38</t>
  </si>
  <si>
    <t>12/22/2004 14:30:49</t>
  </si>
  <si>
    <t>01/10/2005 14:33:13</t>
  </si>
  <si>
    <t>01/17/2005 10:01:40</t>
  </si>
  <si>
    <t>02/08/2005 12:44:22</t>
  </si>
  <si>
    <t>02/09/2005 10:21:16</t>
  </si>
  <si>
    <t>02/10/2005 13:02:10</t>
  </si>
  <si>
    <t>02/11/2005 15:22:56</t>
  </si>
  <si>
    <t>02/22/2005 09:04:30</t>
  </si>
  <si>
    <t>03/08/2005 14:23:28</t>
  </si>
  <si>
    <t>03/08/2005 15:12:31</t>
  </si>
  <si>
    <t>03/09/2005 21:52:53</t>
  </si>
  <si>
    <t>03/22/2005 08:10:56</t>
  </si>
  <si>
    <t>03/23/2005 11:16:46</t>
  </si>
  <si>
    <t>03/24/2005 15:28:07</t>
  </si>
  <si>
    <t>03/24/2005 15:53:51</t>
  </si>
  <si>
    <t>03/25/2005 16:54:41</t>
  </si>
  <si>
    <t>04/22/2005 19:53:07</t>
  </si>
  <si>
    <t>05/04/2005 17:04:06</t>
  </si>
  <si>
    <t>05/05/2005 17:03:10</t>
  </si>
  <si>
    <t>05/05/2005 18:45:04</t>
  </si>
  <si>
    <t>05/10/2005 09:30:53</t>
  </si>
  <si>
    <t>05/10/2005 09:53:55</t>
  </si>
  <si>
    <t>05/11/2005 16:52:36</t>
  </si>
  <si>
    <t>05/11/2005 18:38:47</t>
  </si>
  <si>
    <t>05/17/2005 08:40:28</t>
  </si>
  <si>
    <t>05/27/2005 16:40:41</t>
  </si>
  <si>
    <t>05/28/2005 00:03:18</t>
  </si>
  <si>
    <t>05/28/2005 12:17:38</t>
  </si>
  <si>
    <t>06/01/2005 21:21:13</t>
  </si>
  <si>
    <t>06/08/2005 19:26:40</t>
  </si>
  <si>
    <t>06/09/2005 16:59:29</t>
  </si>
  <si>
    <t>06/14/2005 06:52:49</t>
  </si>
  <si>
    <t>06/27/2005 13:17:31</t>
  </si>
  <si>
    <t>06/27/2005 13:26:12</t>
  </si>
  <si>
    <t>07/02/2005 09:32:25</t>
  </si>
  <si>
    <t>07/07/2005 15:57:37</t>
  </si>
  <si>
    <t>07/18/2005 09:53:00</t>
  </si>
  <si>
    <t>08/03/2005 08:28:12</t>
  </si>
  <si>
    <t>08/03/2005 09:14:56</t>
  </si>
  <si>
    <t>08/07/2005 21:15:08</t>
  </si>
  <si>
    <t>08/12/2005 15:36:33</t>
  </si>
  <si>
    <t>09/02/2005 15:41:27</t>
  </si>
  <si>
    <t>09/08/2005 16:51:11</t>
  </si>
  <si>
    <t>09/10/2005 11:41:42</t>
  </si>
  <si>
    <t>09/30/2005 19:47:55</t>
  </si>
  <si>
    <t>10/03/2005 19:44:51</t>
  </si>
  <si>
    <t>10/18/2005 16:43:04</t>
  </si>
  <si>
    <t>11/01/2005 15:23:55</t>
  </si>
  <si>
    <t>11/15/2005 14:46:05</t>
  </si>
  <si>
    <t>11/29/2005 08:50:17</t>
  </si>
  <si>
    <t>12/09/2005 08:22:12</t>
  </si>
  <si>
    <t>12/12/2005 08:31:10</t>
  </si>
  <si>
    <t>12/30/2005 10:29:16</t>
  </si>
  <si>
    <t>12/30/2005 13:59:11</t>
  </si>
  <si>
    <t>01/04/2006 08:32:40</t>
  </si>
  <si>
    <t>03/08/2006 09:33:58</t>
  </si>
  <si>
    <t>03/09/2006 08:56:34</t>
  </si>
  <si>
    <t>04/05/2006 08:25:57</t>
  </si>
  <si>
    <t>04/17/2006 16:09:48</t>
  </si>
  <si>
    <t>05/15/2006 13:58:48</t>
  </si>
  <si>
    <t>06/18/2006 17:30:33</t>
  </si>
  <si>
    <t>06/21/2006 18:06:54</t>
  </si>
  <si>
    <t>07/21/2006 16:49:37</t>
  </si>
  <si>
    <t>09/05/2006 20:08:03</t>
  </si>
  <si>
    <t>09/20/2006 22:17:18</t>
  </si>
  <si>
    <t>10/13/2006 18:49:38</t>
  </si>
  <si>
    <t>11/14/2006 20:14:31</t>
  </si>
  <si>
    <t>11/16/2006 11:14:34</t>
  </si>
  <si>
    <t>11/30/2006 13:26:36</t>
  </si>
  <si>
    <t>11/30/2006 15:27:41</t>
  </si>
  <si>
    <t>11/30/2006 15:32:36</t>
  </si>
  <si>
    <t>12/13/2006 20:13:30</t>
  </si>
  <si>
    <t>01/30/2007 18:39:36</t>
  </si>
  <si>
    <t>02/08/2007 19:38:14</t>
  </si>
  <si>
    <t>06/26/2007 17:55:28</t>
  </si>
  <si>
    <t>06/26/2007 20:40:30</t>
  </si>
  <si>
    <t>06/26/2007 20:54:34</t>
  </si>
  <si>
    <t>06/26/2007 21:01:06</t>
  </si>
  <si>
    <t>06/26/2007 21:10:23</t>
  </si>
  <si>
    <t>06/26/2007 21:29:19</t>
  </si>
  <si>
    <t>06/27/2007 17:07:30</t>
  </si>
  <si>
    <t>06/28/2007 08:15:18</t>
  </si>
  <si>
    <t>06/28/2007 08:22:16</t>
  </si>
  <si>
    <t>06/28/2007 19:48:05</t>
  </si>
  <si>
    <t>07/19/2007 12:36:12</t>
  </si>
  <si>
    <t>07/21/2007 17:34:38</t>
  </si>
  <si>
    <t>10/16/2007 09:10:14</t>
  </si>
  <si>
    <t>10/23/2007 23:42:51</t>
  </si>
  <si>
    <t>10/25/2007 17:53:06</t>
  </si>
  <si>
    <t>02/04/2008 05:23:07</t>
  </si>
  <si>
    <t>03/13/2008 15:09:55</t>
  </si>
  <si>
    <t>03/22/2008 12:26:41</t>
  </si>
  <si>
    <t>03/26/2008 19:56:46</t>
  </si>
  <si>
    <t>04/03/2008 22:51:12</t>
  </si>
  <si>
    <t>04/04/2008 16:38:59</t>
  </si>
  <si>
    <t>06/12/2008 23:57:20</t>
  </si>
  <si>
    <t>06/14/2008 01:13:03</t>
  </si>
  <si>
    <t>06/22/2008 13:07:30</t>
  </si>
  <si>
    <t>08/20/2008 17:44:00</t>
  </si>
  <si>
    <t>08/20/2008 20:58:41</t>
  </si>
  <si>
    <t>08/24/2008 18:05:01</t>
  </si>
  <si>
    <t>08/24/2008 19:35:47</t>
  </si>
  <si>
    <t>08/27/2008 13:44:57</t>
  </si>
  <si>
    <t>09/01/2008 01:14:11</t>
  </si>
  <si>
    <t>09/06/2008 18:56:35</t>
  </si>
  <si>
    <t>09/26/2008 17:12:10</t>
  </si>
  <si>
    <t>10/05/2008 22:06:55</t>
  </si>
  <si>
    <t>10/06/2008 00:20:27</t>
  </si>
  <si>
    <t>10/15/2008 00:10:43</t>
  </si>
  <si>
    <t>10/17/2008 22:27:58</t>
  </si>
  <si>
    <t>12/30/2008 18:18:19</t>
  </si>
  <si>
    <t>04/24/2009 23:56:49</t>
  </si>
  <si>
    <t>12/09/2009 11:01:15</t>
  </si>
  <si>
    <t>11/29/2010 12:34:11</t>
  </si>
  <si>
    <t>12/07/2011 05:50:40</t>
  </si>
  <si>
    <t>12/11/2011 07:41:31</t>
  </si>
  <si>
    <t>02/24/2012 13:05:58</t>
  </si>
  <si>
    <t>08/04/2012 10:41:36</t>
  </si>
  <si>
    <t>10/06/2012 12:20:25</t>
  </si>
  <si>
    <t>10/08/2012 11:19:20</t>
  </si>
  <si>
    <t>10/21/2012 09:32:30</t>
  </si>
  <si>
    <t>12/21/2012 13:15:29</t>
  </si>
  <si>
    <t>01/29/2013 05:22:08</t>
  </si>
  <si>
    <t>03/13/2013 14:31:33</t>
  </si>
  <si>
    <t>10/15/2013 16:20:32</t>
  </si>
  <si>
    <t>11/11/2013 13:08:48</t>
  </si>
  <si>
    <t>12/31/2013 09:01:58</t>
  </si>
  <si>
    <t>01/23/2014 15:46:02</t>
  </si>
  <si>
    <t>01/30/2014 13:44:41</t>
  </si>
  <si>
    <t>02/01/2014 04:34:12</t>
  </si>
  <si>
    <t>04/12/2014 18:50:56</t>
  </si>
  <si>
    <t>07/26/2014 03:33:48</t>
  </si>
  <si>
    <t>08/09/2014 09:04:03</t>
  </si>
  <si>
    <t>08/09/2014 13:10:01</t>
  </si>
  <si>
    <t>08/10/2014 11:59:46</t>
  </si>
  <si>
    <t>08/11/2014 13:04:01</t>
  </si>
  <si>
    <t>08/12/2014 13:02:34</t>
  </si>
  <si>
    <t>08/13/2014 14:31:09</t>
  </si>
  <si>
    <t>08/14/2014 15:50:34</t>
  </si>
  <si>
    <t>08/16/2014 13:54:37</t>
  </si>
  <si>
    <t>08/17/2014 12:10:12</t>
  </si>
  <si>
    <t>09/29/2014 14:28:33</t>
  </si>
  <si>
    <t>10/03/2014 16:31:31</t>
  </si>
  <si>
    <t>10/04/2014 09:34:40</t>
  </si>
  <si>
    <t>10/04/2014 13:40:05</t>
  </si>
  <si>
    <t>10/04/2014 14:16:33</t>
  </si>
  <si>
    <t>10/05/2014 11:46:34</t>
  </si>
  <si>
    <t>10/06/2014 12:19:52</t>
  </si>
  <si>
    <t>10/06/2014 13:00:31</t>
  </si>
  <si>
    <t>10/06/2014 13:14:43</t>
  </si>
  <si>
    <t>10/06/2014 15:46:01</t>
  </si>
  <si>
    <t>11/09/2014 04:20:54</t>
  </si>
  <si>
    <t>11/17/2014 14:55:57</t>
  </si>
  <si>
    <t>01/18/2015 04:00:10</t>
  </si>
  <si>
    <t>03/02/2015 13:15:04</t>
  </si>
  <si>
    <t>03/07/2015 14:12:04</t>
  </si>
  <si>
    <t>03/23/2015 14:16:03</t>
  </si>
  <si>
    <t>03/25/2015 14:16:55</t>
  </si>
  <si>
    <t>03/26/2015 14:48:45</t>
  </si>
  <si>
    <t>04/13/2015 12:22:53</t>
  </si>
  <si>
    <t>05/09/2015 08:08:35</t>
  </si>
  <si>
    <t>05/18/2015 14:14:12</t>
  </si>
  <si>
    <t>10/16/2015 05:18:15</t>
  </si>
  <si>
    <t>11/01/2015 12:39:06</t>
  </si>
  <si>
    <t>11/25/2015 15:06:18</t>
  </si>
  <si>
    <t>01/20/2016 15:13:25</t>
  </si>
  <si>
    <t>01/25/2016 03:29:00</t>
  </si>
  <si>
    <t>03/14/2016 06:49:30</t>
  </si>
  <si>
    <t>03/21/2016 11:18:09</t>
  </si>
  <si>
    <t>03/23/2016 17:58:32</t>
  </si>
  <si>
    <t>04/15/2016 10:30:14</t>
  </si>
  <si>
    <t>06/04/2016 12:22:55</t>
  </si>
  <si>
    <t>06/25/2016 01:50:52</t>
  </si>
  <si>
    <t>06/25/2016 02:07:21</t>
  </si>
  <si>
    <t>11/11/2016 17:39:15</t>
  </si>
  <si>
    <t>11/30/2016 12:25:19</t>
  </si>
  <si>
    <t>12/02/2016 02:29:14</t>
  </si>
  <si>
    <t>12/02/2016 03:21:27</t>
  </si>
  <si>
    <t>12/02/2016 03:21:50</t>
  </si>
  <si>
    <t>12/02/2016 04:32:06</t>
  </si>
  <si>
    <t>12/02/2016 05:42:06</t>
  </si>
  <si>
    <t>12/02/2016 07:03:21</t>
  </si>
  <si>
    <t>12/02/2016 07:27:47</t>
  </si>
  <si>
    <t>12/02/2016 07:33:57</t>
  </si>
  <si>
    <t>12/02/2016 07:54:02</t>
  </si>
  <si>
    <t>12/03/2016 04:31:01</t>
  </si>
  <si>
    <t>12/16/2016 05:32:18</t>
  </si>
  <si>
    <t>12/16/2016 08:48:53</t>
  </si>
  <si>
    <t>12/16/2016 09:10:04</t>
  </si>
  <si>
    <t>01/03/2017 04:22:42</t>
  </si>
  <si>
    <t>01/27/2017 04:26:51</t>
  </si>
  <si>
    <t>02/10/2017 22:04:02</t>
  </si>
  <si>
    <t>02/11/2017 03:12:13</t>
  </si>
  <si>
    <t>02/15/2017 17:36:31</t>
  </si>
  <si>
    <t>02/16/2017 15:08:52</t>
  </si>
  <si>
    <t>02/21/2017 16:45:10</t>
  </si>
  <si>
    <t>02/27/2017 15:33:00</t>
  </si>
  <si>
    <t>02/28/2017 22:12:42</t>
  </si>
  <si>
    <t>02/28/2017 22:13:14</t>
  </si>
  <si>
    <t>03/05/2017 14:19:25</t>
  </si>
  <si>
    <t>03/06/2017 05:40:55</t>
  </si>
  <si>
    <t>03/13/2017 12:29:03</t>
  </si>
  <si>
    <t>03/18/2017 05:57:20</t>
  </si>
  <si>
    <t>03/22/2017 11:29:37</t>
  </si>
  <si>
    <t>03/22/2017 13:13:59</t>
  </si>
  <si>
    <t>04/14/2017 12:39:03</t>
  </si>
  <si>
    <t>04/14/2017 15:41:50</t>
  </si>
  <si>
    <t>04/19/2017 14:45:03</t>
  </si>
  <si>
    <t>05/30/2017 08:15:10</t>
  </si>
  <si>
    <t>06/11/2017 08:51:33</t>
  </si>
  <si>
    <t>06/13/2017 10:15:30</t>
  </si>
  <si>
    <t>06/14/2017 07:56:01</t>
  </si>
  <si>
    <t>06/16/2017 14:10:57</t>
  </si>
  <si>
    <t>06/17/2017 05:42:13</t>
  </si>
  <si>
    <t>06/26/2017 09:03:35</t>
  </si>
  <si>
    <t>06/26/2017 22:55:17</t>
  </si>
  <si>
    <t>07/10/2017 12:18:13</t>
  </si>
  <si>
    <t>07/13/2017 09:53:26</t>
  </si>
  <si>
    <t>07/13/2017 19:15:50</t>
  </si>
  <si>
    <t>07/16/2017 07:45:00</t>
  </si>
  <si>
    <t>07/24/2017 09:03:33</t>
  </si>
  <si>
    <t>07/24/2017 09:37:32</t>
  </si>
  <si>
    <t>07/24/2017 12:36:30</t>
  </si>
  <si>
    <t>07/25/2017 10:52:59</t>
  </si>
  <si>
    <t>07/30/2017 16:05:43</t>
  </si>
  <si>
    <t>08/01/2017 12:07:44</t>
  </si>
  <si>
    <t>08/03/2017 11:42:58</t>
  </si>
  <si>
    <t>08/04/2017 12:19:50</t>
  </si>
  <si>
    <t>08/15/2017 07:40:18</t>
  </si>
  <si>
    <t>08/15/2017 07:56:07</t>
  </si>
  <si>
    <t>08/27/2017 16:32:09</t>
  </si>
  <si>
    <t>08/27/2017 16:32:17</t>
  </si>
  <si>
    <t>09/29/2017 04:20:37</t>
  </si>
  <si>
    <t>10/01/2017 19:24:39</t>
  </si>
  <si>
    <t>10/13/2017 05:36:36</t>
  </si>
  <si>
    <t>10/13/2017 05:37:04</t>
  </si>
  <si>
    <t>10/13/2017 05:54:26</t>
  </si>
  <si>
    <t>10/13/2017 07:04:27</t>
  </si>
  <si>
    <t>10/25/2017 16:03:13</t>
  </si>
  <si>
    <t>10/31/2017 09:48:05</t>
  </si>
  <si>
    <t>11/01/2017 12:54:10</t>
  </si>
  <si>
    <t>11/01/2017 14:17:11</t>
  </si>
  <si>
    <t>11/02/2017 14:36:28</t>
  </si>
  <si>
    <t>11/03/2017 05:54:34</t>
  </si>
  <si>
    <t>11/03/2017 08:25:26</t>
  </si>
  <si>
    <t>11/03/2017 09:31:00</t>
  </si>
  <si>
    <t>11/03/2017 10:24:51</t>
  </si>
  <si>
    <t>11/03/2017 11:08:34</t>
  </si>
  <si>
    <t>11/03/2017 11:36:25</t>
  </si>
  <si>
    <t>11/06/2017 14:22:45</t>
  </si>
  <si>
    <t>11/12/2017 06:33:05</t>
  </si>
  <si>
    <t>12/22/2017 05:03:20</t>
  </si>
  <si>
    <t>01/07/2018 22:55:52</t>
  </si>
  <si>
    <t>01/31/2018 15:44:59</t>
  </si>
  <si>
    <t>02/19/2018 18:24:23</t>
  </si>
  <si>
    <t>03/03/2018 04:53:22</t>
  </si>
  <si>
    <t>03/11/2018 23:17:19</t>
  </si>
  <si>
    <t>03/19/2018 08:05:51</t>
  </si>
  <si>
    <t>03/19/2018 08:25:00</t>
  </si>
  <si>
    <t>04/15/2018 10:46:08</t>
  </si>
  <si>
    <t>04/15/2018 12:21:42</t>
  </si>
  <si>
    <t>05/06/2018 18:42:33</t>
  </si>
  <si>
    <t>05/28/2018 14:18:59</t>
  </si>
  <si>
    <t>06/23/2018 20:33:32</t>
  </si>
  <si>
    <t>07/08/2018 18:08:04</t>
  </si>
  <si>
    <t>08/03/2018 08:48:23</t>
  </si>
  <si>
    <t>09/04/2018 05:30:29</t>
  </si>
  <si>
    <t>09/09/2018 03:42:08</t>
  </si>
  <si>
    <t>09/09/2018 03:51:25</t>
  </si>
  <si>
    <t>09/09/2018 03:58:05</t>
  </si>
  <si>
    <t>09/09/2018 05:01:31</t>
  </si>
  <si>
    <t>09/09/2018 05:58:47</t>
  </si>
  <si>
    <t>09/09/2018 06:10:44</t>
  </si>
  <si>
    <t>10/05/2018 13:43:03</t>
  </si>
  <si>
    <t>11/04/2018 09:11:13</t>
  </si>
  <si>
    <t>11/26/2018 05:16:04</t>
  </si>
  <si>
    <t>11/26/2018 06:55:35</t>
  </si>
  <si>
    <t>11/30/2018 09:10:18</t>
  </si>
  <si>
    <t>12/01/2018 04:18:18</t>
  </si>
  <si>
    <t>01/05/2019 15:57:58</t>
  </si>
  <si>
    <t>01/06/2019 10:25:48</t>
  </si>
  <si>
    <t>01/08/2019 19:05:44</t>
  </si>
  <si>
    <t>01/18/2019 05:19:43</t>
  </si>
  <si>
    <t>01/23/2019 11:35:11</t>
  </si>
  <si>
    <t>01/25/2019 11:08:29</t>
  </si>
  <si>
    <t>01/26/2019 16:59:42</t>
  </si>
  <si>
    <t>02/10/2019 03:41:58</t>
  </si>
  <si>
    <t>02/27/2019 09:20:00</t>
  </si>
  <si>
    <t>03/29/2019 13:35:57</t>
  </si>
  <si>
    <t>04/29/2019 18:01:39</t>
  </si>
  <si>
    <t>05/13/2019 07:31:10</t>
  </si>
  <si>
    <t>05/20/2019 13:13:11</t>
  </si>
  <si>
    <t>05/20/2019 13:13:12</t>
  </si>
  <si>
    <t>05/20/2019 13:27:07</t>
  </si>
  <si>
    <t>06/01/2019 17:05:48</t>
  </si>
  <si>
    <t>06/20/2019 18:10:56</t>
  </si>
  <si>
    <t>08/10/2019 13:43:38</t>
  </si>
  <si>
    <t>08/13/2019 13:48:06</t>
  </si>
  <si>
    <t>08/16/2019 04:22:48</t>
  </si>
  <si>
    <t>08/22/2019 11:24:37</t>
  </si>
  <si>
    <t>09/06/2019 09:46:59</t>
  </si>
  <si>
    <t>09/08/2019 14:35:14</t>
  </si>
  <si>
    <t>09/09/2019 22:21:54</t>
  </si>
  <si>
    <t>09/11/2019 10:08:05</t>
  </si>
  <si>
    <t>09/12/2019 20:23:18</t>
  </si>
  <si>
    <t>09/14/2019 09:25:44</t>
  </si>
  <si>
    <t>09/16/2019 21:33:39</t>
  </si>
  <si>
    <t>09/17/2019 12:30:31</t>
  </si>
  <si>
    <t>09/27/2019 11:24:22</t>
  </si>
  <si>
    <t>09/28/2019 03:06:37</t>
  </si>
  <si>
    <t>09/28/2019 03:37:15</t>
  </si>
  <si>
    <t>10/01/2019 10:42:55</t>
  </si>
  <si>
    <t>10/06/2019 17:03:00</t>
  </si>
  <si>
    <t>10/06/2019 17:03:09</t>
  </si>
  <si>
    <t>10/15/2019 13:21:19</t>
  </si>
  <si>
    <t>11/22/2019 10:59:38</t>
  </si>
  <si>
    <t>12/14/2019 18:21:49</t>
  </si>
  <si>
    <t>12/20/2019 11:30:17</t>
  </si>
  <si>
    <t>12/20/2019 11:32:47</t>
  </si>
  <si>
    <t>01/02/2020 19:09:16</t>
  </si>
  <si>
    <t>01/06/2020 09:40:58</t>
  </si>
  <si>
    <t>01/07/2020 16:12:53</t>
  </si>
  <si>
    <t>01/08/2020 11:34:06</t>
  </si>
  <si>
    <t>01/10/2020 05:12:34</t>
  </si>
  <si>
    <t>01/10/2020 07:45:55</t>
  </si>
  <si>
    <t>01/10/2020 10:13:19</t>
  </si>
  <si>
    <t>01/10/2020 14:15:15</t>
  </si>
  <si>
    <t>01/11/2020 05:51:21</t>
  </si>
  <si>
    <t>01/12/2020 22:03:53</t>
  </si>
  <si>
    <t>01/15/2020 04:28:08</t>
  </si>
  <si>
    <t>01/18/2020 22:54:16</t>
  </si>
  <si>
    <t>01/19/2020 01:36:35</t>
  </si>
  <si>
    <t>01/19/2020 05:35:55</t>
  </si>
  <si>
    <t>01/23/2020 11:27:29</t>
  </si>
  <si>
    <t>01/28/2020 08:28:21</t>
  </si>
  <si>
    <t>02/07/2020 13:05:13</t>
  </si>
  <si>
    <t>02/16/2020 13:17:29</t>
  </si>
  <si>
    <t>02/17/2020 01:06:11</t>
  </si>
  <si>
    <t>02/28/2020 12:37:13</t>
  </si>
  <si>
    <t>03/02/2020 18:01:10</t>
  </si>
  <si>
    <t>03/12/2020 08:57:35</t>
  </si>
  <si>
    <t>03/17/2020 19:13:50</t>
  </si>
  <si>
    <t>03/20/2020 12:07:56</t>
  </si>
  <si>
    <t>03/27/2020 06:58:38</t>
  </si>
  <si>
    <t>04/08/2020 14:35:34</t>
  </si>
  <si>
    <t>04/08/2020 14:38:10</t>
  </si>
  <si>
    <t>04/16/2020 09:42:16</t>
  </si>
  <si>
    <t>04/16/2020 11:17:33</t>
  </si>
  <si>
    <t>04/17/2020 13:04:27</t>
  </si>
  <si>
    <t>04/18/2020 10:42:56</t>
  </si>
  <si>
    <t>04/23/2020 12:59:51</t>
  </si>
  <si>
    <t>04/23/2020 12:59:52</t>
  </si>
  <si>
    <t>04/24/2020 06:59:08</t>
  </si>
  <si>
    <t>04/24/2020 07:00:18</t>
  </si>
  <si>
    <t>04/27/2020 11:36:17</t>
  </si>
  <si>
    <t>05/07/2020 21:03:08</t>
  </si>
  <si>
    <t>05/07/2020 21:15:41</t>
  </si>
  <si>
    <t>05/16/2020 12:07:09</t>
  </si>
  <si>
    <t>05/18/2020 07:56:54</t>
  </si>
  <si>
    <t>05/18/2020 07:57:54</t>
  </si>
  <si>
    <t>05/18/2020 07:57:55</t>
  </si>
  <si>
    <t>06/12/2020 09:56:43</t>
  </si>
  <si>
    <t>06/12/2020 19:29:50</t>
  </si>
  <si>
    <t>06/13/2020 12:16:22</t>
  </si>
  <si>
    <t>06/13/2020 13:14:08</t>
  </si>
  <si>
    <t>06/13/2020 13:34:30</t>
  </si>
  <si>
    <t>06/13/2020 14:09:31</t>
  </si>
  <si>
    <t>06/13/2020 14:24:36</t>
  </si>
  <si>
    <t>06/13/2020 14:37:47</t>
  </si>
  <si>
    <t>06/13/2020 15:00:58</t>
  </si>
  <si>
    <t>06/13/2020 15:04:33</t>
  </si>
  <si>
    <t>06/13/2020 15:08:58</t>
  </si>
  <si>
    <t>06/13/2020 15:57:18</t>
  </si>
  <si>
    <t>06/13/2020 16:01:14</t>
  </si>
  <si>
    <t>06/13/2020 16:25:24</t>
  </si>
  <si>
    <t>06/13/2020 16:34:00</t>
  </si>
  <si>
    <t>06/13/2020 16:39:35</t>
  </si>
  <si>
    <t>06/13/2020 16:44:34</t>
  </si>
  <si>
    <t>06/13/2020 16:48:21</t>
  </si>
  <si>
    <t>06/13/2020 16:56:55</t>
  </si>
  <si>
    <t>06/13/2020 16:58:17</t>
  </si>
  <si>
    <t>06/13/2020 17:20:14</t>
  </si>
  <si>
    <t>06/13/2020 17:29:58</t>
  </si>
  <si>
    <t>06/13/2020 18:09:49</t>
  </si>
  <si>
    <t>06/13/2020 22:27:46</t>
  </si>
  <si>
    <t>06/14/2020 04:43:24</t>
  </si>
  <si>
    <t>06/18/2020 11:08:29</t>
  </si>
  <si>
    <t>06/18/2020 13:54:41</t>
  </si>
  <si>
    <t>06/18/2020 14:32:19</t>
  </si>
  <si>
    <t>06/27/2020 06:22:34</t>
  </si>
  <si>
    <t>06/27/2020 10:59:20</t>
  </si>
  <si>
    <t>07/03/2020 14:11:57</t>
  </si>
  <si>
    <t>07/09/2020 04:07:06</t>
  </si>
  <si>
    <t>07/26/2020 08:10:26</t>
  </si>
  <si>
    <t>07/26/2020 09:12:42</t>
  </si>
  <si>
    <t>07/28/2020 05:13:37</t>
  </si>
  <si>
    <t>07/28/2020 05:31:59</t>
  </si>
  <si>
    <t>07/28/2020 05:51:55</t>
  </si>
  <si>
    <t>07/28/2020 06:08:47</t>
  </si>
  <si>
    <t>07/29/2020 08:35:36</t>
  </si>
  <si>
    <t>07/31/2020 10:07:16</t>
  </si>
  <si>
    <t>08/03/2020 16:16:18</t>
  </si>
  <si>
    <t>08/03/2020 16:17:01</t>
  </si>
  <si>
    <t>08/10/2020 04:58:21</t>
  </si>
  <si>
    <t>08/11/2020 07:10:20</t>
  </si>
  <si>
    <t>08/13/2020 12:15:02</t>
  </si>
  <si>
    <t>08/19/2020 11:54:00</t>
  </si>
  <si>
    <t>08/20/2020 09:27:01</t>
  </si>
  <si>
    <t>08/22/2020 11:17:08</t>
  </si>
  <si>
    <t>08/23/2020 09:35:46</t>
  </si>
  <si>
    <t>08/23/2020 11:33:17</t>
  </si>
  <si>
    <t>08/23/2020 12:17:05</t>
  </si>
  <si>
    <t>08/23/2020 20:37:33</t>
  </si>
  <si>
    <t>08/25/2020 08:18:19</t>
  </si>
  <si>
    <t>08/26/2020 22:47:11</t>
  </si>
  <si>
    <t>08/28/2020 06:38:29</t>
  </si>
  <si>
    <t>08/28/2020 07:04:38</t>
  </si>
  <si>
    <t>08/31/2020 01:34:13</t>
  </si>
  <si>
    <t>08/31/2020 01:34:14</t>
  </si>
  <si>
    <t>08/31/2020 01:34:25</t>
  </si>
  <si>
    <t>08/31/2020 01:35:07</t>
  </si>
  <si>
    <t>09/01/2020 09:57:51</t>
  </si>
  <si>
    <t>09/01/2020 10:50:06</t>
  </si>
  <si>
    <t>09/07/2020 14:36:30</t>
  </si>
  <si>
    <t>09/13/2020 06:37:40</t>
  </si>
  <si>
    <t>09/14/2020 11:13:42</t>
  </si>
  <si>
    <t>09/17/2020 15:28:59</t>
  </si>
  <si>
    <t>09/17/2020 15:29:00</t>
  </si>
  <si>
    <t>09/17/2020 15:29:01</t>
  </si>
  <si>
    <t>09/17/2020 15:29:31</t>
  </si>
  <si>
    <t>09/17/2020 15:30:00</t>
  </si>
  <si>
    <t>09/17/2020 15:30:12</t>
  </si>
  <si>
    <t>09/17/2020 15:37:11</t>
  </si>
  <si>
    <t>09/17/2020 15:37:12</t>
  </si>
  <si>
    <t>09/17/2020 15:41:15</t>
  </si>
  <si>
    <t>09/17/2020 15:42:22</t>
  </si>
  <si>
    <t>09/17/2020 15:45:23</t>
  </si>
  <si>
    <t>09/17/2020 15:56:02</t>
  </si>
  <si>
    <t>09/24/2020 07:18:51</t>
  </si>
  <si>
    <t>09/28/2020 11:58:32</t>
  </si>
  <si>
    <t>09/28/2020 12:32:54</t>
  </si>
  <si>
    <t>09/28/2020 12:46:34</t>
  </si>
  <si>
    <t>09/28/2020 13:12:04</t>
  </si>
  <si>
    <t>09/28/2020 13:20:32</t>
  </si>
  <si>
    <t>09/30/2020 06:21:02</t>
  </si>
  <si>
    <t>09/30/2020 15:48:43</t>
  </si>
  <si>
    <t>09/30/2020 16:06:56</t>
  </si>
  <si>
    <t>10/03/2020 15:59:16</t>
  </si>
  <si>
    <t>10/17/2020 11:15:13</t>
  </si>
  <si>
    <t>10/17/2020 20:16:19</t>
  </si>
  <si>
    <t>10/17/2020 20:19:16</t>
  </si>
  <si>
    <t>10/26/2020 13:17:54</t>
  </si>
  <si>
    <t>10/27/2020 18:23:14</t>
  </si>
  <si>
    <t>10/30/2020 07:55:53</t>
  </si>
  <si>
    <t>11/05/2020 02:21:46</t>
  </si>
  <si>
    <t>11/10/2020 07:11:34</t>
  </si>
  <si>
    <t>11/12/2020 22:13:19</t>
  </si>
  <si>
    <t>11/13/2020 05:47:06</t>
  </si>
  <si>
    <t>11/13/2020 07:27:50</t>
  </si>
  <si>
    <t>11/13/2020 07:29:20</t>
  </si>
  <si>
    <t>11/15/2020 09:42:30</t>
  </si>
  <si>
    <t>11/15/2020 13:55:51</t>
  </si>
  <si>
    <t>11/15/2020 15:24:48</t>
  </si>
  <si>
    <t>11/16/2020 13:29:16</t>
  </si>
  <si>
    <t>11/20/2020 13:59:23</t>
  </si>
  <si>
    <t>12/11/2020 01:37:23</t>
  </si>
  <si>
    <t>12/12/2020 10:31:48</t>
  </si>
  <si>
    <t>12/12/2020 10:58:07</t>
  </si>
  <si>
    <t>12/12/2020 11:38:17</t>
  </si>
  <si>
    <t>12/12/2020 11:55:38</t>
  </si>
  <si>
    <t>12/12/2020 13:31:50</t>
  </si>
  <si>
    <t>12/12/2020 14:19:50</t>
  </si>
  <si>
    <t>12/12/2020 16:01:06</t>
  </si>
  <si>
    <t>12/12/2020 16:26:41</t>
  </si>
  <si>
    <t>12/12/2020 16:34:16</t>
  </si>
  <si>
    <t>12/12/2020 17:39:05</t>
  </si>
  <si>
    <t>12/14/2020 05:58:48</t>
  </si>
  <si>
    <t>12/14/2020 06:18:46</t>
  </si>
  <si>
    <t>02/12/2021 02:48:27</t>
  </si>
  <si>
    <t>02/13/2021 14:14:43</t>
  </si>
  <si>
    <t>02/15/2021 12:58:55</t>
  </si>
  <si>
    <t>03/22/2021 10:40:41</t>
  </si>
  <si>
    <t>03/25/2021 10:14:12</t>
  </si>
  <si>
    <t>03/29/2021 16:34:44</t>
  </si>
  <si>
    <t>03/29/2021 17:00:07</t>
  </si>
  <si>
    <t>04/02/2021 18:19:09</t>
  </si>
  <si>
    <t>04/12/2021 10:33:27</t>
  </si>
  <si>
    <t>04/20/2021 10:46:10</t>
  </si>
  <si>
    <t>05/05/2021 07:10:30</t>
  </si>
  <si>
    <t>07/01/2021 05:11:54</t>
  </si>
  <si>
    <t>08/07/2021 07:34:03</t>
  </si>
  <si>
    <t>08/08/2021 07:40:25</t>
  </si>
  <si>
    <t>11/06/2021 13:20:36</t>
  </si>
  <si>
    <t>12/16/2021 09:49:04</t>
  </si>
  <si>
    <t>01/04/2022 17:42:34</t>
  </si>
  <si>
    <t>02/13/2022 08:05:38</t>
  </si>
  <si>
    <t>02/16/2022 14:13:43</t>
  </si>
  <si>
    <t>02/17/2022 04:17:14</t>
  </si>
  <si>
    <t>02/18/2022 09:49:29</t>
  </si>
  <si>
    <t>02/18/2022 10:21:10</t>
  </si>
  <si>
    <t>02/25/2022 11:52:17</t>
  </si>
  <si>
    <t>02/25/2022 12:50:50</t>
  </si>
  <si>
    <t>03/03/2022 13:46:01</t>
  </si>
  <si>
    <t>03/03/2022 14:04:03</t>
  </si>
  <si>
    <t>03/05/2022 05:18:49</t>
  </si>
  <si>
    <t>03/05/2022 08:48:45</t>
  </si>
  <si>
    <t>03/05/2022 09:18:45</t>
  </si>
  <si>
    <t>03/05/2022 09:26:44</t>
  </si>
  <si>
    <t>03/07/2022 13:17:15</t>
  </si>
  <si>
    <t>03/10/2022 08:11:18</t>
  </si>
  <si>
    <t>03/10/2022 08:41:01</t>
  </si>
  <si>
    <t>03/14/2022 15:47:42</t>
  </si>
  <si>
    <t>03/19/2022 15:03:23</t>
  </si>
  <si>
    <t>03/19/2022 15:41:03</t>
  </si>
  <si>
    <t>04/01/2022 12:06:33</t>
  </si>
  <si>
    <t>04/01/2022 14:15:50</t>
  </si>
  <si>
    <t>04/03/2022 11:07:47</t>
  </si>
  <si>
    <t>04/09/2022 09:16:43</t>
  </si>
  <si>
    <t>04/10/2022 02:10:53</t>
  </si>
  <si>
    <t>04/15/2022 09:24:22</t>
  </si>
  <si>
    <t>04/15/2022 12:54:31</t>
  </si>
  <si>
    <t>04/16/2022 11:35:58</t>
  </si>
  <si>
    <t>04/24/2022 05:07:18</t>
  </si>
  <si>
    <t>04/24/2022 10:42:14</t>
  </si>
  <si>
    <t>04/24/2022 12:38:01</t>
  </si>
  <si>
    <t>04/24/2022 12:45:06</t>
  </si>
  <si>
    <t>04/29/2022 04:38:52</t>
  </si>
  <si>
    <t>04/30/2022 07:11:16</t>
  </si>
  <si>
    <t>04/30/2022 13:59:55</t>
  </si>
  <si>
    <t>05/07/2022 11:59:21</t>
  </si>
  <si>
    <t>05/19/2022 07:57:21</t>
  </si>
  <si>
    <t>05/20/2022 06:30:52</t>
  </si>
  <si>
    <t>05/20/2022 06:44:33</t>
  </si>
  <si>
    <t>05/26/2022 13:13:22</t>
  </si>
  <si>
    <t>06/10/2022 08:38:19</t>
  </si>
  <si>
    <t>06/10/2022 09:03:04</t>
  </si>
  <si>
    <t>06/10/2022 13:06:54</t>
  </si>
  <si>
    <t>06/17/2022 11:53:32</t>
  </si>
  <si>
    <t>06/29/2022 13:54:31</t>
  </si>
  <si>
    <t>06/30/2022 02:14:23</t>
  </si>
  <si>
    <t>07/01/2022 03:11:58</t>
  </si>
  <si>
    <t>07/07/2022 08:24:49</t>
  </si>
  <si>
    <t>07/16/2022 12:33:13</t>
  </si>
  <si>
    <t>07/17/2022 07:03:23</t>
  </si>
  <si>
    <t>07/17/2022 07:49:48</t>
  </si>
  <si>
    <t>07/19/2022 07:10:55</t>
  </si>
  <si>
    <t>07/20/2022 09:48:38</t>
  </si>
  <si>
    <t>07/20/2022 20:38:25</t>
  </si>
  <si>
    <t>07/22/2022 14:06:30</t>
  </si>
  <si>
    <t>07/27/2022 08:07:49</t>
  </si>
  <si>
    <t>07/29/2022 10:04:28</t>
  </si>
  <si>
    <t>07/29/2022 11:17:42</t>
  </si>
  <si>
    <t>09/24/2022 10:18:32</t>
  </si>
  <si>
    <t>09/29/2022 08:04:35</t>
  </si>
  <si>
    <t>10/03/2022 09:30:02</t>
  </si>
  <si>
    <t>10/03/2022 09:30:03</t>
  </si>
  <si>
    <t>10/13/2022 10:17:59</t>
  </si>
  <si>
    <t>10/15/2022 00:04:11</t>
  </si>
  <si>
    <t>10/15/2022 00:06:52</t>
  </si>
  <si>
    <t>10/15/2022 00:06:53</t>
  </si>
  <si>
    <t>11/22/2022 14:15:39</t>
  </si>
  <si>
    <t>11/25/2022 04:28:59</t>
  </si>
  <si>
    <t>11/25/2022 05:19:24</t>
  </si>
  <si>
    <t>11/25/2022 11:39:34</t>
  </si>
  <si>
    <t>11/26/2022 07:54:09</t>
  </si>
  <si>
    <t>11/26/2022 08:39:47</t>
  </si>
  <si>
    <t>11/26/2022 18:09:40</t>
  </si>
  <si>
    <t>11/28/2022 08:19:59</t>
  </si>
  <si>
    <t>11/28/2022 10:13:37</t>
  </si>
  <si>
    <t>11/28/2022 21:25:29</t>
  </si>
  <si>
    <t>11/28/2022 23:17:52</t>
  </si>
  <si>
    <t>11/29/2022 07:01:17</t>
  </si>
  <si>
    <t>11/29/2022 08:39:51</t>
  </si>
  <si>
    <t>12/01/2022 13:08:19</t>
  </si>
  <si>
    <t>12/02/2022 04:56:56</t>
  </si>
  <si>
    <t>12/10/2022 07:34:48</t>
  </si>
  <si>
    <t>tomcopeland@users.sourceforge.net</t>
  </si>
  <si>
    <t>dpeugh@users.sourceforge.net</t>
  </si>
  <si>
    <t>phherlin@users.sourceforge.net</t>
  </si>
  <si>
    <t>allancaplan@users.sourceforge.net</t>
  </si>
  <si>
    <t>holobender@users.sourceforge.net</t>
  </si>
  <si>
    <t>wfzelle@users.sourceforge.net</t>
  </si>
  <si>
    <t>rgustav@users.sourceforge.net</t>
  </si>
  <si>
    <t>xlv@users.sourceforge.net</t>
  </si>
  <si>
    <t>rpelisse@users.sourceforge.net</t>
  </si>
  <si>
    <t>hooperbloob@users.sourceforge.net</t>
  </si>
  <si>
    <t>daleanson@users.sourceforge.net</t>
  </si>
  <si>
    <t>kubacki@users.sourceforge.net</t>
  </si>
  <si>
    <t>adangel@users.sourceforge.net</t>
  </si>
  <si>
    <t>belaran@gmail.com</t>
  </si>
  <si>
    <t>t_wheeler2002@yahoo.com</t>
  </si>
  <si>
    <t>christofer.dutz@codecentric.de</t>
  </si>
  <si>
    <t>robert.soesemann@up2go.com</t>
  </si>
  <si>
    <t>robert@unknown5cf938acb822</t>
  </si>
  <si>
    <t>david.renz@up2go.com</t>
  </si>
  <si>
    <t>jmsotuyo@monits.com</t>
  </si>
  <si>
    <t>sergey.gorbaty@salesforce.com</t>
  </si>
  <si>
    <t>robert.soesemann@up2.com</t>
  </si>
  <si>
    <t>juansotuyo@gmail.com</t>
  </si>
  <si>
    <t>clement.fournier@insa-rennes.fr</t>
  </si>
  <si>
    <t>clement.fournier76@gmail.com</t>
  </si>
  <si>
    <t>bendeguz.nagy.rf@gmail.com</t>
  </si>
  <si>
    <t>andreas.dangel@adangel.org</t>
  </si>
  <si>
    <t>gibarsin@itba.edu.ar</t>
  </si>
  <si>
    <t>andreas.dangel@microdoc.com</t>
  </si>
  <si>
    <t>maikel.steneker@tiobe.com</t>
  </si>
  <si>
    <t>andreas.dangel@pmd-code.org</t>
  </si>
  <si>
    <t>matias.fraga@mercadolibre.com</t>
  </si>
  <si>
    <t>csmith@tracelink.com</t>
  </si>
  <si>
    <t>saladoc42@gmail.com</t>
  </si>
  <si>
    <t>xenoamess@gmail.com</t>
  </si>
  <si>
    <t>mail@stefan-birkner.de</t>
  </si>
  <si>
    <t>jbartolotta@salesforce.com</t>
  </si>
  <si>
    <t>h.vonbargen@t-p.com</t>
  </si>
  <si>
    <t>duanyang25@gmail.com</t>
  </si>
  <si>
    <t>aaronhurst@google.com</t>
  </si>
  <si>
    <t>added xml report format
git-svn-id: https://pmd.svn.sourceforge.net/svnroot/pmd/trunk@23 51baf565-9d33-0410-a72c-fc3788e3496d</t>
  </si>
  <si>
    <t>modified PMD to accept an InputStream as well as a File
git-svn-id: https://pmd.svn.sourceforge.net/svnroot/pmd/trunk@50 51baf565-9d33-0410-a72c-fc3788e3496d</t>
  </si>
  <si>
    <t>refactored report generation to consolidate xml vs text rendering
git-svn-id: https://pmd.svn.sourceforge.net/svnroot/pmd/trunk@52 51baf565-9d33-0410-a72c-fc3788e3496d</t>
  </si>
  <si>
    <t>Added RuleContext, modified rules to support passing in multiple ASTCompilationUnits
git-svn-id: https://pmd.svn.sourceforge.net/svnroot/pmd/trunk@75 51baf565-9d33-0410-a72c-fc3788e3496d</t>
  </si>
  <si>
    <t>tests
git-svn-id: https://pmd.svn.sourceforge.net/svnroot/pmd/trunk@108 51baf565-9d33-0410-a72c-fc3788e3496d</t>
  </si>
  <si>
    <t>remove clunky dynamic proxy thing
git-svn-id: https://pmd.svn.sourceforge.net/svnroot/pmd/trunk@111 51baf565-9d33-0410-a72c-fc3788e3496d</t>
  </si>
  <si>
    <t>Began breaking up FunctionalTest
git-svn-id: https://pmd.svn.sourceforge.net/svnroot/pmd/trunk@133 51baf565-9d33-0410-a72c-fc3788e3496d</t>
  </si>
  <si>
    <t>moving stuff out of FunctionalTest
git-svn-id: https://pmd.svn.sourceforge.net/svnroot/pmd/trunk@134 51baf565-9d33-0410-a72c-fc3788e3496d</t>
  </si>
  <si>
    <t>moving tests
git-svn-id: https://pmd.svn.sourceforge.net/svnroot/pmd/trunk@139 51baf565-9d33-0410-a72c-fc3788e3496d</t>
  </si>
  <si>
    <t>test refactoring
git-svn-id: https://pmd.svn.sourceforge.net/svnroot/pmd/trunk@140 51baf565-9d33-0410-a72c-fc3788e3496d</t>
  </si>
  <si>
    <t>Removed text report
git-svn-id: https://pmd.svn.sourceforge.net/svnroot/pmd/trunk@148 51baf565-9d33-0410-a72c-fc3788e3496d</t>
  </si>
  <si>
    <t>moved Report to its own package
git-svn-id: https://pmd.svn.sourceforge.net/svnroot/pmd/trunk@149 51baf565-9d33-0410-a72c-fc3788e3496d</t>
  </si>
  <si>
    <t>refactoring report
git-svn-id: https://pmd.svn.sourceforge.net/svnroot/pmd/trunk@150 51baf565-9d33-0410-a72c-fc3788e3496d</t>
  </si>
  <si>
    <t>moving rules into XML files
git-svn-id: https://pmd.svn.sourceforge.net/svnroot/pmd/trunk@153 51baf565-9d33-0410-a72c-fc3788e3496d</t>
  </si>
  <si>
    <t>RuleFactory has been replaced with RuleSetFactory
git-svn-id: https://pmd.svn.sourceforge.net/svnroot/pmd/trunk@154 51baf565-9d33-0410-a72c-fc3788e3496d</t>
  </si>
  <si>
    <t>updating tests
git-svn-id: https://pmd.svn.sourceforge.net/svnroot/pmd/trunk@164 51baf565-9d33-0410-a72c-fc3788e3496d</t>
  </si>
  <si>
    <t>refactoring reports into renderers
git-svn-id: https://pmd.svn.sourceforge.net/svnroot/pmd/trunk@229 51baf565-9d33-0410-a72c-fc3788e3496d</t>
  </si>
  <si>
    <t>Implementing Feature: 579401
Changed sort order of the RuleViolations to have reports
make more sense as well.
git-svn-id: https://pmd.svn.sourceforge.net/svnroot/pmd/trunk@292 51baf565-9d33-0410-a72c-fc3788e3496d</t>
  </si>
  <si>
    <t>adding the concept of registered rulesets
git-svn-id: https://pmd.svn.sourceforge.net/svnroot/pmd/trunk@316 51baf565-9d33-0410-a72c-fc3788e3496d</t>
  </si>
  <si>
    <t>starting to work on type resolution
git-svn-id: https://pmd.svn.sourceforge.net/svnroot/pmd/trunk@338 51baf565-9d33-0410-a72c-fc3788e3496d</t>
  </si>
  <si>
    <t>starting to work on type resolution
git-svn-id: https://pmd.svn.sourceforge.net/svnroot/pmd/trunk@339 51baf565-9d33-0410-a72c-fc3788e3496d</t>
  </si>
  <si>
    <t>fixing unused local variable bugs
git-svn-id: https://pmd.svn.sourceforge.net/svnroot/pmd/trunk@365 51baf565-9d33-0410-a72c-fc3788e3496d</t>
  </si>
  <si>
    <t>moved cougaar rules to separate project
git-svn-id: https://pmd.svn.sourceforge.net/svnroot/pmd/trunk@379 51baf565-9d33-0410-a72c-fc3788e3496d</t>
  </si>
  <si>
    <t>tweak
git-svn-id: https://pmd.svn.sourceforge.net/svnroot/pmd/trunk@380 51baf565-9d33-0410-a72c-fc3788e3496d</t>
  </si>
  <si>
    <t>added LooseCouplingRule
git-svn-id: https://pmd.svn.sourceforge.net/svnroot/pmd/trunk@461 51baf565-9d33-0410-a72c-fc3788e3496d</t>
  </si>
  <si>
    <t>adding new tests and some refactoring of CPD
git-svn-id: https://pmd.svn.sourceforge.net/svnroot/pmd/trunk@576 51baf565-9d33-0410-a72c-fc3788e3496d</t>
  </si>
  <si>
    <t>tweak
git-svn-id: https://pmd.svn.sourceforge.net/svnroot/pmd/trunk@583 51baf565-9d33-0410-a72c-fc3788e3496d</t>
  </si>
  <si>
    <t>refactoring
git-svn-id: https://pmd.svn.sourceforge.net/svnroot/pmd/trunk@594 51baf565-9d33-0410-a72c-fc3788e3496d</t>
  </si>
  <si>
    <t>refactoring; removed the Occurrence class - it was essentially just wrapping a Token
git-svn-id: https://pmd.svn.sourceforge.net/svnroot/pmd/trunk@599 51baf565-9d33-0410-a72c-fc3788e3496d</t>
  </si>
  <si>
    <t>tweak
git-svn-id: https://pmd.svn.sourceforge.net/svnroot/pmd/trunk@602 51baf565-9d33-0410-a72c-fc3788e3496d</t>
  </si>
  <si>
    <t>removed these tests since CPD has its own module now
git-svn-id: https://pmd.svn.sourceforge.net/svnroot/pmd/trunk@610 51baf565-9d33-0410-a72c-fc3788e3496d</t>
  </si>
  <si>
    <t>tweak
git-svn-id: https://pmd.svn.sourceforge.net/svnroot/pmd/trunk@671 51baf565-9d33-0410-a72c-fc3788e3496d</t>
  </si>
  <si>
    <t>Eliminated System.err.
git-svn-id: https://pmd.svn.sourceforge.net/svnroot/pmd/trunk@680 51baf565-9d33-0410-a72c-fc3788e3496d</t>
  </si>
  <si>
    <t>Turned off one test.  Not sure why its not working, but things are
going better now.
git-svn-id: https://pmd.svn.sourceforge.net/svnroot/pmd/trunk@681 51baf565-9d33-0410-a72c-fc3788e3496d</t>
  </si>
  <si>
    <t>fixed properties bug and updated tests
git-svn-id: https://pmd.svn.sourceforge.net/svnroot/pmd/trunk@727 51baf565-9d33-0410-a72c-fc3788e3496d</t>
  </si>
  <si>
    <t>tweaked to use new file finders and whatnot
git-svn-id: https://pmd.svn.sourceforge.net/svnroot/pmd/trunk@750 51baf565-9d33-0410-a72c-fc3788e3496d</t>
  </si>
  <si>
    <t>renamed TSSWrapper to TokenSetsWrapper
git-svn-id: https://pmd.svn.sourceforge.net/svnroot/pmd/trunk@754 51baf565-9d33-0410-a72c-fc3788e3496d</t>
  </si>
  <si>
    <t>tweak
git-svn-id: https://pmd.svn.sourceforge.net/svnroot/pmd/trunk@757 51baf565-9d33-0410-a72c-fc3788e3496d</t>
  </si>
  <si>
    <t>tweak
git-svn-id: https://pmd.svn.sourceforge.net/svnroot/pmd/trunk@758 51baf565-9d33-0410-a72c-fc3788e3496d</t>
  </si>
  <si>
    <t>Multiple parameters work together.
git-svn-id: https://pmd.svn.sourceforge.net/svnroot/pmd/trunk@810 51baf565-9d33-0410-a72c-fc3788e3496d</t>
  </si>
  <si>
    <t>removed old class
git-svn-id: https://pmd.svn.sourceforge.net/svnroot/pmd/trunk@835 51baf565-9d33-0410-a72c-fc3788e3496d</t>
  </si>
  <si>
    <t>added EmptySwitchStmtRule
git-svn-id: https://pmd.svn.sourceforge.net/svnroot/pmd/trunk@850 51baf565-9d33-0410-a72c-fc3788e3496d</t>
  </si>
  <si>
    <t>*** empty log message ***
git-svn-id: https://pmd.svn.sourceforge.net/svnroot/pmd/trunk@864 51baf565-9d33-0410-a72c-fc3788e3496d</t>
  </si>
  <si>
    <t>*** empty log message ***
git-svn-id: https://pmd.svn.sourceforge.net/svnroot/pmd/trunk@894 51baf565-9d33-0410-a72c-fc3788e3496d</t>
  </si>
  <si>
    <t>removed unneeded constructors thanks to JUnit 3.8.1 upgrade
git-svn-id: https://pmd.svn.sourceforge.net/svnroot/pmd/trunk@968 51baf565-9d33-0410-a72c-fc3788e3496d</t>
  </si>
  <si>
    <t>removing old code thx to JUnit 3.8.1
git-svn-id: https://pmd.svn.sourceforge.net/svnroot/pmd/trunk@970 51baf565-9d33-0410-a72c-fc3788e3496d</t>
  </si>
  <si>
    <t>fixed a bug and removed more unneeded constructors
git-svn-id: https://pmd.svn.sourceforge.net/svnroot/pmd/trunk@972 51baf565-9d33-0410-a72c-fc3788e3496d</t>
  </si>
  <si>
    <t>fixed scoping problem with new symbol table code
git-svn-id: https://pmd.svn.sourceforge.net/svnroot/pmd/trunk@1028 51baf565-9d33-0410-a72c-fc3788e3496d</t>
  </si>
  <si>
    <t>slowly refactoring towards a nicer symbol table
git-svn-id: https://pmd.svn.sourceforge.net/svnroot/pmd/trunk@1036 51baf565-9d33-0410-a72c-fc3788e3496d</t>
  </si>
  <si>
    <t>more refactoring of symbol table.  getting nicer all the time... and more tests, too....
git-svn-id: https://pmd.svn.sourceforge.net/svnroot/pmd/trunk@1042 51baf565-9d33-0410-a72c-fc3788e3496d</t>
  </si>
  <si>
    <t>more refactoring.  didn't really get anywhere, but everything still works
git-svn-id: https://pmd.svn.sourceforge.net/svnroot/pmd/trunk@1044 51baf565-9d33-0410-a72c-fc3788e3496d</t>
  </si>
  <si>
    <t>more tests, refactoring
git-svn-id: https://pmd.svn.sourceforge.net/svnroot/pmd/trunk@1053 51baf565-9d33-0410-a72c-fc3788e3496d</t>
  </si>
  <si>
    <t>new symbol table code is working
git-svn-id: https://pmd.svn.sourceforge.net/svnroot/pmd/trunk@1092 51baf565-9d33-0410-a72c-fc3788e3496d</t>
  </si>
  <si>
    <t>added and removed tests
git-svn-id: https://pmd.svn.sourceforge.net/svnroot/pmd/trunk@1134 51baf565-9d33-0410-a72c-fc3788e3496d</t>
  </si>
  <si>
    <t>rewriting tests
git-svn-id: https://pmd.svn.sourceforge.net/svnroot/pmd/trunk@1139 51baf565-9d33-0410-a72c-fc3788e3496d</t>
  </si>
  <si>
    <t>method names are now stored in a separate symbol table
git-svn-id: https://pmd.svn.sourceforge.net/svnroot/pmd/trunk@1141 51baf565-9d33-0410-a72c-fc3788e3496d</t>
  </si>
  <si>
    <t>added tests
git-svn-id: https://pmd.svn.sourceforge.net/svnroot/pmd/trunk@1143 51baf565-9d33-0410-a72c-fc3788e3496d</t>
  </si>
  <si>
    <t>minor refactoring
git-svn-id: https://pmd.svn.sourceforge.net/svnroot/pmd/trunk@1144 51baf565-9d33-0410-a72c-fc3788e3496d</t>
  </si>
  <si>
    <t>renamed a class
git-svn-id: https://pmd.svn.sourceforge.net/svnroot/pmd/trunk@1146 51baf565-9d33-0410-a72c-fc3788e3496d</t>
  </si>
  <si>
    <t>removed some unused classes and got rid of some unused methods.  Just the usual refactoring
git-svn-id: https://pmd.svn.sourceforge.net/svnroot/pmd/trunk@1148 51baf565-9d33-0410-a72c-fc3788e3496d</t>
  </si>
  <si>
    <t>moved the symbol table code into ScopeCreator
git-svn-id: https://pmd.svn.sourceforge.net/svnroot/pmd/trunk@1150 51baf565-9d33-0410-a72c-fc3788e3496d</t>
  </si>
  <si>
    <t>renamed UnusedPrivateInstanceVar to UnusedPrivateField
git-svn-id: https://pmd.svn.sourceforge.net/svnroot/pmd/trunk@1153 51baf565-9d33-0410-a72c-fc3788e3496d</t>
  </si>
  <si>
    <t>fixed bug 631605
git-svn-id: https://pmd.svn.sourceforge.net/svnroot/pmd/trunk@1180 51baf565-9d33-0410-a72c-fc3788e3496d</t>
  </si>
  <si>
    <t>remove string contents from rule violation msg
git-svn-id: https://pmd.svn.sourceforge.net/svnroot/pmd/trunk@1200 51baf565-9d33-0410-a72c-fc3788e3496d</t>
  </si>
  <si>
    <t>added Paul Kendall's enhancements to EmptyCatchBlockRule.  Added new tests. Fixed stuff PMD found
git-svn-id: https://pmd.svn.sourceforge.net/svnroot/pmd/trunk@1207 51baf565-9d33-0410-a72c-fc3788e3496d</t>
  </si>
  <si>
    <t>modified this rule to do what we really want it to - find duplicate literals
git-svn-id: https://pmd.svn.sourceforge.net/svnroot/pmd/trunk@1208 51baf565-9d33-0410-a72c-fc3788e3496d</t>
  </si>
  <si>
    <t>relaxed OnlyOneReturn rule; removed requirement that the return stmt be the last statement in the method
git-svn-id: https://pmd.svn.sourceforge.net/svnroot/pmd/trunk@1218 51baf565-9d33-0410-a72c-fc3788e3496d</t>
  </si>
  <si>
    <t>added checks to setup/teardown name checking
git-svn-id: https://pmd.svn.sourceforge.net/svnroot/pmd/trunk@1269 51baf565-9d33-0410-a72c-fc3788e3496d</t>
  </si>
  <si>
    <t>tweaked null assignment rule
git-svn-id: https://pmd.svn.sourceforge.net/svnroot/pmd/trunk@1288 51baf565-9d33-0410-a72c-fc3788e3496d</t>
  </si>
  <si>
    <t>fixed bug 660069; thx to mcclain looney for the bug report
git-svn-id: https://pmd.svn.sourceforge.net/svnroot/pmd/trunk@1323 51baf565-9d33-0410-a72c-fc3788e3496d</t>
  </si>
  <si>
    <t>Fixed bug 668119
git-svn-id: https://pmd.svn.sourceforge.net/svnroot/pmd/trunk@1339 51baf565-9d33-0410-a72c-fc3788e3496d</t>
  </si>
  <si>
    <t>Removed JDBCReportListenerTest, cleaned up imports
git-svn-id: https://pmd.svn.sourceforge.net/svnroot/pmd/trunk@1344 51baf565-9d33-0410-a72c-fc3788e3496d</t>
  </si>
  <si>
    <t>fixed bug 672742
git-svn-id: https://pmd.svn.sourceforge.net/svnroot/pmd/trunk@1366 51baf565-9d33-0410-a72c-fc3788e3496d</t>
  </si>
  <si>
    <t>Updated UnusedModifierRule to catch 'public', too
git-svn-id: https://pmd.svn.sourceforge.net/svnroot/pmd/trunk@1399 51baf565-9d33-0410-a72c-fc3788e3496d</t>
  </si>
  <si>
    <t>Added new rule written by Carl Gilbert; thx Carl!
git-svn-id: https://pmd.svn.sourceforge.net/svnroot/pmd/trunk@1431 51baf565-9d33-0410-a72c-fc3788e3496d</t>
  </si>
  <si>
    <t>Moved the junit rules/tests/test data into their own package
git-svn-id: https://pmd.svn.sourceforge.net/svnroot/pmd/trunk@1496 51baf565-9d33-0410-a72c-fc3788e3496d</t>
  </si>
  <si>
    <t>Fixed bug in IfStmtsMustUseBracesRule; thx to Michael Sutherland for the report
git-svn-id: https://pmd.svn.sourceforge.net/svnroot/pmd/trunk@1499 51baf565-9d33-0410-a72c-fc3788e3496d</t>
  </si>
  <si>
    <t>Converted some more rules over to XPath
git-svn-id: https://pmd.svn.sourceforge.net/svnroot/pmd/trunk@1526 51baf565-9d33-0410-a72c-fc3788e3496d</t>
  </si>
  <si>
    <t>Converted some more rules over to XPath
git-svn-id: https://pmd.svn.sourceforge.net/svnroot/pmd/trunk@1527 51baf565-9d33-0410-a72c-fc3788e3496d</t>
  </si>
  <si>
    <t>Converted some more rules over to XPath
git-svn-id: https://pmd.svn.sourceforge.net/svnroot/pmd/trunk@1528 51baf565-9d33-0410-a72c-fc3788e3496d</t>
  </si>
  <si>
    <t>Converted some more rules over to XPath
git-svn-id: https://pmd.svn.sourceforge.net/svnroot/pmd/trunk@1529 51baf565-9d33-0410-a72c-fc3788e3496d</t>
  </si>
  <si>
    <t>Rolling in more of Dan's rule conversions
git-svn-id: https://pmd.svn.sourceforge.net/svnroot/pmd/trunk@1576 51baf565-9d33-0410-a72c-fc3788e3496d</t>
  </si>
  <si>
    <t>Rolling in more of Dan's rule conversions
git-svn-id: https://pmd.svn.sourceforge.net/svnroot/pmd/trunk@1577 51baf565-9d33-0410-a72c-fc3788e3496d</t>
  </si>
  <si>
    <t>Rolling in more of Dan's rule conversions
git-svn-id: https://pmd.svn.sourceforge.net/svnroot/pmd/trunk@1579 51baf565-9d33-0410-a72c-fc3788e3496d</t>
  </si>
  <si>
    <t>Rolling in more of Dan's rule conversions
git-svn-id: https://pmd.svn.sourceforge.net/svnroot/pmd/trunk@1580 51baf565-9d33-0410-a72c-fc3788e3496d</t>
  </si>
  <si>
    <t>Initial version of Brian Ewin's new CPD - much, much, much faster
git-svn-id: https://pmd.svn.sourceforge.net/svnroot/pmd/trunk@1612 51baf565-9d33-0410-a72c-fc3788e3496d</t>
  </si>
  <si>
    <t>More refactoring; reduced memory usage by about 10%
git-svn-id: https://pmd.svn.sourceforge.net/svnroot/pmd/trunk@1625 51baf565-9d33-0410-a72c-fc3788e3496d</t>
  </si>
  <si>
    <t>More refactoring; Locator is now merged into Mark
git-svn-id: https://pmd.svn.sourceforge.net/svnroot/pmd/trunk@1641 51baf565-9d33-0410-a72c-fc3788e3496d</t>
  </si>
  <si>
    <t>Fixed another bug thx to Adam Nemeth
git-svn-id: https://pmd.svn.sourceforge.net/svnroot/pmd/trunk@1696 51baf565-9d33-0410-a72c-fc3788e3496d</t>
  </si>
  <si>
    <t>Cleaning up some stuff
git-svn-id: https://pmd.svn.sourceforge.net/svnroot/pmd/trunk@1761 51baf565-9d33-0410-a72c-fc3788e3496d</t>
  </si>
  <si>
    <t>Inlined some more tests
git-svn-id: https://pmd.svn.sourceforge.net/svnroot/pmd/trunk@1763 51baf565-9d33-0410-a72c-fc3788e3496d</t>
  </si>
  <si>
    <t>Removed unused files
git-svn-id: https://pmd.svn.sourceforge.net/svnroot/pmd/trunk@1767 51baf565-9d33-0410-a72c-fc3788e3496d</t>
  </si>
  <si>
    <t>More test inlining
git-svn-id: https://pmd.svn.sourceforge.net/svnroot/pmd/trunk@1768 51baf565-9d33-0410-a72c-fc3788e3496d</t>
  </si>
  <si>
    <t>Removed old test
git-svn-id: https://pmd.svn.sourceforge.net/svnroot/pmd/trunk@1778 51baf565-9d33-0410-a72c-fc3788e3496d</t>
  </si>
  <si>
    <t>More test inlining
git-svn-id: https://pmd.svn.sourceforge.net/svnroot/pmd/trunk@1793 51baf565-9d33-0410-a72c-fc3788e3496d</t>
  </si>
  <si>
    <t>More test inlining
git-svn-id: https://pmd.svn.sourceforge.net/svnroot/pmd/trunk@1796 51baf565-9d33-0410-a72c-fc3788e3496d</t>
  </si>
  <si>
    <t>Cleaned up some stuff used various test-data files
git-svn-id: https://pmd.svn.sourceforge.net/svnroot/pmd/trunk@1797 51baf565-9d33-0410-a72c-fc3788e3496d</t>
  </si>
  <si>
    <t>More test inlining
git-svn-id: https://pmd.svn.sourceforge.net/svnroot/pmd/trunk@1798 51baf565-9d33-0410-a72c-fc3788e3496d</t>
  </si>
  <si>
    <t>Refactoring away some duplication in the test code
git-svn-id: https://pmd.svn.sourceforge.net/svnroot/pmd/trunk@1803 51baf565-9d33-0410-a72c-fc3788e3496d</t>
  </si>
  <si>
    <t>Refactoring away some duplication in the test code
git-svn-id: https://pmd.svn.sourceforge.net/svnroot/pmd/trunk@1804 51baf565-9d33-0410-a72c-fc3788e3496d</t>
  </si>
  <si>
    <t>Modified PMD Ant task to use built in Ant logging
git-svn-id: https://pmd.svn.sourceforge.net/svnroot/pmd/trunk@1849 51baf565-9d33-0410-a72c-fc3788e3496d</t>
  </si>
  <si>
    <t>Cleaned up the PMD Ant task some more; many thanks to Philippe for his code
git-svn-id: https://pmd.svn.sourceforge.net/svnroot/pmd/trunk@1850 51baf565-9d33-0410-a72c-fc3788e3496d</t>
  </si>
  <si>
    <t>Implemented Gael Marziou's exclude rule feature
git-svn-id: https://pmd.svn.sourceforge.net/svnroot/pmd/trunk@1854 51baf565-9d33-0410-a72c-fc3788e3496d</t>
  </si>
  <si>
    <t>Test cleanup
git-svn-id: https://pmd.svn.sourceforge.net/svnroot/pmd/trunk@1871 51baf565-9d33-0410-a72c-fc3788e3496d</t>
  </si>
  <si>
    <t>test cleanup
git-svn-id: https://pmd.svn.sourceforge.net/svnroot/pmd/trunk@1872 51baf565-9d33-0410-a72c-fc3788e3496d</t>
  </si>
  <si>
    <t>Test code refactorings
git-svn-id: https://pmd.svn.sourceforge.net/svnroot/pmd/trunk@1877 51baf565-9d33-0410-a72c-fc3788e3496d</t>
  </si>
  <si>
    <t>Test code refactorings
git-svn-id: https://pmd.svn.sourceforge.net/svnroot/pmd/trunk@1878 51baf565-9d33-0410-a72c-fc3788e3496d</t>
  </si>
  <si>
    <t>Cleaned up some more tests
git-svn-id: https://pmd.svn.sourceforge.net/svnroot/pmd/trunk@1895 51baf565-9d33-0410-a72c-fc3788e3496d</t>
  </si>
  <si>
    <t>Test cleanup
git-svn-id: https://pmd.svn.sourceforge.net/svnroot/pmd/trunk@1896 51baf565-9d33-0410-a72c-fc3788e3496d</t>
  </si>
  <si>
    <t>More test cleanups
git-svn-id: https://pmd.svn.sourceforge.net/svnroot/pmd/trunk@1897 51baf565-9d33-0410-a72c-fc3788e3496d</t>
  </si>
  <si>
    <t>Removed LinkedList from LooseCoupling classes list
git-svn-id: https://pmd.svn.sourceforge.net/svnroot/pmd/trunk@1902 51baf565-9d33-0410-a72c-fc3788e3496d</t>
  </si>
  <si>
    <t>Added test to expose bug in ConstructorCallsOverridableMethodRule
git-svn-id: https://pmd.svn.sourceforge.net/svnroot/pmd/trunk@1903 51baf565-9d33-0410-a72c-fc3788e3496d</t>
  </si>
  <si>
    <t>Cleaning up tests
git-svn-id: https://pmd.svn.sourceforge.net/svnroot/pmd/trunk@1917 51baf565-9d33-0410-a72c-fc3788e3496d</t>
  </si>
  <si>
    <t>Cleaned up imports; cleaned up more tests
git-svn-id: https://pmd.svn.sourceforge.net/svnroot/pmd/trunk@1918 51baf565-9d33-0410-a72c-fc3788e3496d</t>
  </si>
  <si>
    <t>Minor test refactoring
git-svn-id: https://pmd.svn.sourceforge.net/svnroot/pmd/trunk@2010 51baf565-9d33-0410-a72c-fc3788e3496d</t>
  </si>
  <si>
    <t>Migrating SwingUI into its own module
git-svn-id: https://pmd.svn.sourceforge.net/svnroot/pmd/trunk@2026 51baf565-9d33-0410-a72c-fc3788e3496d</t>
  </si>
  <si>
    <t>Refactoring the symbol table a bit; added some interfaces, moved the ASTClassBodyDeclaration into BasicScopeFactory
git-svn-id: https://pmd.svn.sourceforge.net/svnroot/pmd/trunk@2044 51baf565-9d33-0410-a72c-fc3788e3496d</t>
  </si>
  <si>
    <t>Fixed constructor rule bugs; thx to Colin Simonds for the report
git-svn-id: https://pmd.svn.sourceforge.net/svnroot/pmd/trunk@2089 51baf565-9d33-0410-a72c-fc3788e3496d</t>
  </si>
  <si>
    <t>Updated to pmd-1.2
git-svn-id: https://pmd.svn.sourceforge.net/svnroot/pmd/trunk@2143 51baf565-9d33-0410-a72c-fc3788e3496d</t>
  </si>
  <si>
    <t>Fixed line numbering bug
git-svn-id: https://pmd.svn.sourceforge.net/svnroot/pmd/trunk@2144 51baf565-9d33-0410-a72c-fc3788e3496d</t>
  </si>
  <si>
    <t>Fixed bug [ 690196 ] PMD doesn't work on JDK 1.3 code (assert keyword)
git-svn-id: https://pmd.svn.sourceforge.net/svnroot/pmd/trunk@2248 51baf565-9d33-0410-a72c-fc3788e3496d</t>
  </si>
  <si>
    <t>More assert lookahead stuff
git-svn-id: https://pmd.svn.sourceforge.net/svnroot/pmd/trunk@2252 51baf565-9d33-0410-a72c-fc3788e3496d</t>
  </si>
  <si>
    <t>Modifying grammar to throw exceptions when 'assert' is used as an identifier and JDK 1.4 compatibility is enabled
git-svn-id: https://pmd.svn.sourceforge.net/svnroot/pmd/trunk@2258 51baf565-9d33-0410-a72c-fc3788e3496d</t>
  </si>
  <si>
    <t>Tweaked JUnitStaticSuiteRule
git-svn-id: https://pmd.svn.sourceforge.net/svnroot/pmd/trunk@2382 51baf565-9d33-0410-a72c-fc3788e3496d</t>
  </si>
  <si>
    <t>Modified UseSingletonRule, thanks to Philippe Couton for the suggestions
git-svn-id: https://pmd.svn.sourceforge.net/svnroot/pmd/trunk@2383 51baf565-9d33-0410-a72c-fc3788e3496d</t>
  </si>
  <si>
    <t>Fixed bug [ 840926 ] AvoidReassigningParameters warns about assign to array-index
git-svn-id: https://pmd.svn.sourceforge.net/svnroot/pmd/trunk@2384 51baf565-9d33-0410-a72c-fc3788e3496d</t>
  </si>
  <si>
    <t>Some test refactoring; started changing over all the license headers in the source code
git-svn-id: https://pmd.svn.sourceforge.net/svnroot/pmd/trunk@2400 51baf565-9d33-0410-a72c-fc3788e3496d</t>
  </si>
  <si>
    <t>[ 853409 ] VariableNamingConventionsRule false + on final instance vars
git-svn-id: https://pmd.svn.sourceforge.net/svnroot/pmd/trunk@2451 51baf565-9d33-0410-a72c-fc3788e3496d</t>
  </si>
  <si>
    <t>Added UnaryExpression to the AST
git-svn-id: https://pmd.svn.sourceforge.net/svnroot/pmd/trunk@2512 51baf565-9d33-0410-a72c-fc3788e3496d</t>
  </si>
  <si>
    <t>Checked in Chad Loder's implementation of FinalizeOverloaded
git-svn-id: https://pmd.svn.sourceforge.net/svnroot/pmd/trunk@2520 51baf565-9d33-0410-a72c-fc3788e3496d</t>
  </si>
  <si>
    <t>Checking in Steve Hawkins' patch to improve, debug, and optimize CPD.  Thanks Steve!
git-svn-id: https://pmd.svn.sourceforge.net/svnroot/pmd/trunk@2559 51baf565-9d33-0410-a72c-fc3788e3496d</t>
  </si>
  <si>
    <t>More CPD performance optimizations; thanks again to Steve Hawkins
git-svn-id: https://pmd.svn.sourceforge.net/svnroot/pmd/trunk@2561 51baf565-9d33-0410-a72c-fc3788e3496d</t>
  </si>
  <si>
    <t>More CPD optimization thanks to Steve Hawkins
git-svn-id: https://pmd.svn.sourceforge.net/svnroot/pmd/trunk@2564 51baf565-9d33-0410-a72c-fc3788e3496d</t>
  </si>
  <si>
    <t>Fixed bug in RuleSetFactory; messages were no longer getting the variable names plugged in
git-svn-id: https://pmd.svn.sourceforge.net/svnroot/pmd/trunk@2603 51baf565-9d33-0410-a72c-fc3788e3496d</t>
  </si>
  <si>
    <t>Fixed bug in XMLRenderer; error elements were hosed up
git-svn-id: https://pmd.svn.sourceforge.net/svnroot/pmd/trunk@2604 51baf565-9d33-0410-a72c-fc3788e3496d</t>
  </si>
  <si>
    <t>Consolidating some language spec tests
git-svn-id: https://pmd.svn.sourceforge.net/svnroot/pmd/trunk@2605 51baf565-9d33-0410-a72c-fc3788e3496d</t>
  </si>
  <si>
    <t>Added EqualityExpression to the AST
git-svn-id: https://pmd.svn.sourceforge.net/svnroot/pmd/trunk@2677 51baf565-9d33-0410-a72c-fc3788e3496d</t>
  </si>
  <si>
    <t>Fixed some stuff PMD found; moved DocumentNavigator test code in there
git-svn-id: https://pmd.svn.sourceforge.net/svnroot/pmd/trunk@2698 51baf565-9d33-0410-a72c-fc3788e3496d</t>
  </si>
  <si>
    <t>Cleaned up MockRule - removed a lot of unneeded methods and fields.  Made AbstractRule fields protected vs private so that MockRule could use them.
git-svn-id: https://pmd.svn.sourceforge.net/svnroot/pmd/trunk@2711 51baf565-9d33-0410-a72c-fc3788e3496d</t>
  </si>
  <si>
    <t>A bit of work on the symbol table - class names are now recorded in the GlobalScope.  Come to think of it, they should probably be recorded in SourceFileScope or some such interim layer instead to allow for private inner classes.  At any rate, that's where they are for now.  I also pushed some stuff down from AbstractScope into LocalScope where it seemed to fit better.  Removed a useless unit test, added some good ones.  Generally, making progress towards fixing the 'unused private field false positive when inner class private field is referenced from enclosing class'
git-svn-id: https://pmd.svn.sourceforge.net/svnroot/pmd/trunk@2751 51baf565-9d33-0410-a72c-fc3788e3496d</t>
  </si>
  <si>
    <t>A little Friday afternoon test gardening
git-svn-id: https://pmd.svn.sourceforge.net/svnroot/pmd/trunk@2753 51baf565-9d33-0410-a72c-fc3788e3496d</t>
  </si>
  <si>
    <t>Fixed a bug; UnusedLocalVariable now counts an assignment to a local variable's member as a usage
git-svn-id: https://pmd.svn.sourceforge.net/svnroot/pmd/trunk@2757 51baf565-9d33-0410-a72c-fc3788e3496d</t>
  </si>
  <si>
    <t>Todd ported ConfusingTernary to Java to catch more cases
git-svn-id: https://pmd.svn.sourceforge.net/svnroot/pmd/trunk@2775 51baf565-9d33-0410-a72c-fc3788e3496d</t>
  </si>
  <si>
    <t>Some test gardening
git-svn-id: https://pmd.svn.sourceforge.net/svnroot/pmd/trunk@2790 51baf565-9d33-0410-a72c-fc3788e3496d</t>
  </si>
  <si>
    <t>More gardening
git-svn-id: https://pmd.svn.sourceforge.net/svnroot/pmd/trunk@2791 51baf565-9d33-0410-a72c-fc3788e3496d</t>
  </si>
  <si>
    <t>Test gardening
git-svn-id: https://pmd.svn.sourceforge.net/svnroot/pmd/trunk@2798 51baf565-9d33-0410-a72c-fc3788e3496d</t>
  </si>
  <si>
    <t>Fixed bug in SimplifyBooleanExpressions - now it catches more cases.  Thanks to Paul Rowe for the report.  Also fixed a problem in the RuleViolationComparator; violations on the same line of the same file resulted in one of them getting discarded since I'm using a TreeSet
git-svn-id: https://pmd.svn.sourceforge.net/svnroot/pmd/trunk@2814 51baf565-9d33-0410-a72c-fc3788e3496d</t>
  </si>
  <si>
    <t>Import cleaning
git-svn-id: https://pmd.svn.sourceforge.net/svnroot/pmd/trunk@2893 51baf565-9d33-0410-a72c-fc3788e3496d</t>
  </si>
  <si>
    <t>Fixing arrays - instead of checking the Type and VariableDeclaratorId nodes, we should be checking the LocalVariableDeclaration, FieldDeclaration, and FormalParameter nodes
git-svn-id: https://pmd.svn.sourceforge.net/svnroot/pmd/trunk@2901 51baf565-9d33-0410-a72c-fc3788e3496d</t>
  </si>
  <si>
    <t>Added two new optional attributes to rule definitions - symboltable and dfa.  These allow the symbol table and DFA facades to be configured on a rule-by-rule basis.  Note that if your rule needs the symbol table; you'll need to add symboltable='true' to your rule definition.  FWIW, this also results in about a 5% speedup for rules that don't need either layer.
git-svn-id: https://pmd.svn.sourceforge.net/svnroot/pmd/trunk@2915 51baf565-9d33-0410-a72c-fc3788e3496d</t>
  </si>
  <si>
    <t>Moving test cases over to regress/ directory
git-svn-id: https://pmd.svn.sourceforge.net/svnroot/pmd/trunk@2921 51baf565-9d33-0410-a72c-fc3788e3496d</t>
  </si>
  <si>
    <t>Tidying up some spacing and such
git-svn-id: https://pmd.svn.sourceforge.net/svnroot/pmd/trunk@2925 51baf565-9d33-0410-a72c-fc3788e3496d</t>
  </si>
  <si>
    <t>Added new code from Raik - improvements to DFA, YAHMTLRenderer
git-svn-id: https://pmd.svn.sourceforge.net/svnroot/pmd/trunk@2957 51baf565-9d33-0410-a72c-fc3788e3496d</t>
  </si>
  <si>
    <t>More work on DFA tests - and mostly just trying to understand how things work
git-svn-id: https://pmd.svn.sourceforge.net/svnroot/pmd/trunk@2962 51baf565-9d33-0410-a72c-fc3788e3496d</t>
  </si>
  <si>
    <t>Adding tests, learning how things work... good times
git-svn-id: https://pmd.svn.sourceforge.net/svnroot/pmd/trunk@2966 51baf565-9d33-0410-a72c-fc3788e3496d</t>
  </si>
  <si>
    <t>Test gardening, minor refactorings
git-svn-id: https://pmd.svn.sourceforge.net/svnroot/pmd/trunk@2969 51baf565-9d33-0410-a72c-fc3788e3496d</t>
  </si>
  <si>
    <t>Test gardening
git-svn-id: https://pmd.svn.sourceforge.net/svnroot/pmd/trunk@2981 51baf565-9d33-0410-a72c-fc3788e3496d</t>
  </si>
  <si>
    <t>Fixed bug 1055930 - CouplingBetweenObjectsRule no longer throws a NPE on interfaces
git-svn-id: https://pmd.svn.sourceforge.net/svnroot/pmd/trunk@3016 51baf565-9d33-0410-a72c-fc3788e3496d</t>
  </si>
  <si>
    <t>Fixed for Win32... should really write more tests for this for other encoding... but how?
git-svn-id: https://pmd.svn.sourceforge.net/svnroot/pmd/trunk@3018 51baf565-9d33-0410-a72c-fc3788e3496d</t>
  </si>
  <si>
    <t>Fixed for Win32... should really write more tests for this for other encoding... but how?
git-svn-id: https://pmd.svn.sourceforge.net/svnroot/pmd/trunk@3019 51baf565-9d33-0410-a72c-fc3788e3496d</t>
  </si>
  <si>
    <t>Continued working on JDK 1.5 compatibility - added support for static import statements.
git-svn-id: https://pmd.svn.sourceforge.net/svnroot/pmd/trunk@3027 51baf565-9d33-0410-a72c-fc3788e3496d</t>
  </si>
  <si>
    <t>Modified grammar to use the Modifiers class from the stock JDK 1.5 grammar; this gets us a bit closer to parsing JDK 1.5 code
git-svn-id: https://pmd.svn.sourceforge.net/svnroot/pmd/trunk@3049 51baf565-9d33-0410-a72c-fc3788e3496d</t>
  </si>
  <si>
    <t>Began implementing fixes for bug [ 1082895 ] Inconsistent rule names
git-svn-id: https://pmd.svn.sourceforge.net/svnroot/pmd/trunk@3072 51baf565-9d33-0410-a72c-fc3788e3496d</t>
  </si>
  <si>
    <t>Removing 'Rule' from more rule names
git-svn-id: https://pmd.svn.sourceforge.net/svnroot/pmd/trunk@3073 51baf565-9d33-0410-a72c-fc3788e3496d</t>
  </si>
  <si>
    <t>More renaming to remove 'Rule' suffix
git-svn-id: https://pmd.svn.sourceforge.net/svnroot/pmd/trunk@3074 51baf565-9d33-0410-a72c-fc3788e3496d</t>
  </si>
  <si>
    <t>More name fixes
git-svn-id: https://pmd.svn.sourceforge.net/svnroot/pmd/trunk@3075 51baf565-9d33-0410-a72c-fc3788e3496d</t>
  </si>
  <si>
    <t>More rule renaming
git-svn-id: https://pmd.svn.sourceforge.net/svnroot/pmd/trunk@3076 51baf565-9d33-0410-a72c-fc3788e3496d</t>
  </si>
  <si>
    <t>More renaming... whew
git-svn-id: https://pmd.svn.sourceforge.net/svnroot/pmd/trunk@3077 51baf565-9d33-0410-a72c-fc3788e3496d</t>
  </si>
  <si>
    <t>More renaming... 13 more to go....
git-svn-id: https://pmd.svn.sourceforge.net/svnroot/pmd/trunk@3078 51baf565-9d33-0410-a72c-fc3788e3496d</t>
  </si>
  <si>
    <t>More renaming... getting there...
git-svn-id: https://pmd.svn.sourceforge.net/svnroot/pmd/trunk@3079 51baf565-9d33-0410-a72c-fc3788e3496d</t>
  </si>
  <si>
    <t>More renaming
git-svn-id: https://pmd.svn.sourceforge.net/svnroot/pmd/trunk@3080 51baf565-9d33-0410-a72c-fc3788e3496d</t>
  </si>
  <si>
    <t>Done!  At least, I think it's done.  Let me know if you see problems... thanks!
git-svn-id: https://pmd.svn.sourceforge.net/svnroot/pmd/trunk@3081 51baf565-9d33-0410-a72c-fc3788e3496d</t>
  </si>
  <si>
    <t>Working on cleaning up overrides in RuleSetFactory, still a bit more of refactoring to do
git-svn-id: https://pmd.svn.sourceforge.net/svnroot/pmd/trunk@3103 51baf565-9d33-0410-a72c-fc3788e3496d</t>
  </si>
  <si>
    <t>Fixed various bugs in the rule override logic; now it no longer requires the 'class' attribute of a rule be listed in the overrides section.
git-svn-id: https://pmd.svn.sourceforge.net/svnroot/pmd/trunk@3104 51baf565-9d33-0410-a72c-fc3788e3496d</t>
  </si>
  <si>
    <t>Cleaned up a good bit of the symbol table code; thanks much to Harald Gurres for the patch!
git-svn-id: https://pmd.svn.sourceforge.net/svnroot/pmd/trunk@3124 51baf565-9d33-0410-a72c-fc3788e3496d</t>
  </si>
  <si>
    <t>Some minor test gardening
git-svn-id: https://pmd.svn.sourceforge.net/svnroot/pmd/trunk@3147 51baf565-9d33-0410-a72c-fc3788e3496d</t>
  </si>
  <si>
    <t>Renamed test to make it conform to rule name
git-svn-id: https://pmd.svn.sourceforge.net/svnroot/pmd/trunk@3226 51baf565-9d33-0410-a72c-fc3788e3496d</t>
  </si>
  <si>
    <t>Fixed mispeled name
git-svn-id: https://pmd.svn.sourceforge.net/svnroot/pmd/trunk@3231 51baf565-9d33-0410-a72c-fc3788e3496d</t>
  </si>
  <si>
    <t>Fixed bug 1114625 - UnusedPrivateField no longer throws an NPE on standalone postfix expressions which are prefixed with 'this'.
git-svn-id: https://pmd.svn.sourceforge.net/svnroot/pmd/trunk@3233 51baf565-9d33-0410-a72c-fc3788e3496d</t>
  </si>
  <si>
    <t>Fixed a bug - the PMD Ant task's failOnRuleViolation attribute no longer causes a BuildException in the case when no rule violations occur.
git-svn-id: https://pmd.svn.sourceforge.net/svnroot/pmd/trunk@3234 51baf565-9d33-0410-a72c-fc3788e3496d</t>
  </si>
  <si>
    <t>A nice patch to add Ruby support to CPD; thanks to Zev Blut!
git-svn-id: https://pmd.svn.sourceforge.net/svnroot/pmd/trunk@3298 51baf565-9d33-0410-a72c-fc3788e3496d</t>
  </si>
  <si>
    <t>Fixed bug 797742 - PMD now parses JDK 1.5 source code.  Note that it's not perfect yet; it fails on some generics/annotations/enums.  More testing and bug reports are welcome!
git-svn-id: https://pmd.svn.sourceforge.net/svnroot/pmd/trunk@3332 51baf565-9d33-0410-a72c-fc3788e3496d</t>
  </si>
  <si>
    <t>StringToString works with the new grammar now
git-svn-id: https://pmd.svn.sourceforge.net/svnroot/pmd/trunk@3333 51baf565-9d33-0410-a72c-fc3788e3496d</t>
  </si>
  <si>
    <t>Fixed an apparent grammar bug - it wouldn't parse class declarations within methods.  I wonder if I broke anything else, though... also, fixed AccessorClassGeneration
git-svn-id: https://pmd.svn.sourceforge.net/svnroot/pmd/trunk@3374 51baf565-9d33-0410-a72c-fc3788e3496d</t>
  </si>
  <si>
    <t>Some rule name normalization
git-svn-id: https://pmd.svn.sourceforge.net/svnroot/pmd/trunk@3392 51baf565-9d33-0410-a72c-fc3788e3496d</t>
  </si>
  <si>
    <t>Removed redundant AbstractClassDoesNotContainAbstractMethod rule
git-svn-id: https://pmd.svn.sourceforge.net/svnroot/pmd/trunk@3395 51baf565-9d33-0410-a72c-fc3788e3496d</t>
  </si>
  <si>
    <t>Fixed bug 1170109 - The Ant task now supports an optional 'targetjdk' attribute that accepts values of '1.3', '1.4', or '1.5'.
git-svn-id: https://pmd.svn.sourceforge.net/svnroot/pmd/trunk@3404 51baf565-9d33-0410-a72c-fc3788e3496d</t>
  </si>
  <si>
    <t>minor cleanups, import cleanup
git-svn-id: https://pmd.svn.sourceforge.net/svnroot/pmd/trunk@3405 51baf565-9d33-0410-a72c-fc3788e3496d</t>
  </si>
  <si>
    <t>Fixed bug 1169731 - UnusedImports no longer reports false positives on types used inside generics.  This bug also resulted in a bug in ForLoopShouldBeWhileLoop being fixed, thanks Wim!
git-svn-id: https://pmd.svn.sourceforge.net/svnroot/pmd/trunk@3408 51baf565-9d33-0410-a72c-fc3788e3496d</t>
  </si>
  <si>
    <t>Fixed bug 1188372 - AtLeastOneConstructor no longer fires on interfaces.  Also, twiddling grammar to try to figure out annotations bug
git-svn-id: https://pmd.svn.sourceforge.net/svnroot/pmd/trunk@3450 51baf565-9d33-0410-a72c-fc3788e3496d</t>
  </si>
  <si>
    <t>Fixed bug 1187325 - UnusedImports no longer reports a false positive on imports which are used inside an Annotation.
git-svn-id: https://pmd.svn.sourceforge.net/svnroot/pmd/trunk@3464 51baf565-9d33-0410-a72c-fc3788e3496d</t>
  </si>
  <si>
    <t>test gardening
git-svn-id: https://pmd.svn.sourceforge.net/svnroot/pmd/trunk@3473 51baf565-9d33-0410-a72c-fc3788e3496d</t>
  </si>
  <si>
    <t>Fixed bug 1196238 - UnusedImports no longer reports false positives for various JDK 1.5 java.lang subpackages.
git-svn-id: https://pmd.svn.sourceforge.net/svnroot/pmd/trunk@3474 51baf565-9d33-0410-a72c-fc3788e3496d</t>
  </si>
  <si>
    <t>Fixed bug 1198832 - AbstractClassWithoutAbstractMethod no longer flags classes which implement interfaces since these can partially implement the interface and thus don't need to explicitly declare abstract methods.
git-svn-id: https://pmd.svn.sourceforge.net/svnroot/pmd/trunk@3487 51baf565-9d33-0410-a72c-fc3788e3496d</t>
  </si>
  <si>
    <t>rls preps
git-svn-id: https://pmd.svn.sourceforge.net/svnroot/pmd/trunk@3488 51baf565-9d33-0410-a72c-fc3788e3496d</t>
  </si>
  <si>
    <t>Implemented RFE 1188604 - AvoidThrowingCertainExceptionTypes has been split into AvoidThrowingRawExceptionTypes and AvoidThrowingNullPointerException.
git-svn-id: https://pmd.svn.sourceforge.net/svnroot/pmd/trunk@3492 51baf565-9d33-0410-a72c-fc3788e3496d</t>
  </si>
  <si>
    <t>Implemented RFE 1188369 - UnnecessaryBooleanAssertion now checks for things like 'assertTrue(\!foo)'.  These should be changed to 'assertFalse(foo)' for clarity.
git-svn-id: https://pmd.svn.sourceforge.net/svnroot/pmd/trunk@3493 51baf565-9d33-0410-a72c-fc3788e3496d</t>
  </si>
  <si>
    <t>Fixed bug 1201577 - PMD now correctly parses method declarations that return generic types.
git-svn-id: https://pmd.svn.sourceforge.net/svnroot/pmd/trunk@3497 51baf565-9d33-0410-a72c-fc3788e3496d</t>
  </si>
  <si>
    <t>Added two new node types - ASTCatchStatement and ASTFinallyStatement.
git-svn-id: https://pmd.svn.sourceforge.net/svnroot/pmd/trunk@3509 51baf565-9d33-0410-a72c-fc3788e3496d</t>
  </si>
  <si>
    <t>Began working on getting method names into the symbol table.  Declarations are in there now.  Onwards to getting the usages recorded correctly, which is the hard part.
git-svn-id: https://pmd.svn.sourceforge.net/svnroot/pmd/trunk@3517 51baf565-9d33-0410-a72c-fc3788e3496d</t>
  </si>
  <si>
    <t>A bit of symbol table refactoring; modified some of UnusedPrivateMethod to use symbol table.
git-svn-id: https://pmd.svn.sourceforge.net/svnroot/pmd/trunk@3519 51baf565-9d33-0410-a72c-fc3788e3496d</t>
  </si>
  <si>
    <t>A much-improved implementation of asXML(); thx to Wim Deblauwe for coordinating and coding this up!
git-svn-id: https://pmd.svn.sourceforge.net/svnroot/pmd/trunk@3531 51baf565-9d33-0410-a72c-fc3788e3496d</t>
  </si>
  <si>
    <t>Fixed bug 1215854 - Package/class/method name are now filled in whenever possible, and the XML report includes all three.
git-svn-id: https://pmd.svn.sourceforge.net/svnroot/pmd/trunk@3545 51baf565-9d33-0410-a72c-fc3788e3496d</t>
  </si>
  <si>
    <t>Add tests for the equality hardening
git-svn-id: https://pmd.svn.sourceforge.net/svnroot/pmd/trunk@3552 51baf565-9d33-0410-a72c-fc3788e3496d</t>
  </si>
  <si>
    <t>Minor refactoring
git-svn-id: https://pmd.svn.sourceforge.net/svnroot/pmd/trunk@3579 51baf565-9d33-0410-a72c-fc3788e3496d</t>
  </si>
  <si>
    <t>Fixed bug 1227001 - AvoidCallingFinalize no longer flags calls to finalize() within finalizers.
git-svn-id: https://pmd.svn.sourceforge.net/svnroot/pmd/trunk@3622 51baf565-9d33-0410-a72c-fc3788e3496d</t>
  </si>
  <si>
    <t>Deleted redundant ExplicitCallToFinalize rule.
git-svn-id: https://pmd.svn.sourceforge.net/svnroot/pmd/trunk@3623 51baf565-9d33-0410-a72c-fc3788e3496d</t>
  </si>
  <si>
    <t>Implement the RuleSets extension points new tests
git-svn-id: https://pmd.svn.sourceforge.net/svnroot/pmd/trunk@3646 51baf565-9d33-0410-a72c-fc3788e3496d</t>
  </si>
  <si>
    <t>Implemented new rule PositionLiteralsFirstInComparisons
git-svn-id: https://pmd.svn.sourceforge.net/svnroot/pmd/trunk@3665 51baf565-9d33-0410-a72c-fc3788e3496d</t>
  </si>
  <si>
    <t>Improved warning message from UnusedPrivateMethod.
git-svn-id: https://pmd.svn.sourceforge.net/svnroot/pmd/trunk@3711 51baf565-9d33-0410-a72c-fc3788e3496d</t>
  </si>
  <si>
    <t>Symbol table now picks up class declarations and puts them in the right places - either in SourceFileScope if it's a top level class or ClassScope if it's a nested class.  Prior to this, class declarations were added to SourceFileScope even if they were nested.
git-svn-id: https://pmd.svn.sourceforge.net/svnroot/pmd/trunk@3742 51baf565-9d33-0410-a72c-fc3788e3496d</t>
  </si>
  <si>
    <t>Renamed BasicScopeCreationVisitor to ScopeAndDeclarationFinder, refactored away one of the symbol table passes
git-svn-id: https://pmd.svn.sourceforge.net/svnroot/pmd/trunk@3743 51baf565-9d33-0410-a72c-fc3788e3496d</t>
  </si>
  <si>
    <t>More cleanups as I continue to work through all the rules; deleted a redundant rule in the strictexception ruleset
git-svn-id: https://pmd.svn.sourceforge.net/svnroot/pmd/trunk@3763 51baf565-9d33-0410-a72c-fc3788e3496d</t>
  </si>
  <si>
    <t>Fixed bug to account for Annotations in local variable declarations; renamed NameOccurrences to NameFinder
git-svn-id: https://pmd.svn.sourceforge.net/svnroot/pmd/trunk@3774 51baf565-9d33-0410-a72c-fc3788e3496d</t>
  </si>
  <si>
    <t>Fixed an 'unused private method' bug.  Some false positives still exist... but, one does what one can.
git-svn-id: https://pmd.svn.sourceforge.net/svnroot/pmd/trunk@3825 51baf565-9d33-0410-a72c-fc3788e3496d</t>
  </si>
  <si>
    <t>Optimizing Jaxen integration; caching the node methods knocks about half a second off a 'basic' ruleset run on the java/lang/ source code
git-svn-id: https://pmd.svn.sourceforge.net/svnroot/pmd/trunk@3831 51baf565-9d33-0410-a72c-fc3788e3496d</t>
  </si>
  <si>
    <t>Fixed unit tests
git-svn-id: https://pmd.svn.sourceforge.net/svnroot/pmd/trunk@3837 51baf565-9d33-0410-a72c-fc3788e3496d</t>
  </si>
  <si>
    <t>A big refactoring so that RuleViolation has a reference to the AST Node object that's responsible for the RuleViolation; this simplifies some of the code and gets us closer to being able to suppress PMD warnings using annotations.  It's possible that this may break some custom rules that are written in Java, but it should be only a small code change to the way the rule add RuleViolations to the Report to fix these breakages.
git-svn-id: https://pmd.svn.sourceforge.net/svnroot/pmd/trunk@3880 51baf565-9d33-0410-a72c-fc3788e3496d</t>
  </si>
  <si>
    <t>Applied patch 1306999 - Renamed CloseConnection to CloseResource and added support for checking Statement and ResultSet objects.
git-svn-id: https://pmd.svn.sourceforge.net/svnroot/pmd/trunk@3886 51baf565-9d33-0410-a72c-fc3788e3496d</t>
  </si>
  <si>
    <t>Finished implementing suppression by annotations feature
git-svn-id: https://pmd.svn.sourceforge.net/svnroot/pmd/trunk@3914 51baf565-9d33-0410-a72c-fc3788e3496d</t>
  </si>
  <si>
    <t>Renamed AvoidConcatenatingNonLiteralsInStringBuffer to InefficientStringBuffering; new name is a bit more concise.
git-svn-id: https://pmd.svn.sourceforge.net/svnroot/pmd/trunk@3950 51baf565-9d33-0410-a72c-fc3788e3496d</t>
  </si>
  <si>
    <t>Rewrote CPD XMLRenderer output to look nicer, rewrote CPD XMLRenderer to actually parse XML.  Actually, the XMLRenderer should use DocumentBuilder.newDocument() and whatnot to create the report.
git-svn-id: https://pmd.svn.sourceforge.net/svnroot/pmd/trunk@3987 51baf565-9d33-0410-a72c-fc3788e3496d</t>
  </si>
  <si>
    <t>Added Fabio Insaccanebbia's two new rules - ClassCastExceptionWithToArray and AvoidDecimalLiteralsInBigDecimalConstructor
git-svn-id: https://pmd.svn.sourceforge.net/svnroot/pmd/trunk@4016 51baf565-9d33-0410-a72c-fc3788e3496d</t>
  </si>
  <si>
    <t>Renamed InefficientStringBufferAppend to AppendCharacterWithChar
git-svn-id: https://pmd.svn.sourceforge.net/svnroot/pmd/trunk@4048 51baf565-9d33-0410-a72c-fc3788e3496d</t>
  </si>
  <si>
    <t>Fixed bug 1371741 - UncommentedEmptyConstructor no longer flags constructors that consist of a this() or a super() invocation.  Thanks to Johan for the patch!
git-svn-id: https://pmd.svn.sourceforge.net/svnroot/pmd/trunk@4055 51baf565-9d33-0410-a72c-fc3788e3496d</t>
  </si>
  <si>
    <t>Implement a new preferences model and review some tests
git-svn-id: https://pmd.svn.sourceforge.net/svnroot/pmd/trunk@4099 51baf565-9d33-0410-a72c-fc3788e3496d</t>
  </si>
  <si>
    <t>Ant task now supports a 'minimumPriority' attribute; only rules with this priority or higher will be run.  Renamed Ant task 'printToConsole' attribute to 'toConsole' and it can only be used inside a formatter element.
git-svn-id: https://pmd.svn.sourceforge.net/svnroot/pmd/trunk@4104 51baf565-9d33-0410-a72c-fc3788e3496d</t>
  </si>
  <si>
    <t>Renamed 'regexp' function to 'matches'; this aligns with XPath 2.0.  Thanks to Daniel Sheppard for the tip.
git-svn-id: https://pmd.svn.sourceforge.net/svnroot/pmd/trunk@4114 51baf565-9d33-0410-a72c-fc3788e3496d</t>
  </si>
  <si>
    <t>Fixed bug 1445231 - TestClassWithoutTestCases: no longer flags abstract classes.
git-svn-id: https://pmd.svn.sourceforge.net/svnroot/pmd/trunk@4282 51baf565-9d33-0410-a72c-fc3788e3496d</t>
  </si>
  <si>
    <t>Fixed bug 1445765 - PMD no longer uses huge amounts of memory.  However, you need to use RuleViolation.getBeginLine(); RuleViolation.getNode() is no more.
git-svn-id: https://pmd.svn.sourceforge.net/svnroot/pmd/trunk@4285 51baf565-9d33-0410-a72c-fc3788e3496d</t>
  </si>
  <si>
    <t>Added RuleViolation.getBeginColumn()/getEndColumn()
git-svn-id: https://pmd.svn.sourceforge.net/svnroot/pmd/trunk@4319 51baf565-9d33-0410-a72c-fc3788e3496d</t>
  </si>
  <si>
    <t>Fixed a symbol table bug; PMD no longer crashes on enumeration declarations in the same scope containing the same field name
git-svn-id: https://pmd.svn.sourceforge.net/svnroot/pmd/trunk@4343 51baf565-9d33-0410-a72c-fc3788e3496d</t>
  </si>
  <si>
    <t>Checking in changes made since CVS went down last week
git-svn-id: https://pmd.svn.sourceforge.net/svnroot/pmd/trunk@4380 51baf565-9d33-0410-a72c-fc3788e3496d</t>
  </si>
  <si>
    <t>Begin refactoring the unit tests for the plugin
git-svn-id: https://pmd.svn.sourceforge.net/svnroot/pmd/trunk@4421 51baf565-9d33-0410-a72c-fc3788e3496d</t>
  </si>
  <si>
    <t>Move the new rule sets management to the core plugin instead of the runtime.
Continue the development.
git-svn-id: https://pmd.svn.sourceforge.net/svnroot/pmd/trunk@4432 51baf565-9d33-0410-a72c-fc3788e3496d</t>
  </si>
  <si>
    <t>More cleanup of leftover stuff that was replaced by JJTree's conditional node descriptors
git-svn-id: https://pmd.svn.sourceforge.net/svnroot/pmd/trunk@4470 51baf565-9d33-0410-a72c-fc3788e3496d</t>
  </si>
  <si>
    <t>Added new rule written by Wouter Zelle - BrokenNullCheck.  Thanks Wouter!
git-svn-id: https://pmd.svn.sourceforge.net/svnroot/pmd/trunk@4500 51baf565-9d33-0410-a72c-fc3788e3496d</t>
  </si>
  <si>
    <t>Rewrote the NOPMD mechanism to collect NOPMD markers as the source file is tokenized.  This eliminates an entire scan of each source file.
git-svn-id: https://pmd.svn.sourceforge.net/svnroot/pmd/trunk@4518 51baf565-9d33-0410-a72c-fc3788e3496d</t>
  </si>
  <si>
    <t>Improving JUnit tests
I went over the output, it looks correct. For many, having a test will help down the road to throw a flag if anything changes
git-svn-id: https://pmd.svn.sourceforge.net/svnroot/pmd/trunk@4642 51baf565-9d33-0410-a72c-fc3788e3496d</t>
  </si>
  <si>
    <t>A tremendous patch from Wouter to move lots of things over to the new rule XML test format
git-svn-id: https://pmd.svn.sourceforge.net/svnroot/pmd/trunk@4793 51baf565-9d33-0410-a72c-fc3788e3496d</t>
  </si>
  <si>
    <t>Some major changes:
- new CPD View
- changed and refactored ViolationOverview
- some minor changes to dataflowview to work with PMD
git-svn-id: https://pmd.svn.sourceforge.net/svnroot/pmd/trunk@4800 51baf565-9d33-0410-a72c-fc3788e3496d</t>
  </si>
  <si>
    <t>more XML cleanups
git-svn-id: https://pmd.svn.sourceforge.net/svnroot/pmd/trunk@4844 51baf565-9d33-0410-a72c-fc3788e3496d</t>
  </si>
  <si>
    <t>cleanup of test using reinitialization in XML test-data file
git-svn-id: https://pmd.svn.sourceforge.net/svnroot/pmd/trunk@4850 51baf565-9d33-0410-a72c-fc3788e3496d</t>
  </si>
  <si>
    <t>Cleanup of test using reinitialization in XML test-data file
git-svn-id: https://pmd.svn.sourceforge.net/svnroot/pmd/trunk@4851 51baf565-9d33-0410-a72c-fc3788e3496d</t>
  </si>
  <si>
    <t>Renamed with Test suffix
git-svn-id: https://pmd.svn.sourceforge.net/svnroot/pmd/trunk@4876 51baf565-9d33-0410-a72c-fc3788e3496d</t>
  </si>
  <si>
    <t>Backing out this test - in progress
git-svn-id: https://pmd.svn.sourceforge.net/svnroot/pmd/trunk@5016 51baf565-9d33-0410-a72c-fc3788e3496d</t>
  </si>
  <si>
    <t>Moving to JUnit 4
git-svn-id: https://pmd.svn.sourceforge.net/svnroot/pmd/trunk@5043 51baf565-9d33-0410-a72c-fc3788e3496d</t>
  </si>
  <si>
    <t>Consolidating test code
git-svn-id: https://pmd.svn.sourceforge.net/svnroot/pmd/trunk@5372 51baf565-9d33-0410-a72c-fc3788e3496d</t>
  </si>
  <si>
    <t>Rest of basic ruleset tests merged
git-svn-id: https://pmd.svn.sourceforge.net/svnroot/pmd/trunk@5373 51baf565-9d33-0410-a72c-fc3788e3496d</t>
  </si>
  <si>
    <t>Goodbye duplicated code
git-svn-id: https://pmd.svn.sourceforge.net/svnroot/pmd/trunk@5374 51baf565-9d33-0410-a72c-fc3788e3496d</t>
  </si>
  <si>
    <t>More test cleanup.  Thank goodness for find, xargs, grep, and cut.
git-svn-id: https://pmd.svn.sourceforge.net/svnroot/pmd/trunk@5375 51baf565-9d33-0410-a72c-fc3788e3496d</t>
  </si>
  <si>
    <t>More test cleanups
git-svn-id: https://pmd.svn.sourceforge.net/svnroot/pmd/trunk@5376 51baf565-9d33-0410-a72c-fc3788e3496d</t>
  </si>
  <si>
    <t>More test class cleanups
git-svn-id: https://pmd.svn.sourceforge.net/svnroot/pmd/trunk@5377 51baf565-9d33-0410-a72c-fc3788e3496d</t>
  </si>
  <si>
    <t>More test case consolidation
git-svn-id: https://pmd.svn.sourceforge.net/svnroot/pmd/trunk@5378 51baf565-9d33-0410-a72c-fc3788e3496d</t>
  </si>
  <si>
    <t>More test case consolidation
git-svn-id: https://pmd.svn.sourceforge.net/svnroot/pmd/trunk@5381 51baf565-9d33-0410-a72c-fc3788e3496d</t>
  </si>
  <si>
    <t>More test case consolidation
git-svn-id: https://pmd.svn.sourceforge.net/svnroot/pmd/trunk@5382 51baf565-9d33-0410-a72c-fc3788e3496d</t>
  </si>
  <si>
    <t>That should do it
git-svn-id: https://pmd.svn.sourceforge.net/svnroot/pmd/trunk@5383 51baf565-9d33-0410-a72c-fc3788e3496d</t>
  </si>
  <si>
    <t>Update XPath2.jjt to produce a simplified AST when intermediate grammar productions are not necessary.  Completed XPath abbreviate/unabbreviate operations.  All test cases now work for expected abbreviate/unabbreviate results, and that abbreviate/unabbreviate are inverses of each other.  Next up: translate XPath AST to a XPath Core.
git-svn-id: https://pmd.svn.sourceforge.net/svnroot/pmd/trunk@5423 51baf565-9d33-0410-a72c-fc3788e3496d</t>
  </si>
  <si>
    <t>Additional work to get CoreXPath2ParserVisitor working to get a XPath2 Core query output.  About 90% complete.  Also, need more work on the Tests, they are incomplete and fail.
git-svn-id: https://pmd.svn.sourceforge.net/svnroot/pmd/trunk@5430 51baf565-9d33-0410-a72c-fc3788e3496d</t>
  </si>
  <si>
    <t>985989, ConstructorCallsOverridableMethodRule now also checks (inner) static classes
git-svn-id: https://pmd.svn.sourceforge.net/svnroot/pmd/trunk@5544 51baf565-9d33-0410-a72c-fc3788e3496d</t>
  </si>
  <si>
    <t>code refactoring: testAll() moved to parent, rules are now added in setUp() using addRule().
git-svn-id: https://pmd.svn.sourceforge.net/svnroot/pmd/trunk@5568 51baf565-9d33-0410-a72c-fc3788e3496d</t>
  </si>
  <si>
    <t>no need to redefine testAll() and ignore it if no rule is inserted in setup
git-svn-id: https://pmd.svn.sourceforge.net/svnroot/pmd/trunk@5586 51baf565-9d33-0410-a72c-fc3788e3496d</t>
  </si>
  <si>
    <t>New elements under &lt;ruleset&gt;: &lt;exclude-pattern&gt; to match files exclude from processing, with &lt;include-pattern&gt; to override.
git-svn-id: https://pmd.svn.sourceforge.net/svnroot/pmd/trunk@5731 51baf565-9d33-0410-a72c-fc3788e3496d</t>
  </si>
  <si>
    <t>Fixed bug 1912831 - False + UnusedPrivateMethod with varargs
git-svn-id: https://pmd.svn.sourceforge.net/svnroot/pmd/trunk@5897 51baf565-9d33-0410-a72c-fc3788e3496d</t>
  </si>
  <si>
    <t>As suggested by Ryan, i added a control on the externalURLInfo. Now if there are some invalid ExternalInfoURL.
git-svn-id: https://pmd.svn.sourceforge.net/svnroot/pmd/trunk@5915 51baf565-9d33-0410-a72c-fc3788e3496d</t>
  </si>
  <si>
    <t>Addition of Language and LanguageVersion enums.  Replaces old SourceType approach.
git-svn-id: https://pmd.svn.sourceforge.net/svnroot/pmd/trunk@5940 51baf565-9d33-0410-a72c-fc3788e3496d</t>
  </si>
  <si>
    <t>Generalize AST treatment.  Extracted a common Node interface and base class, combining common features of Node and SimpleNode from all ASTs whenever possible.  Reworked Java and Jsp AST classes to use the new interface.  All existing usages of SimpleNode changed to Node.  Yeah, no more stupid casts for AST navigation/visitation operations!  Turned AccessNode from the Java AST into an interface as it should be.  Deleted and renamed AST classes as appropriate to following convention in absence of SimpleNode classes.
JSP XPath rules are not yet working.  Need to work on further generalization of RuleViolation code to make it a Language feature, and not something gathered via Rule class hierarchy inheritance.
Will be moving packages around soon!
git-svn-id: https://pmd.svn.sourceforge.net/svnroot/pmd/trunk@5954 51baf565-9d33-0410-a72c-fc3788e3496d</t>
  </si>
  <si>
    <t>Rule refactoring into proper Language packages.
Also renamed Rules to following standard convention and organization, and enhanced the RuleSetFactoryTest case to assert this convention.  For example, if the non-XPath Rule is XxxYyy/zzz.xml, then the rule class should be:
   lang.${lang}.rule.${zzz}.${XxxYyy}Rule
Ahh... wonderous consistency. :)
We're getting closer, much of the big stuff is now done, but still a fair bit to do, see changelog for details.
git-svn-id: https://pmd.svn.sourceforge.net/svnroot/pmd/trunk@5958 51baf565-9d33-0410-a72c-fc3788e3496d</t>
  </si>
  <si>
    <t>Changes to Rule interface to support a Language value.  Every Rule must have a Language.  All the Java AST Rule base classes will default the Language, and enforce that it cannot be changed to something else (e.g. ImmutableLanguage interface).  XPath Rules must specify a Language in the RuleSet XML.  All existing Rules have had their languages set appropriately.
Also added a minimum and maximum Language Version to Rules.  By default these are null, indicating a Rule applies to all versions of a Language.  Some Rules can be defined to work only on certain Language Version ranges.  It is envisioned this will be used for Java migration related rules, and for future Rules concerning newer Java language feature usage (e.g. Annotations, etc).
Next step is to rework RuleSet to no longer use Language directly, but to defer to it's Rules.
git-svn-id: https://pmd.svn.sourceforge.net/svnroot/pmd/trunk@6195 51baf565-9d33-0410-a72c-fc3788e3496d</t>
  </si>
  <si>
    <t>Change the "excludeMarker" to "suppressMarker" to make this consistent with the use of "suppress" elsewhere in PMD, and with the standard Java @SuppressWarnings() annotation.
Remove some of the processFiles() APIs on the PMD class, we really don't need that many of them.  In this regard, the one API that allowed a LanguageVersion to be passed explicitly has been removed, and the RuleContext class update to indicate this is the preferred method of indicating the LanguageVersion to use when processing a source file.
Initial cut at adding a Configuration class, for storing all PMD configuration related items.  So far, I've just moved the stuff that was stored on the PMD class itself to the Configuration class.  Additional work will be done to move the stuff currently in CommandLineOptions and in the Ant task onto the Configuration class.  Then the processFiles methods will be modified to take a Configuration option.  This should prevent the proliferation of processFile() methods in the future, and make it possible to unify some common aspects of the command line/Ant usages.
git-svn-id: https://pmd.svn.sourceforge.net/svnroot/pmd/trunk@6208 51baf565-9d33-0410-a72c-fc3788e3496d</t>
  </si>
  <si>
    <t>API Change - Changes to Node interface
      Renamed - findChildrenOfType() as findDescendantsOfType()
      Renamed - getFirstChildOfType() as getFirstDescendantOfType()
      Renamed - containsChildOfType() as hasDescendantOfType()
      Added - findChildrenOfType(), non recursive version
      Added - getFirstChildOfType(), non recursive version
Some of the recursion has been removed. Profiling shows that the old
findChildrenOfType was using 4.7% of the time, the new version,
findDescendantsOfType, is now using 3.3%.
git-svn-id: https://pmd.svn.sourceforge.net/svnroot/pmd/trunk@6245 51baf565-9d33-0410-a72c-fc3788e3496d</t>
  </si>
  <si>
    <t>Minor revision to PropertyDescriptor interface  (maxValueCount -&gt; isMultiValue)
Reworked all property descriptors, augmented JUnit tests
Added the core get/set methods to the Rule interface, remaining Type &amp; Method property descriptors need further refinement
Added pass-through methods on RuleDelegate per changes in Rule interface
Added new AbstractNumericProperty that captures boundary limits for external editors. DoubleProperty is subclass of it, others to follow once all is ok after this check-in
Deprecated all remaining string-based property accessors, need to figure out how to accommodate XPATH parms and the like. All rules with properties need descriptors to access them, may use alternate approach for external XPATH ones?
Minor optimization in RuleSetFactory
git-svn-id: https://pmd.svn.sourceforge.net/svnroot/pmd/trunk@6373 51baf565-9d33-0410-a72c-fc3788e3496d</t>
  </si>
  <si>
    <t>Refactored FloatProperty under Abst.Numeric to gain bounding limits. Adjusted test cases to match. Some JavaDoc tweaks as well.
git-svn-id: https://pmd.svn.sourceforge.net/svnroot/pmd/trunk@6374 51baf565-9d33-0410-a72c-fc3788e3496d</t>
  </si>
  <si>
    <t>Completed Method &amp; Type property descriptors and refactored them under a common class that can filter by optional package prefixes. Matching test cases for same.
Updated TypeMap to catch errors, new test cases.
Updated ClassUtil with new functionality for the new descriptors and restored lost indentation formatting.
git-svn-id: https://pmd.svn.sourceforge.net/svnroot/pmd/trunk@6388 51baf565-9d33-0410-a72c-fc3788e3496d</t>
  </si>
  <si>
    <t>bugfix for MethodPropertyTest, rm dead code in CharacterPropertyTest, misc Javadoc in EnumPropTest.
git-svn-id: https://pmd.svn.sourceforge.net/svnroot/pmd/trunk@6389 51baf565-9d33-0410-a72c-fc3788e3496d</t>
  </si>
  <si>
    <t>Refactoring unit test to match new package layout.
nb: If you have altered,in the last couple of week, some of the unit test just refactored, please do not hesitate to double check my modifications  (i don't entirely trust svn, neither should you :) )
git-svn-id: https://pmd.svn.sourceforge.net/svnroot/pmd/trunk@6412 51baf565-9d33-0410-a72c-fc3788e3496d</t>
  </si>
  <si>
    <t>Major refactoring for PropertyDescriptors.  Changes include:
1) Genericization of PropertyDesciptors, which facilitates the DRY principle
2) Split multi-valued PropertyDesciptors into separate classes, to take full advantage of Generics
3) Remove simple String property accessors from the Rule interface, only PropertyDescriptor are supported now
4) Properties are defined via Rule.definePropertyDescriptor(PropertyDescriptor) interface, normally called in a Constructors
5) RuleSet XML enhanced to support PropertyDescriptor defining
6) RuleSetFactory and RuleSetWriter account for the more robust property definitions
7) All RuleSet XMLs corrected to move definitions to Java classes where needed, and to including necessary Type information where missing
git-svn-id: https://pmd.svn.sourceforge.net/svnroot/pmd/trunk@6431 51baf565-9d33-0410-a72c-fc3788e3496d</t>
  </si>
  <si>
    <t>Refactoring command line tool to remove '-nojsp, -nojava,-targetjdk' options.
Implemented a new option "-lang" which must be followed by two arguments (ex: "-lang java 1.4").
Added "get default" for both Language and LanguageVersion, in order to centralize all of this, a lit bit more.
Change behavior of 'findByerseName(String terseName)' , to ignore case differences, kept old method
with the name 'findByExactTerseName(String terseName)'
git-svn-id: https://pmd.svn.sourceforge.net/svnroot/pmd/trunk@6454 51baf565-9d33-0410-a72c-fc3788e3496d</t>
  </si>
  <si>
    <t>plugin reorganization: test projects updated to reflect changes in plugin architecture
git-svn-id: https://pmd.svn.sourceforge.net/svnroot/pmd/trunk@6522 51baf565-9d33-0410-a72c-fc3788e3496d</t>
  </si>
  <si>
    <t>Rework Renderer to support standardized option passing, as well as a more rigorous definition of those options.  This approach allows for a RendererFactory to create Renderer instances, as well as a means to programmatically output details on all available Renderers.  Both the PMD command line and Ant tasks now take advantage of the RendererFactory, and have been enhanced to support generic report option passing (ie. -parameter and &lt;param&gt; respectively).  Removed obsoleted Renderer specific options from command line and Ant task (e.g. linkPrefix, etc).  Finally, some Renderers were given more appropriate names.  We should consider dropping some of these goofy Renderers out of the tree (there's about 4-5 Renderers for HTML!).
Added missing -showsuppresse option for PMD command line.  The default is the same as the Ant task (false), which is a change from prior PMD behavior, but I think this is justified for consistency's sake and the fact that most people likely use the Ant task anyway.
While working on CommandLineOptions, the argument processed code was cleaned up a bit so that missing parameters for options will now give better error messages.  This isn't to say there's not work that could still be done in this area, as the code is still rather too loosey-goosey for my tastes.
git-svn-id: https://pmd.svn.sourceforge.net/svnroot/pmd/trunk@6561 51baf565-9d33-0410-a72c-fc3788e3496d</t>
  </si>
  <si>
    <t>Remove support for Java 1.4 runtime.  Primarily this entails removal of the build processes and scripts used to support running with retroweaver.  Additional changes are made to code which made checks for running on a 1.4 JVM (found via searches).
git-svn-id: https://pmd.svn.sourceforge.net/svnroot/pmd/trunk@6565 51baf565-9d33-0410-a72c-fc3788e3496d</t>
  </si>
  <si>
    <t>Completed refactoring of PMD configuration state into the Configuration class.  Both CommandLineOptions and the AntTask refactored to initialize a Configuration instance as needed.  This results in much improved defaulting of common settings and behavior between the command line and Ant task.
Remove many redundant "process" methods from the PMD class.  Use of a Configuration object removes the need for so any variants.
Renamed the 'cpus' option to 'threads', for both command line and Ant.
Changed the 'lang' option to 'version', for both command line and Ant.  The option can be specified repeated to change what LanguageVersion to use for any given Language.  For Ant, use &lt;version&gt; child element.  Reworked the way PMD processes to let the Languages of the Rules in the RuleSets drive the processing, instead of the previous single language.
It should now be technically possible to process multiple Languages in the same RuleSet on a list of mixed Language files.  However, I still need to create tests for this scenario to verify it is working as expected.
git-svn-id: https://pmd.svn.sourceforge.net/svnroot/pmd/trunk@6615 51baf565-9d33-0410-a72c-fc3788e3496d</t>
  </si>
  <si>
    <t>Refactor SimpleRuleSetNameMapper to understand the Language prefix.  For example 'basic' is now 'java-basic'.
Refactor all RuleSet XMLs into a Language subdirectory.  The 'rulesets.properties' file can be found in each directory.  The RuleSetFactory when asking for all registered RuleSets will use the 'rulesets.properties' file for each Language with Rule support.
All regression tests updated to use Language scoped short names, instead of old style.
Renamed the new 'useless' ruleset to 'unnecessary', as it is a more mild term.
Various parts of the documentation and the release scripts will need updating to account for the new treatment of 'rulesets.properties', and ruleset naming.  This can be done later, when all documentation is given a thorough thrashing. ;)
git-svn-id: https://pmd.svn.sourceforge.net/svnroot/pmd/trunk@6630 51baf565-9d33-0410-a72c-fc3788e3496d</t>
  </si>
  <si>
    <t>Remove ExternalRuleID and SimpleRuleSetNameMapper, and replace with RuleSetReferenceId.  RuleSetFactory APIs updated to use RuleSetReferenceId, including support for RuleSet internal references.
This completes the standardization of RuleSet reference use throughout PMD.  See RuleSetReferenceId for the specifics of the standard scheme.
git-svn-id: https://pmd.svn.sourceforge.net/svnroot/pmd/trunk@6763 51baf565-9d33-0410-a72c-fc3788e3496d</t>
  </si>
  <si>
    <t>Remove unnecessary stand-alone test case, as the XML version works just fine, just needed to be marked as regressionTest="false".
git-svn-id: https://pmd.svn.sourceforge.net/svnroot/pmd/trunk@6923 51baf565-9d33-0410-a72c-fc3788e3496d</t>
  </si>
  <si>
    <t>Changed javascript to ecmascript.
git-svn-id: https://pmd.svn.sourceforge.net/svnroot/pmd/trunk@7021 51baf565-9d33-0410-a72c-fc3788e3496d</t>
  </si>
  <si>
    <t>remove unused method
git-svn-id: https://pmd.svn.sourceforge.net/svnroot/pmd/trunk@7171 51baf565-9d33-0410-a72c-fc3788e3496d</t>
  </si>
  <si>
    <t>cpd: Rework XML renderer (fix: bug 1435751)
CPD XMLRenderer was still manipulating strings and strings buffer
which lead to countless issues with proper encoding. It now uses
the appropriate XML API and relies ONLY on the defined system
variable file.encoding to set the encoding.
If one uses Ant or CLI option to change the encoding, the value of
file.encoding will then adapt. It may sounds a little bit extreme
but it should ensure consistency of all the files...
git-svn-id: https://pmd.svn.sourceforge.net/svnroot/pmd/trunk@7547 51baf565-9d33-0410-a72c-fc3788e3496d</t>
  </si>
  <si>
    <t>pmd (build): moved the files to the standard directories
* src/main/java | resources
* enabled tests
* removed lib/pmd-build-0.4.jar - the plan is to have this dependency in maven central
git-svn-id: https://pmd.svn.sourceforge.net/svnroot/pmd/trunk@7557 51baf565-9d33-0410-a72c-fc3788e3496d</t>
  </si>
  <si>
    <t>rm deprecated command line hander &amp; related test, updates to the new one
git-svn-id: https://pmd.svn.sourceforge.net/svnroot/pmd/trunk@7630 51baf565-9d33-0410-a72c-fc3788e3496d</t>
  </si>
  <si>
    <t>Remove now useless classes</t>
  </si>
  <si>
    <t>pmd: cleanup redundant test classes
 * the two test suites are already integrated in DesignRulesTest and CouplingRulesTest</t>
  </si>
  <si>
    <t>Fix build; convert tests from JUnit 3 to 4; make some failing tests pass.</t>
  </si>
  <si>
    <t>pmd (build): add a RuntimeRulePropertiesAnalyzer to get the properties a rule supports for documentation (bug 1036)
 * added maven plugin testing for a mojo test case</t>
  </si>
  <si>
    <t>pmd: AntTask Tests helper
As a workaround is needed to have the AntTask related to work in Maven
I've moved it into a separate abstract class that will be shared betweeen
the PMD AntTask tests and the upcoming CPD AntTask tests.</t>
  </si>
  <si>
    <t>pmd: AntTask support for language
- fix  #1004 targetjdk isn't attribute of PMD task
- introduce a new element, called &lt;language&gt;, that replaces the already existing &lt;version/&gt; element</t>
  </si>
  <si>
    <t>pmd: cleanup design test cases</t>
  </si>
  <si>
    <t>pmd: fix #1141 ECMAScript: getFinallyBlock() is buggy.
fix #1142 ECMAScript: getCatchClause() is buggy.</t>
  </si>
  <si>
    <t>pmd: Verify UncommentedEmptyConstructor and move the tests to use the common test infrastructure.</t>
  </si>
  <si>
    <t>pmd: Reviewed plsql pull request
* reworked symboltable implementation of plsql to use the refactored
general interfaces</t>
  </si>
  <si>
    <t>pmd: make pmd jdk8 ready
* Upgrade asm so that it understands jdk8 class files</t>
  </si>
  <si>
    <t>pmd: fix unit tests after changing default java version to 1.8.</t>
  </si>
  <si>
    <t>pmd: enable some ignored tests and remove System.out in tests...</t>
  </si>
  <si>
    <t>Deleted all the folders that have been moved out into own repositories.
pmd-eclipse-plugin -&gt; https://github.com/pmd/pmd-eclipse-plugin
pmd-jdeveloper* -&gt; https://github.com/pmd/pmd-jdeveloper
website -&gt; https://github.com/pmd/pmd.sourceforge.net
pmd-emacs -&gt; https://github.com/pmd/pmd-emacs
everything else -&gt; https://github.com/pmd/pmd-misc</t>
  </si>
  <si>
    <t>Checkstyle, Javadoc, Whitespace</t>
  </si>
  <si>
    <t>Improve test framework:
* PMDTestRunner reports all tests, that have been executed. This will
  explode the reported number of tests that are run
* It allows to selectively run single test cases (e.g. via eclipse)
* Used for now in DesignRulesTest
* Updated junit to 4.11</t>
  </si>
  <si>
    <t>Verify #1199 PMD CheckResultSet gives false positive in a do/while loop</t>
  </si>
  <si>
    <t>#1234 Unused private methods still giving false positives in 5.1.3 snapshot</t>
  </si>
  <si>
    <t>#1232 Make ShortClassName configurable</t>
  </si>
  <si>
    <t>#1231 No Error Message on Missing Rule - add error message if excluded rule cannot be found</t>
  </si>
  <si>
    <t>Fix NPE in ConstructorCallsOverridable and XPath error in AvoidLiteralsInIfCondition</t>
  </si>
  <si>
    <t>#1239 StackOverflowError in AbstractTokenizer.parseString running CPD on &gt;1MB JS file</t>
  </si>
  <si>
    <t>Use PMDTestRunner for almost all rule tests</t>
  </si>
  <si>
    <t>Refactor cyclomatic complexity tests to be standard rule tests</t>
  </si>
  <si>
    <t>Renamed LanguageVersionModule back to LanguageVersion and LanguageModule back to Language.</t>
  </si>
  <si>
    <t>Remove more java language dependencies in test classes</t>
  </si>
  <si>
    <t>Move and remove more java language dependencies in tests
All the symboltable tests seem to be java specific
ParserTst is java specific, too</t>
  </si>
  <si>
    <t>Fix test compilation errors - LanguageVersion*Tests in each sub-module now</t>
  </si>
  <si>
    <t>Introduce two dummy languages for testing, fix more compile errors in tests</t>
  </si>
  <si>
    <t>More fixes - some tests simply moved to java module</t>
  </si>
  <si>
    <t>Fix more tests like StatisticalRuleTest, SourceCodeTest
MatchAlgorithmTest moved to java</t>
  </si>
  <si>
    <t>Fix RendererTests - XMLRendererTest same as all others now.</t>
  </si>
  <si>
    <t>Fix CLI Tests, move coverage test to java</t>
  </si>
  <si>
    <t>Fix ant tests - PMDTaskTest is moved partly to java,
javascript and xml</t>
  </si>
  <si>
    <t>Add ruleset factory tests for all languages</t>
  </si>
  <si>
    <t>Checkstyle fixes</t>
  </si>
  <si>
    <t>Update changelog for python pull request</t>
  </si>
  <si>
    <t>RuleProperties: Add more tests and fix some multi property issues.
Add missing BooleanMultiProperty.FACTORY</t>
  </si>
  <si>
    <t>#1317 RuntimeException when parsing class with multiple lambdas
Removing Java8MultipleLambdasTest from java8 integration, as it can
be tested with java &lt; 8 in pmd-java</t>
  </si>
  <si>
    <t>dogfood, whitespaces</t>
  </si>
  <si>
    <t>pmd-core: convert util/database to junit 4 tests, indentation fixes</t>
  </si>
  <si>
    <t>Whitespaces</t>
  </si>
  <si>
    <t>Removing maven-plugin-pmd-build. This has been moved to https://github.com/pmd/build-tools</t>
  </si>
  <si>
    <t>reformat, whitespaces</t>
  </si>
  <si>
    <t>#1425 Invalid XML Characters in Output
XMLRenderer correctly escapes the surrogate characters
AvoidDuplicateLiterals tries to reconstruct original string literal</t>
  </si>
  <si>
    <t>InvalidSlf4jMessageFormat: Fix Null pointer with VariableNamingDeclaration
and VariableDeclaratorId types</t>
  </si>
  <si>
    <t>Java 7 changes and some compiler warnings fixed</t>
  </si>
  <si>
    <t>Refactor command line tests for CPD and create a BaseCPDCLITest class</t>
  </si>
  <si>
    <t>fixes #1455 PMD doesn't handle Java 8 explicit receiver parameters
Those parameters are correctly parsed now and can be found
with "//FormalParameter[@ExplicitReceiverParameter='true']"</t>
  </si>
  <si>
    <t>Next step towards compile ;-)</t>
  </si>
  <si>
    <t>I guess we need more AST nodes to make parsing of real world classes
work ;-)</t>
  </si>
  <si>
    <t>Focus on porting codesize test from java to apex</t>
  </si>
  <si>
    <t>Changed all rule categories according to the categories of the Code
Climate Spec https://github.com/codeclimate/spec/blob/master/SPEC.md</t>
  </si>
  <si>
    <t>Fixes #1491 Code Climate JSON - corrupt output with real line breaks</t>
  </si>
  <si>
    <t>apex - add unit test for pr-99 / Trigger Name</t>
  </si>
  <si>
    <t>core - CSVRenderer: add unit test for escaping filenames (#100)</t>
  </si>
  <si>
    <t>Consider classpath and ruleset for cache invalidation
 - Not completely convinced by this implementation, but is simple enough
    and it's working.</t>
  </si>
  <si>
    <t>Refactor FileAnalysisCache
 - Split the generic cache implementation from the file-backing persistence
    strategy. This could probably work better as a composition rather than
    inheritance, but we will take it one step at a time.
 - Took the chance to improve error messages produces by FileAnalysisCache</t>
  </si>
  <si>
    <t>Tidy up final test cases</t>
  </si>
  <si>
    <t>Refactor RuleSet creation
 - RuleSet is now immutable
 - RuleSets are created through a RuleSetBuilder
 - RuleSetBuilder is accessed solely from RuleSetFactory
 - RuleSetFactory can now either parse XMLs for rule set creation,
    or create single rule rulesets</t>
  </si>
  <si>
    <t>pmd-fortran: externalize test source file</t>
  </si>
  <si>
    <t>pmd-java: checkstyle / formatting</t>
  </si>
  <si>
    <t>pmd-java: external sample code of JDKVersionTest</t>
  </si>
  <si>
    <t>pmd-java: checkstyle fixes</t>
  </si>
  <si>
    <t>pmd-jsp: checkstyle / formatting</t>
  </si>
  <si>
    <t>pmd-plsql: checkstyle fixes</t>
  </si>
  <si>
    <t>pmd-ruby: checkstyle / formatting</t>
  </si>
  <si>
    <t>pmd-xml: checkstyle / formatting</t>
  </si>
  <si>
    <t>pmd-core: checkstyle fixes</t>
  </si>
  <si>
    <t>pmd-cpp/pmd-java: checkstyle fixes</t>
  </si>
  <si>
    <t>pmd-apex, pmd-javascript, pmd-plsql, pmd-vm: Checkstyle fixes</t>
  </si>
  <si>
    <t>Improve symboltable codebase
 - Move shared code to pmd-core
 - Allow search methods to stop searching when they want to
 - If we are looking for a variable declaration, just search among those and not all name declarations
 - This is roughtly another 10% improvement on symbol table performance</t>
  </si>
  <si>
    <t>Fix NPE error in CPD reported under #185</t>
  </si>
  <si>
    <t>[core] Cache rule violations
 - This allows to completely ignore unmodified files, even if they had violations</t>
  </si>
  <si>
    <t>[java] Qualify references to inner classes of imports
 - Given an import on `a.Foo`, references to `Foo.Inner` should be qualified
    as `a.Foo.Inner`.
 - This fixes a couple of wrong missing classes.
 - The test also brought to light another issue with resolvers that would fail
    to resolve even a qualified inner class if not explicitly imported under
    certain circumstances.</t>
  </si>
  <si>
    <t>Fixed up parser unit tests</t>
  </si>
  <si>
    <t>Renaming rules to security, fixing leading whitespaces</t>
  </si>
  <si>
    <t>Added support for DotExpression and Arguments list</t>
  </si>
  <si>
    <t>Parser fix for EL in no quote context</t>
  </si>
  <si>
    <t>Few improvements</t>
  </si>
  <si>
    <t>All tests run</t>
  </si>
  <si>
    <t>Add unit test for CPD --filelist option
*   unify implementation of PMD/CPD for the file list option
*   references #295</t>
  </si>
  <si>
    <t>Removed test class</t>
  </si>
  <si>
    <t>Removing comment AST nodes for cleaner tree</t>
  </si>
  <si>
    <t>Revert "Merge branch 'pr-287'"
This reverts commit 2d322882d3baf52fcb46d1af32b922182120cd1b, reversing
changes made to e58422bf7ef3c3a1da303010c12e138fcf520cf5.</t>
  </si>
  <si>
    <t>Fix additional potential resource leaks
refs #337 refs #349
(cherry picked from commit 23ed8139546a74562c9da03c2028a856ed39dfce)</t>
  </si>
  <si>
    <t>Big refactor of qname
The creation methods now mostly take the node to describe as parameter. That way, the implementation of the class is less exposed, the creation methods can be overloaded and simplified in the AST nodes' classes.
Only nested class do not do that. That is to keep the recursive call to getQualifiedName which would be much more complicated if it was called from QualifiedName rather than the AST node.</t>
  </si>
  <si>
    <t>Completed tests for signatures</t>
  </si>
  <si>
    <t>Java, typeres: clean up generic field tests</t>
  </si>
  <si>
    <t>Java, typeres: cleanup non-generic field tests</t>
  </si>
  <si>
    <t>Enhance ruleset schema validation test
refs #440</t>
  </si>
  <si>
    <t>cpp: skip line continuation character in grammar
Fixes #431
Note: the tokens separate by such continuation characters are not
merged and appear as two separate tokens, which could lead to false
negatives in duplication detection.
ContinuationReader is deleted, since skipping characters in the stream
makes it difficult to provide accurate line numbers/positions.</t>
  </si>
  <si>
    <t>Refactored AbstractPropertyTester and subclasses
Still fails test though</t>
  </si>
  <si>
    <t>Finally the enum transformation is complete</t>
  </si>
  <si>
    <t>Update tests to reset correctly: depends on #495</t>
  </si>
  <si>
    <t>Removed wrappers altogether</t>
  </si>
  <si>
    <t>Reworked factories</t>
  </si>
  <si>
    <t>Added factory methods for custom metric keys</t>
  </si>
  <si>
    <t>Moved interfaces and renamed package
Prepare abstraction of metrics</t>
  </si>
  <si>
    <t>Java, typeres: fix for PR</t>
  </si>
  <si>
    <t>Java, typeres: split incorporation tests</t>
  </si>
  <si>
    <t>Add tests and update old ones</t>
  </si>
  <si>
    <t>Memoization tests ok</t>
  </si>
  <si>
    <t>Made signature matching optional + doc</t>
  </si>
  <si>
    <t>Resolve conflicts</t>
  </si>
  <si>
    <t>Separated memoization from signature matching</t>
  </si>
  <si>
    <t>Made ParserTst a static utility class</t>
  </si>
  <si>
    <t>Removed some redundancy in ClassTypeResolver and MetricsVisitorTest</t>
  </si>
  <si>
    <t>Separated multifile analysis from metrics</t>
  </si>
  <si>
    <t>Removed the metrics visitor</t>
  </si>
  <si>
    <t>Remove ruleset schema 3.0.0</t>
  </si>
  <si>
    <t>Split fxml and controllers</t>
  </si>
  <si>
    <t>[java] Move rule LooseCoupling from typeresolution to coupling
Replace existing rule with the typeresolution-based implementation.</t>
  </si>
  <si>
    <t>[java] Move rule CloneMethodMustImplementCloneable from typeresolution to clone
Replace existing rule with the typeresolution-based implementation.</t>
  </si>
  <si>
    <t>[java] Move rule UnusedImports from typeresolution to imports
Replace existing rule with the typeresolution-based implementation.</t>
  </si>
  <si>
    <t>[java] Move rule SignatureDeclareThrowsException from typeresolution to strictexception
Replace existing rule with the typeresolution-based implementation.</t>
  </si>
  <si>
    <t>[core] Changes to execution classpath invalidate cache
 - Resolves #603</t>
  </si>
  <si>
    <t>[javascript] Move rules and tests to new packages</t>
  </si>
  <si>
    <t>Revert "Temporarily disable the unit tests until the rules are moved into the"
This reverts commit ded09b649895436c183eb7ffe93d5119a4d2a126.</t>
  </si>
  <si>
    <t>[java] Moving rules into correct packages according to the new category - Part 1</t>
  </si>
  <si>
    <t>[java] Moving rules into correct packages according to the new category - Part 2</t>
  </si>
  <si>
    <t>[java] Moving rules into correct packages according to the new category - Part 3</t>
  </si>
  <si>
    <t>[apex] Move rules and tests to new packages</t>
  </si>
  <si>
    <t>[jsp] Move rules and tests to new packages</t>
  </si>
  <si>
    <t>[plsql] Move rules and tests to new packages</t>
  </si>
  <si>
    <t>[vm] Reorganize rules into categories</t>
  </si>
  <si>
    <t>[xml] Reorganize rules into categories</t>
  </si>
  <si>
    <t>[xml] Move pom/ProjectVersionAsDependencyVersion to errorprone</t>
  </si>
  <si>
    <t>Move CyclomaticComplexity from metrics to design w/ deprecated property</t>
  </si>
  <si>
    <t>Fixes #793 [java] Parser error with private method in nested classes in interfaces
*   Remember old state to allow nesting
*   Fix ASTMethodDeclaration.isInterfaceMember
*   Extended tests</t>
  </si>
  <si>
    <t>[WIP] Working fix for &lt;Line, Offset&gt; mapping to support any type of line separators in the same source file &amp;&amp; other minor fixes</t>
  </si>
  <si>
    <t>Make JavaQualifiedName represent packages like in the JLS
The unnamed package is not represented as a lone full stop anymore.
Rename QualifiedNameTest into JavaQualifiedNameTest</t>
  </si>
  <si>
    <t>Miscellaneous cleanups</t>
  </si>
  <si>
    <t>[java] Migrate internal rulesets used in unit tests
Avoiding deprecation warnings
References #946</t>
  </si>
  <si>
    <t>Remove no longer needed parent check
 - Also break once we have a result</t>
  </si>
  <si>
    <t>Cleanup QualifiedNameFactory</t>
  </si>
  <si>
    <t>Use JavaQualifiedName to resolve anonymous classes types in ClassTypeResolver
    Success! We still need to figure out a straightforward bridge between JavaTypeDefinition and qualified names</t>
  </si>
  <si>
    <t>Fixing broken build</t>
  </si>
  <si>
    <t>[plsql] Support comment-based CPD suppressions</t>
  </si>
  <si>
    <t>[java] Fix scoping inconsistencies
 - Reduce LocalScope creations. Method parameters and method locals have
the same visibility / reachability, so they should be in the same scope.
 - Fix the grammar `assert` lookahead. There is no need to use `(`
 - Fix illegal test code (shadowing of parameters is illegal)
 - Update Scope tests to deal with changes
 - Fixes #1051</t>
  </si>
  <si>
    <t>Rework "var" support for java10 using void production for LocalVariableType</t>
  </si>
  <si>
    <t>Upgrade to 6.0.0 categories</t>
  </si>
  <si>
    <t>Fix tests of ClassTypeResolver
We now allow findDescendantsOfType to match subtypes</t>
  </si>
  <si>
    <t>[plsql] Add support for OrderBy and RowLimiting clauses for SELECT</t>
  </si>
  <si>
    <t>Allow to write tests in Kotlin</t>
  </si>
  <si>
    <t>[java] Split the rule tests for codestyle</t>
  </si>
  <si>
    <t>[java] Split the rule tests for documentation</t>
  </si>
  <si>
    <t>[java] Split the rule tests for multithreading</t>
  </si>
  <si>
    <t>[apex] Split the rule tests</t>
  </si>
  <si>
    <t>[java] Simplify rule tests, directly inherit from SimpleAggregatorTst</t>
  </si>
  <si>
    <t>Simplify rule tests, directly inherit from SimpleAggregatorTst
for apex, javascript, jsp, plsql, visualforce, vm, xml</t>
  </si>
  <si>
    <t>[apex] Convert rule test ApexDoc</t>
  </si>
  <si>
    <t>Remove old GUI applications</t>
  </si>
  <si>
    <t>Remove unnecessary PMD language module for kotlin</t>
  </si>
  <si>
    <t>Deprecate PMD LanguageModule for languages, that only support CPD</t>
  </si>
  <si>
    <t>Delete old NonRuleWithAllPropertyTypes and PropertyAccessorTest</t>
  </si>
  <si>
    <t>Remove module java8 and merge tests into java
Since we switched now to java8 in general, we can remove the extra module.</t>
  </si>
  <si>
    <t>Default methods are not abstract</t>
  </si>
  <si>
    <t>Handle null provider</t>
  </si>
  <si>
    <t>Share utilities defined in ClassTypeResolverTest
Revert "REVERT ME remove changes to ClassTypeResolverTest"
This reverts commit a96c5704e1bbd503ba993f6eaee59edbec2101b0.</t>
  </si>
  <si>
    <t>[core] CPD: Add unit test for file order relevance
Refs #1196</t>
  </si>
  <si>
    <t>Expose jorje attributes manually</t>
  </si>
  <si>
    <t>[core] Undo changes to AttributeAxisIterator / Attribute, so that
we only can iterate on the node's attribute</t>
  </si>
  <si>
    <t>Avoid caching by default, provide a cached() method instead</t>
  </si>
  <si>
    <t>[plsql] Fix test cases
* table is a reserved word and cannot be used as an identifier
* correctly name test class for TableCollectionExpressionTest</t>
  </si>
  <si>
    <t>Remove pmd-ui module</t>
  </si>
  <si>
    <t>[java] AvoidDuplicateLiterals warning about deprecated separator property when not used
Fixes #1570</t>
  </si>
  <si>
    <t>Moar tests</t>
  </si>
  <si>
    <t>Rewrote unit tests for C++ raw string literals.</t>
  </si>
  <si>
    <t>Fix compilation
Left many bugs here and there</t>
  </si>
  <si>
    <t>Test literals</t>
  </si>
  <si>
    <t>Fix constructor invocation ambiguity</t>
  </si>
  <si>
    <t>Flesh out explicit constructor invoc API</t>
  </si>
  <si>
    <t>Fix other annotations</t>
  </si>
  <si>
    <t>remove unused method</t>
  </si>
  <si>
    <t>[apex] Expose more info on UserClass, UserInterface, UserTrigger
* Renamed ASTUserClass::getSuperTypeName to getSuperClassName
* Expose ASTUserClass::getInterfaceNames - comma separated
* Expose ASTUserInterface::getSuperInterfaceName
* Expose ASTUserTrigger::getTargetName and getUsages</t>
  </si>
  <si>
    <t>[java] Remove java12 break-with-expression support
This preview language feature has been replaced with
the yield statement in java 13.</t>
  </si>
  <si>
    <t>[core] Use real file name in ruleContext during analysis
* This is needed to fix #1923
* RuleContext, RuleViolations all use the real name
* The shortname is only applied by the renderers now
  at the end of the processing
* Error logging and reporting also uses the real, full name
  of the file being analysed</t>
  </si>
  <si>
    <t>Genericized the Scala Visitor's input and output types, correctly placed node accept methods, handle bad code tokenization problems. Added more rules to check for bad source tokenization, and rules can visit particular nodes correctly</t>
  </si>
  <si>
    <t>Remove pmd core stuff</t>
  </si>
  <si>
    <t>Fixes from PR #1959 Review</t>
  </si>
  <si>
    <t>Opt sibling methods</t>
  </si>
  <si>
    <t>Add tests</t>
  </si>
  <si>
    <t>Remove old cyclo rules</t>
  </si>
  <si>
    <t>Use kotlin tests for text blocks</t>
  </si>
  <si>
    <t>Remove old test</t>
  </si>
  <si>
    <t>Remove useless test</t>
  </si>
  <si>
    <t>Forgot golang and groovy</t>
  </si>
  <si>
    <t>Fix wrong language version message</t>
  </si>
  <si>
    <t>Remove findLanguageVersionByTerseName
This method was stupid, most usages actually concatenate two strings
to pass as an argument. The only place this is used appropriately is
when parsing the sourceType of rule tests, with the caveat that the
source may be a different language than the rule, which makes no sense
at all.</t>
  </si>
  <si>
    <t>Use Pattern everywhere instead of String</t>
  </si>
  <si>
    <t>Remove suppress map</t>
  </si>
  <si>
    <t>Fix tests</t>
  </si>
  <si>
    <t>Remove useless violation factories</t>
  </si>
  <si>
    <t>Fix typo in AbstractRendererTest class name</t>
  </si>
  <si>
    <t>Turn Statement into an interface
Remove BlockStatement
Introduce LocalClassDeclStatement
Introduce EmptyDeclaration (in preparation for PR about declarations)
Replace StatementExpression with ExpressionStatement
Make YieldStatement, ExplicitConstructorInvocation implement ASTStatement
Extract ForeachStatement from ForStatement
Rename
(ASTWhileStmt,
 ASTDoStmt,
 ASTForStmt,
 ASTIfStmt,
 ASTAssertStmt)#getGuardExpressionNode() -&gt; getCondition()
Rename ASTCatchStatement -&gt; ASTCatchClause
Rename ASTFinallyStatement -&gt; ASTFinallyClause
Rename ASTTryStatement#getCatchStatements() -&gt; getCatchClauses()
Make ASTYieldStatement not a TypeNode
Remove ASTTryStatement#hasFinally()
Add (ASTThrowStatement,  ASTYieldStatement, ASTReturnStatement)#getExpression()
Add ASTTryStatement#getBody()</t>
  </si>
  <si>
    <t>Abstract away parser utils
Convert a few pieces of code
Share with modelica
Remove yet another dup
Fix tests
Doc
Share with plsql
Fix tests
Fix build
Cleanup
Minimize diff
Share with JSP module
Share with JS module
Share with XML module
Share with VisualForce module
Share with Scala module
Fix last tests</t>
  </si>
  <si>
    <t>REVERT ME Remove some diff</t>
  </si>
  <si>
    <t>Replace Filter with predicate</t>
  </si>
  <si>
    <t>Remove StringUtil#lineNumberAt(offset)</t>
  </si>
  <si>
    <t>Use ArrayDimensions for VariableDeclaratorId
* Remove `Dimensionable`, remove its methods from the former implementations (except from ASTArrayDimsAndInits, which is itself deprecated)
* The varargs ellipsis is now represented as an ArrayTypeDim.
  * This affects FormalParameter and LambdaParameter
Closes #997. All forms of type annotations are now supported.</t>
  </si>
  <si>
    <t>Improve switch grammar</t>
  </si>
  <si>
    <t>Refactor tests for javascript, jsp, plsql, scala, visualforce, xml
using BaseParsingHelper
Revert "REVERT ME Remove some diff"
This reverts commit f72810088d2c7f3c29fbde185b25cfc72fc1fbcc.</t>
  </si>
  <si>
    <t>[java] Fix compile errors
Introduce JavaParsingHelper.convertList again,
it was previously on ParserTstUtil</t>
  </si>
  <si>
    <t>[apex] Use base parser class for apex
Refs #2177, #1937</t>
  </si>
  <si>
    <t>Extract changes from #2166 to 7.0.x
* Make Java nodes text-available
* Introduce shared JavaccToken in pmd-core
* Use factory to produce char streams
Tests are still on java-grammar,
since they use the DSL &amp; newer
AST structure.
This is to prepare for other changes
that concern all javacc languages and
should not be done on java-grammar</t>
  </si>
  <si>
    <t>[java] JavaRuleViolation reports wrong class name
Fixes #2212</t>
  </si>
  <si>
    <t>Config flatmapped descendant streams</t>
  </si>
  <si>
    <t>Convert some jdk tests to kotlin</t>
  </si>
  <si>
    <t>Fix PLSQL</t>
  </si>
  <si>
    <t>Replace more direct usages of parser</t>
  </si>
  <si>
    <t>Simplify metrics framework</t>
  </si>
  <si>
    <t>Cleanup language version handlers</t>
  </si>
  <si>
    <t>Remove typeres/dfa/multifile stuff</t>
  </si>
  <si>
    <t>Rework AccessNode
Introduce a ModifierList node, that ranges
 over the modifiers of a declaration (including
annotations).
This is a combination of a few old commits:
Figure out modifiers
Fix tests
Remove AccessTypeNode
Document
Remove specific methods
Fix symboltable test
Fix tests
Rename to JModifier
Fix copypaste default/abstract
Improve doc
Test anon classes
Remove useless impl
Static modifier should not be present on toplevel classes
Simplify impl
Add visibility enum
Port some tests
Fix test ranges
Fix modifier ordering
Cleanup
Fix unnecessary modifier rule
Rename to use plural
Improve visibility doc
Simplify some things
Checkstyle
Remove some usages of typekind
Fix missing import
Remove irrelevant method
REmove some duplication
Replace AccessNode with ModifierOwner
Rename to AccessNode to reduce diff
Remove changes to rules
Add convenience methods
Make VariableDeclaratorId a ModifierOwner
Fix variable name decl
Make enum constant an implicit AccessNode
Fix compil
Checkstyle
Cleanup
Deprecate TypeKind
Cleanup
Remove TypeKind
Revert "Remove TypeKind"
This reverts commit 222c169c3401a01507726f339ae9f9b2b20dc69a.
Fix doc
Fix UnnecessaryModifierRule
Use special node instead of ModifierSet
Remove useless tests
Fix tests WIP
Work should be resumed when #2211 is merged into java-grammar
Fix some tests
Doc</t>
  </si>
  <si>
    <t>Make LambdaExpression not a MethodLikeNode</t>
  </si>
  <si>
    <t>Move some tests to core</t>
  </si>
  <si>
    <t>[java] Remove version java 12 preview
Keep the tests and move them to java 14
except for the break expression</t>
  </si>
  <si>
    <t>Remove multifile stuff
This is the last component that depends
on JavaQualifiedName on the java-grammar
branch.</t>
  </si>
  <si>
    <t>[java] Fix tests
* pattern matching tests are in ASTPatternTest.kt
* type resolution for record components is TODO</t>
  </si>
  <si>
    <t>Remove qualified names</t>
  </si>
  <si>
    <t>Fix file name for token manager error</t>
  </si>
  <si>
    <t>[core] saxon rulechain: don't use rule chain for other path expressions</t>
  </si>
  <si>
    <t>Update some tests</t>
  </si>
  <si>
    <t>Cleanup a test</t>
  </si>
  <si>
    <t>[javascript] Add support for ES6 version and use that as default
Fixes #1235
Fixes #2379</t>
  </si>
  <si>
    <t>Checkstyle</t>
  </si>
  <si>
    <t>Make deprecation warnings for xpath rules mention the name of the rule
Fix #2019</t>
  </si>
  <si>
    <t>Delete test for findChildNodesWithXPath</t>
  </si>
  <si>
    <t>Cleanup AbstractNode</t>
  </si>
  <si>
    <t>Update saxon version
Remove Jaxen, port function defs
Use enum to represent XPath version
Move to internal package
Fix style
Refactor functions</t>
  </si>
  <si>
    <t>Fix test</t>
  </si>
  <si>
    <t>Checkout updated rules</t>
  </si>
  <si>
    <t>Extract escaping function</t>
  </si>
  <si>
    <t>Remove test about list attributes</t>
  </si>
  <si>
    <t>Add test for invalid language version NPE
Refs https://github.com/pmd/pmd/pull/2486#discussion_r425381773</t>
  </si>
  <si>
    <t>Fix diamond situation</t>
  </si>
  <si>
    <t>Implement real toposort</t>
  </si>
  <si>
    <t>Use persistent collections</t>
  </si>
  <si>
    <t>Improve test XML schema</t>
  </si>
  <si>
    <t>Cleanup</t>
  </si>
  <si>
    <t>Revert changes to test framework</t>
  </si>
  <si>
    <t>Replace Node#apply(List&lt;Node&gt;) with apply(Node)</t>
  </si>
  <si>
    <t>Remove diamond detection
If we just mandate that the monoid
be idempotent, which is the case for
set monoids, then we can just avoid
this and reduce complexity of the
implementation.</t>
  </si>
  <si>
    <t>Actually we don't need idempotence</t>
  </si>
  <si>
    <t>Nail monoid properties
We need commutativity, but can work
around idempotence by being smarter
the impl of the reduction op</t>
  </si>
  <si>
    <t>Mandate idempotence
Makes it much easier to reason about</t>
  </si>
  <si>
    <t>Remove monoid abstraction
Unlikely to change because of tight contract, reduces complexity</t>
  </si>
  <si>
    <t>Fix rebase</t>
  </si>
  <si>
    <t>Port remaining dart tests</t>
  </si>
  <si>
    <t>Port xml tests</t>
  </si>
  <si>
    <t>Convert JS tests</t>
  </si>
  <si>
    <t>Convert CPP tests</t>
  </si>
  <si>
    <t>Finish cpp module</t>
  </si>
  <si>
    <t>Convert java tests</t>
  </si>
  <si>
    <t>Fix getSlice
The method path for when the
code is not loaded yet was incorrect.
This was hidden by the fact that tests
use a dummy tokenizer *before* cutting
out a slice, so that the code is in the
soft reference, and that code path is
never taken in the relevant tests.</t>
  </si>
  <si>
    <t>Rename test file</t>
  </si>
  <si>
    <t>Convert Go tests</t>
  </si>
  <si>
    <t>Convert kotlin tests</t>
  </si>
  <si>
    <t>Port ruby tests
TODO there's a bug</t>
  </si>
  <si>
    <t>Convert fortran tests</t>
  </si>
  <si>
    <t>Convert lua tests</t>
  </si>
  <si>
    <t>Convert scala tests</t>
  </si>
  <si>
    <t>Remove test
This is already tested in SourceCodeTest in pmd-core</t>
  </si>
  <si>
    <t>Convert matlab tests</t>
  </si>
  <si>
    <t>Convert ObjC tests</t>
  </si>
  <si>
    <t>Convert plsql tests</t>
  </si>
  <si>
    <t>Convert python tests</t>
  </si>
  <si>
    <t>Convert swift tests</t>
  </si>
  <si>
    <t>Convert C# module</t>
  </si>
  <si>
    <t>Convert Apex tests</t>
  </si>
  <si>
    <t>Convert groovy tests</t>
  </si>
  <si>
    <t>Port JSP tests</t>
  </si>
  <si>
    <t>Add generic visitor interface in pmd-core
Replace SideEffectingVisitor with JavaVisitor
The new visitor is generic. We don't actually need the
old Object-&gt;Object visitor, this could just be the new
generic visitor but erased
Port language level checker
Move delegators
Remove old accept methods
Remove reduced adapter
Cleanup some visitor
Make ant wrapper replace old visitor completely
Doc
Add DeprecatedUntil700 annotation
Add top interface for visitors
Convert JSP visitors
Checkstyle
Fix java module</t>
  </si>
  <si>
    <t>Remove Jaxen</t>
  </si>
  <si>
    <t>c++ ident unicode support</t>
  </si>
  <si>
    <t>Remove support for list attrs</t>
  </si>
  <si>
    <t>Fix missing lang attributes in ruleset tests</t>
  </si>
  <si>
    <t>[core] CPD: Add correct XML 1.0 escaping for code snippets</t>
  </si>
  <si>
    <t>[core] Provide StringUtil.removeInvalidXml10Characters
And use it in both CPD/PMD XMLRenderers.</t>
  </si>
  <si>
    <t>Remove some methods that depend on type image</t>
  </si>
  <si>
    <t>Test</t>
  </si>
  <si>
    <t>Remove violation tree</t>
  </si>
  <si>
    <t>Remove some utils</t>
  </si>
  <si>
    <t>Remove more utils</t>
  </si>
  <si>
    <t>Add LanguageLoader</t>
  </si>
  <si>
    <t>Remove old typeres
Reactivate some tests</t>
  </si>
  <si>
    <t>Remove java DFA</t>
  </si>
  <si>
    <t>Remove PLSQL DFA</t>
  </si>
  <si>
    <t>Remove ApexXpathRule</t>
  </si>
  <si>
    <t>Fix compil in modelica</t>
  </si>
  <si>
    <t>[java] Add versions 15 (new default) and 15-preview, remove 13-preview</t>
  </si>
  <si>
    <t>[java] Rework tests for Java 15 and Java 15 Preview</t>
  </si>
  <si>
    <t>Split TypeTestUtil</t>
  </si>
  <si>
    <t>Add replacement for TypeHelper</t>
  </si>
  <si>
    <t>Update tree dump references
I tweaked the printer so that the
modifiers are printed not as separate
attributes. Eventually I think this
is how it should be done: no separate
attributes, but instead a function
 in XPath</t>
  </si>
  <si>
    <t>Turn ParserCornerTest into a tree dump test</t>
  </si>
  <si>
    <t>Update TypeTestUtil WIP</t>
  </si>
  <si>
    <t>Make test file not depend on internal api of core</t>
  </si>
  <si>
    <t>Remove ruleContext attributes
Refs #2676
Was forgotten in #2672</t>
  </si>
  <si>
    <t>fix typos.</t>
  </si>
  <si>
    <t>Simplify test
I don't think we need to assert everything, the pmd-dist module
already has a test like that</t>
  </si>
  <si>
    <t>Analysis listener
Big cleanup of RuleContext, RuleViolationFactory API
Somewhat depends on text documents (FileLocation actually)</t>
  </si>
  <si>
    <t>Wrap renderer inside listener
Fix tests</t>
  </si>
  <si>
    <t>Remove report listeners</t>
  </si>
  <si>
    <t>Make nodes have access to file name</t>
  </si>
  <si>
    <t>Remove isThrowingExceptions from RuleContext
Not useful outside of unit tests</t>
  </si>
  <si>
    <t>Better error handling
Checkstyle + pmd</t>
  </si>
  <si>
    <t>Cleanup a JSP test
This is to remove the sorting routines,
which depend on the image</t>
  </si>
  <si>
    <t>Improve AnyTokenizer</t>
  </si>
  <si>
    <t>Make RuleContext scoped to a single rule</t>
  </si>
  <si>
    <t>Test symbolic values</t>
  </si>
  <si>
    <t>Remove apex multifile things</t>
  </si>
  <si>
    <t>Improve document logic</t>
  </si>
  <si>
    <t>Cleanup tests</t>
  </si>
  <si>
    <t>Cleanup api</t>
  </si>
  <si>
    <t>Remove text operations</t>
  </si>
  <si>
    <t>Test regions</t>
  </si>
  <si>
    <t>Remove insert from line+col</t>
  </si>
  <si>
    <t>Use TextEditor instead</t>
  </si>
  <si>
    <t>Remove create region by line+col</t>
  </si>
  <si>
    <t>Catch other case of overlap</t>
  </si>
  <si>
    <t>Create SourceCodePositioner lazily</t>
  </si>
  <si>
    <t>Add close semantics
Remove data source adapter</t>
  </si>
  <si>
    <t>REVERT ME: remove edition logic</t>
  </si>
  <si>
    <t>Fix tests of SCPositioner</t>
  </si>
  <si>
    <t>Make Node and GenericToken Reportables</t>
  </si>
  <si>
    <t>Replace routine to normalize readers</t>
  </si>
  <si>
    <t>Fix backup</t>
  </si>
  <si>
    <t>Rename java reader</t>
  </si>
  <si>
    <t>Aha! fix tests of c++</t>
  </si>
  <si>
    <t>Update CommentRequiredRule</t>
  </si>
  <si>
    <t>Remove CommentUtil and unused things</t>
  </si>
  <si>
    <t>Extract some test cleanups</t>
  </si>
  <si>
    <t>Refactor DefaultRVFactory</t>
  </si>
  <si>
    <t>Checkout changes to test utils</t>
  </si>
  <si>
    <t>Fix java tests</t>
  </si>
  <si>
    <t>Hide most methods of RuleTst
The supported API is now just the junit integration</t>
  </si>
  <si>
    <t>Move test config from file to test class
Keep it simple. The config file stored only a single line for years.</t>
  </si>
  <si>
    <t>Move method "renderTempFile" to XMLRendererTest
It is only used by the XMLRendererTest.</t>
  </si>
  <si>
    <t>Use JUnit's TemporaryFolder rule
Don't reinvent the wheel. TemporaryFolder already takes care of cleaning
up the created files.</t>
  </si>
  <si>
    <t>Fix build</t>
  </si>
  <si>
    <t>Remove JS parser options</t>
  </si>
  <si>
    <t>Remove tests</t>
  </si>
  <si>
    <t>[core,xml] Remove CompoundIterator</t>
  </si>
  <si>
    <t>Rename ExpressionType, remove google collections
Renamed ExpressionType to IdentifierType since this is more accurate.
Removed usage of google.collect classes that were causing UnsupportedClassVersionError exception in the Travis CI run.</t>
  </si>
  <si>
    <t>Update UnusedPrivateField</t>
  </si>
  <si>
    <t>Keep old name</t>
  </si>
  <si>
    <t>Fix pmd warnings</t>
  </si>
  <si>
    <t>Move visitor to VfParser#parse
LanguageVersionHandler#getTypeResolutionFacade is deprecated. Moved the VfExpressionTypeVisitor creation and execution to VfParser#parse instead.
ParsingOptionsTest located in pmd-test wasn't running previously because it was in the src/main hierarchy. Moved this test into the src/test hierarchy and consolidated the methods from the
similarly named class from pmd-core.</t>
  </si>
  <si>
    <t>Test xpath functions WIP</t>
  </si>
  <si>
    <t>Extract changes to xpath functions</t>
  </si>
  <si>
    <t>Changes to DataSource and test modules</t>
  </si>
  <si>
    <t>Fix merge</t>
  </si>
  <si>
    <t>Test splits</t>
  </si>
  <si>
    <t>Update the way nodes with data are identified
Changed method for how the Visualforce strings are reconstructed from the AST. The previous implementation had incorrect assumptions about the structure of the AST. Added tests to more thoroughly test these situations.
Changed name of IdentifierType to DataType. This information can be stored on either ASTIdentifier or ASTLiteral nodes.
Changes based on PR feedgack:
- Restored ParserOptionsTest in order to avoid binary compatibilty issues.
- Changed ParserOptions to contain a PropertySource instead of extending AbtractPropertySource.</t>
  </si>
  <si>
    <t>Update tests</t>
  </si>
  <si>
    <t>Update java tests WIP
This needs to wait for java-grammar to be finished
+ metrics to be ported.</t>
  </si>
  <si>
    <t>Make NPath return BigInteger</t>
  </si>
  <si>
    <t>Remove signatures</t>
  </si>
  <si>
    <t>Cleanups</t>
  </si>
  <si>
    <t>Simplify compat filter</t>
  </si>
  <si>
    <t>Remove more useless things</t>
  </si>
  <si>
    <t>Cleanup more tests</t>
  </si>
  <si>
    <t>Use list of ruleset in configuration</t>
  </si>
  <si>
    <t>Reduce importance of parser options</t>
  </si>
  <si>
    <t>Remove XML dom rule</t>
  </si>
  <si>
    <t>Remove xml parser options</t>
  </si>
  <si>
    <t>Delete ParserOptions</t>
  </si>
  <si>
    <t>Cleanup tests
Replace a duplicated function</t>
  </si>
  <si>
    <t>Issue 3106: Use StringExpression, test case renamed, moved plsql to resource folder.</t>
  </si>
  <si>
    <t>Remove some things from pmd core</t>
  </si>
  <si>
    <t>[java] Remove support for Java 14 preview</t>
  </si>
  <si>
    <t>Reacted to comments in the PR:Some refactoring</t>
  </si>
  <si>
    <t>[plsql] Move ParsingExclusion test to PlsqlTreeDumpTest</t>
  </si>
  <si>
    <t>Fold some test logic</t>
  </si>
  <si>
    <t>Update tree dump tests</t>
  </si>
  <si>
    <t>Remove more unresolved references</t>
  </si>
  <si>
    <t>Revert changes to UnusedImports</t>
  </si>
  <si>
    <t>Remove deprecated imports rules
Refs #3200, #3128, #2701</t>
  </si>
  <si>
    <t>Add unit test for TypeSystem</t>
  </si>
  <si>
    <t>[java] Remove support for Java 15 preview language features</t>
  </si>
  <si>
    <t>Port some stuff from pmd 7, add test</t>
  </si>
  <si>
    <t>Add xpath function for file name</t>
  </si>
  <si>
    <t>seperate  and current work</t>
  </si>
  <si>
    <t>Delete EcmasccriptLanguageModuleTest
This should already be tested in pmd core as there
are no custom violation factories anymore</t>
  </si>
  <si>
    <t>Update SimplifiableTestAssertion</t>
  </si>
  <si>
    <t>Add logger and language discoverer</t>
  </si>
  <si>
    <t>Revert "Add commonPrefix and commonSuffix to StringUtils"
This reverts commit f7e4d624156197803cc09c3011a1422253b99095.</t>
  </si>
  <si>
    <t>[core] Refactoring renderer tests</t>
  </si>
  <si>
    <t>[apex] Use slf4j</t>
  </si>
  <si>
    <t>[java] Use slf4j</t>
  </si>
  <si>
    <t>Remove core api</t>
  </si>
  <si>
    <t>Remove some deprecated things</t>
  </si>
  <si>
    <t>Add more tests</t>
  </si>
  <si>
    <t>Rename PmdLogger to MessageReporter</t>
  </si>
  <si>
    <t>Fix ant test</t>
  </si>
  <si>
    <t>Rename test</t>
  </si>
  <si>
    <t>Remove old symbol table</t>
  </si>
  <si>
    <t>[java] Remove support for Java 16 Preview</t>
  </si>
  <si>
    <t>Move things from JavaRuleUtil to JavaAstUtils</t>
  </si>
  <si>
    <t>Add a property for the default namespace</t>
  </si>
  <si>
    <t>Add tests in pmd-core</t>
  </si>
  <si>
    <t>[java] Improve module grammar
Type names in "provides" directives are disambiguated
like any other type name.
ASTName is made redundant and removed for good.</t>
  </si>
  <si>
    <t>Add tests for module directives</t>
  </si>
  <si>
    <t>Cleanup some tests</t>
  </si>
  <si>
    <t>Remove deprecated nodes</t>
  </si>
  <si>
    <t>WIP needs xml messages PR</t>
  </si>
  <si>
    <t>Adapt code to work without changes to properties</t>
  </si>
  <si>
    <t>Update JS module</t>
  </si>
  <si>
    <t>Add a test for the full message</t>
  </si>
  <si>
    <t>Sync with designer, remove range2d</t>
  </si>
  <si>
    <t>More tests</t>
  </si>
  <si>
    <t>Move trimBlankLines</t>
  </si>
  <si>
    <t>Finish cleaning up trimming logic</t>
  </si>
  <si>
    <t>[test] Backport NodePrinters.kt from pmd7</t>
  </si>
  <si>
    <t>Stop using long to mask line/col</t>
  </si>
  <si>
    <t>Fix AvoidDuplicateLiteral
message needs escaping</t>
  </si>
  <si>
    <t>More tests, release notes</t>
  </si>
  <si>
    <t>[core] Convert Ant Tests to JUnit5</t>
  </si>
  <si>
    <t>[core] Internalize CPDCommandLineInterface
Fixes #3835</t>
  </si>
  <si>
    <t>[core] Convert cli tests to JUnit5</t>
  </si>
  <si>
    <t>[core] Convert cpd tests to JUnit5</t>
  </si>
  <si>
    <t>[core] Convert more tests to JUnit5</t>
  </si>
  <si>
    <t>[core] Convert remaining tests to JUnit5
Update wiremock dependency</t>
  </si>
  <si>
    <t>[apex] Migrate tests to JUnit5</t>
  </si>
  <si>
    <t>[java] Remove language version 17-preview</t>
  </si>
  <si>
    <t>Fix build
Refs #2716 - langs aren't declared in java anymore</t>
  </si>
  <si>
    <t>progress, remove ContextualizedTest</t>
  </si>
  <si>
    <t>Minimal language lifecycle</t>
  </si>
  <si>
    <t>fix some tests</t>
  </si>
  <si>
    <t>[java] Refactor RegexpAcceptanceTest</t>
  </si>
  <si>
    <t>fix tests</t>
  </si>
  <si>
    <t>[jsp] Migrate tests to Junit5</t>
  </si>
  <si>
    <t>[plsql] Migrate tests to Junit5</t>
  </si>
  <si>
    <t>[lua] Fixups from #4066</t>
  </si>
  <si>
    <t>[java] CommentDefaultAccessModifier - configure JUnit5 annotations to be ignored</t>
  </si>
  <si>
    <t>[visualforce] Migrate tests to JUnit5</t>
  </si>
  <si>
    <t>[java] Migrate tests to JUnit5</t>
  </si>
  <si>
    <t>Migrate leftover tests to JUnit5</t>
  </si>
  <si>
    <t>Migrate LanguageVersionTests to JUnit5
Also move LanguageVersionTests into their language packages
and add missing tests</t>
  </si>
  <si>
    <t>Add cpd CLI test</t>
  </si>
  <si>
    <t>Even better tests</t>
  </si>
  <si>
    <t>Add CpdCommandTest and refactor PmdCommandTest</t>
  </si>
  <si>
    <t>Use only lang-version pairs
 - no more default/ latest versions
 - this assumes all versions have names, which is till pending, but agreed on</t>
  </si>
  <si>
    <t>Update test to latest changes</t>
  </si>
  <si>
    <t>Replace uses of Jorje types in pmd-visualforce.
Summary: store and compare primitive type names instead of using BasicType enum.
Udpate unit tests and add a few more cases.
Change-Id: If4e5bb33d11793813839b82cf8beb043aad2ce34</t>
  </si>
  <si>
    <t>Cleanup Cli tests
Remove some deprecated things left over by #4059</t>
  </si>
  <si>
    <t>Move cli tests from lang modules to cli</t>
  </si>
  <si>
    <t>Do that with CPD tests too</t>
  </si>
  <si>
    <t>Delete lots of deprecated stuff in CPD core
This includes its CLI</t>
  </si>
  <si>
    <t>Fix regression with variableName not being populated</t>
  </si>
  <si>
    <t>Support wildcards
All TypePaths are now handled</t>
  </si>
  <si>
    <t>Support some type annots on methods</t>
  </si>
  <si>
    <t>Revamp symbol testing</t>
  </si>
  <si>
    <t>Finalize tests</t>
  </si>
  <si>
    <t>Factorize tests to test AST impl as well</t>
  </si>
  <si>
    <t>Refactor test, use junit 5</t>
  </si>
  <si>
    <t>Allow AST annotations to fetch default values</t>
  </si>
  <si>
    <t>Simplify tests</t>
  </si>
  <si>
    <t>pmd/regress/test/net/sourceforge/pmd/RuleViolationTest.java</t>
  </si>
  <si>
    <t>pmd/regress/test/net/sourceforge/pmd/FunctionalTest.java</t>
  </si>
  <si>
    <t>pmd/regress/test/net/sourceforge/pmd/ReportTest.java</t>
  </si>
  <si>
    <t>pmd/regress/test/net/sourceforge/pmd/rules/UnusedLocalVariableTest.java</t>
  </si>
  <si>
    <t>pmd/regress/test/net/sourceforge/pmd/RuleSetTest.java</t>
  </si>
  <si>
    <t>pmd/regress/test/net/sourceforge/pmd/AbstractRuleTest.java</t>
  </si>
  <si>
    <t>pmd/regress/test/net/sourceforge/pmd/RuleFactoryTest.java</t>
  </si>
  <si>
    <t>pmd/regress/test/net/sourceforge/pmd/ReportFactoryTest.java</t>
  </si>
  <si>
    <t>pmd/regress/test/net/sourceforge/pmd/TypeSetTest.java</t>
  </si>
  <si>
    <t>pmd/regress/test/net/sourceforge/pmd/SymbolTableTest.java</t>
  </si>
  <si>
    <t>pmd/regress/test/net/sourceforge/pmd/rules/CreateAThreadRuleTest.java</t>
  </si>
  <si>
    <t>pmd/regress/test/net/sourceforge/pmd/rules/CreatesATimerTest.java</t>
  </si>
  <si>
    <t>pmd/regress/test/net/sourceforge/pmd/rules/SystemInRuleTest.java</t>
  </si>
  <si>
    <t>pmd/regress/test/net/sourceforge/pmd/rules/SystemOutRuleTest.java</t>
  </si>
  <si>
    <t>pmd/regress/test/net/sourceforge/pmd/rules/SystemPropsRuleTest.java</t>
  </si>
  <si>
    <t>pmd/regress/test/net/sourceforge/pmd/rules/UnusedPrivateInstanceVariableRuleTest.java</t>
  </si>
  <si>
    <t>pmd/regress/test/net/sourceforge/pmd/cpd/OccurrencesTest.java</t>
  </si>
  <si>
    <t>pmd/regress/test/net/sourceforge/pmd/cpd/TokenSetTest.java</t>
  </si>
  <si>
    <t>pmd/regress/test/net/sourceforge/pmd/cpd/OccurrenceTest.java</t>
  </si>
  <si>
    <t>pmd/regress/test/net/sourceforge/pmd/cpd/CPDTest.java</t>
  </si>
  <si>
    <t>pmd/regress/test/net/sourceforge/pmd/cpd/GSTTest.java</t>
  </si>
  <si>
    <t>pmd/regress/test/net/sourceforge/pmd/cpd/TileTest.java</t>
  </si>
  <si>
    <t>pmd/regress/test/net/sourceforge/pmd/cpd/TokenListTest.java</t>
  </si>
  <si>
    <t>pmd/regress/test/net/sourceforge/pmd/cpd/TokenSetsTest.java</t>
  </si>
  <si>
    <t>pmd/regress/test/net/sourceforge/pmd/cpd/TokenTest.java</t>
  </si>
  <si>
    <t>pmd/regress/test/net/sourceforge/pmd/rules/design/LongParameterListRuleTest.java</t>
  </si>
  <si>
    <t>pmd/regress/test/net/sourceforge/pmd/RuleSetFactoryTest.java</t>
  </si>
  <si>
    <t>pmd-dcpd/src/net/sourceforge/pmd/dcpd/Test.java</t>
  </si>
  <si>
    <t>pmd/regress/test/net/sourceforge/pmd/stat/StatisticalRuleTest.java</t>
  </si>
  <si>
    <t>pmd/src/net/sourceforge/pmd/ast/Test.java</t>
  </si>
  <si>
    <t>pmd/regress/test/net/sourceforge/pmd/rules/design/PositionalIteratorRuleTest.java</t>
  </si>
  <si>
    <t>pmd-dcpd/regress/test/net/sourceforge/pmd/dcpd/TileGathererTest.java</t>
  </si>
  <si>
    <t>pmd-dcpd/regress/test/net/sourceforge/pmd/dcpd/TileScattererTest.java</t>
  </si>
  <si>
    <t>pmd/regress/test/net/sourceforge/pmd/NamespaceTest.java</t>
  </si>
  <si>
    <t>pmd/regress/test/net/sourceforge/pmd/RuleContextTest.java</t>
  </si>
  <si>
    <t>pmd/regress/test/net/sourceforge/pmd/RuleSetReadWriteTest.java</t>
  </si>
  <si>
    <t>pmd/regress/test/net/sourceforge/pmd/SymbolTest.java</t>
  </si>
  <si>
    <t>pmd/regress/test/net/sourceforge/pmd/ast/AccessNodeTest.java</t>
  </si>
  <si>
    <t>pmd/regress/test/net/sourceforge/pmd/ast/ClassDeclTest.java</t>
  </si>
  <si>
    <t>pmd/regress/test/net/sourceforge/pmd/ast/FieldDeclTest.java</t>
  </si>
  <si>
    <t>pmd/regress/test/net/sourceforge/pmd/ast/MethodDeclTest.java</t>
  </si>
  <si>
    <t>pmd/regress/test/net/sourceforge/pmd/ast/SimpleNodeTest.java</t>
  </si>
  <si>
    <t>pmd/regress/test/net/sourceforge/pmd/cpd/JavaTokensTokenizerTest.java</t>
  </si>
  <si>
    <t>pmd/regress/test/net/sourceforge/pmd/cpd/ResultsTest.java</t>
  </si>
  <si>
    <t>pmd/regress/test/net/sourceforge/pmd/cpd/TokenEntryTest.java</t>
  </si>
  <si>
    <t>pmd/regress/test/net/sourceforge/pmd/rules/DontImportJavaLangRuleTest.java</t>
  </si>
  <si>
    <t>pmd/regress/test/net/sourceforge/pmd/rules/DuplicateImportsRuleTest.java</t>
  </si>
  <si>
    <t>pmd/regress/test/net/sourceforge/pmd/rules/EmptyCatchBlockRuleTest.java</t>
  </si>
  <si>
    <t>pmd/regress/test/net/sourceforge/pmd/rules/EmptyFinallyBlockRuleTest.java</t>
  </si>
  <si>
    <t>pmd/regress/test/net/sourceforge/pmd/rules/EmptyIfStmtRuleTest.java</t>
  </si>
  <si>
    <t>pmd/regress/test/net/sourceforge/pmd/rules/EmptySwitchStmtRuleTest.java</t>
  </si>
  <si>
    <t>pmd/regress/test/net/sourceforge/pmd/rules/EmptyTryBlockRuleTest.java</t>
  </si>
  <si>
    <t>pmd/regress/test/net/sourceforge/pmd/rules/EmptyWhileStmtRuleTest.java</t>
  </si>
  <si>
    <t>pmd/regress/test/net/sourceforge/pmd/rules/ForLoopsMustUseBracesRuleTest.java</t>
  </si>
  <si>
    <t>pmd/regress/test/net/sourceforge/pmd/rules/IfElseStmtsMustUseBracesRuleTest.java</t>
  </si>
  <si>
    <t>pmd/regress/test/net/sourceforge/pmd/rules/IfStmtsMustUseBracesRuleTest.java</t>
  </si>
  <si>
    <t>pmd/regress/test/net/sourceforge/pmd/rules/JUnitSpellingRuleTest.java</t>
  </si>
  <si>
    <t>pmd/regress/test/net/sourceforge/pmd/rules/JUnitStaticSuiteRuleTest.java</t>
  </si>
  <si>
    <t>pmd/regress/test/net/sourceforge/pmd/rules/LongVariableRuleTest.java</t>
  </si>
  <si>
    <t>pmd/regress/test/net/sourceforge/pmd/rules/OverrideBothEqualsAndHashcodeRuleTest.java</t>
  </si>
  <si>
    <t>pmd/regress/test/net/sourceforge/pmd/rules/ShortMethodNameRuleTest.java</t>
  </si>
  <si>
    <t>pmd/regress/test/net/sourceforge/pmd/rules/ShortVariableRuleTest.java</t>
  </si>
  <si>
    <t>pmd/regress/test/net/sourceforge/pmd/rules/SimplifyBooleanReturnsRuleTest.java</t>
  </si>
  <si>
    <t>pmd/regress/test/net/sourceforge/pmd/rules/StringInstantiationRuleTest.java</t>
  </si>
  <si>
    <t>pmd/regress/test/net/sourceforge/pmd/rules/SwitchStmtsShouldHaveDefaultRuleTest.java</t>
  </si>
  <si>
    <t>pmd/regress/test/net/sourceforge/pmd/rules/UnnecessaryTemporariesRuleTest.java</t>
  </si>
  <si>
    <t>pmd/regress/test/net/sourceforge/pmd/rules/UnusedImportsRuleTest.java</t>
  </si>
  <si>
    <t>pmd/regress/test/net/sourceforge/pmd/rules/UnusedPrivateMethodRuleTest.java</t>
  </si>
  <si>
    <t>pmd/regress/test/net/sourceforge/pmd/rules/WhileLoopsMustUseBracesRuleTest.java</t>
  </si>
  <si>
    <t>pmd/regress/test/net/sourceforge/pmd/rules/design/LongClassRuleTest.java</t>
  </si>
  <si>
    <t>pmd/regress/test/net/sourceforge/pmd/rules/design/LongMethodRuleTest.java</t>
  </si>
  <si>
    <t>pmd/regress/test/net/sourceforge/pmd/rules/design/LooseCouplingRuleTest.java</t>
  </si>
  <si>
    <t>pmd/regress/test/net/sourceforge/pmd/rules/design/UseSingletonRuleTest.java</t>
  </si>
  <si>
    <t>pmd/regress/test/net/sourceforge/pmd/symboltable/SymbolTableTest.java</t>
  </si>
  <si>
    <t>pmd/regress/test/net/sourceforge/pmd/symboltable/SymbolTest.java</t>
  </si>
  <si>
    <t>pmd/regress/test/net/sourceforge/pmd/symboltable/ScopeTest.java</t>
  </si>
  <si>
    <t>pmd/regress/test/net/sourceforge/pmd/symboltable/SymbolTableBuilderTest.java</t>
  </si>
  <si>
    <t>pmd/regress/test/net/sourceforge/pmd/symboltable/NamespaceTest.java</t>
  </si>
  <si>
    <t>pmd/regress/test/net/sourceforge/pmd/rules/StringToStringRuleTest.java</t>
  </si>
  <si>
    <t>pmd/regress/test/net/sourceforge/pmd/symboltable/ClassScopeTest.java</t>
  </si>
  <si>
    <t>pmd/regress/test/net/sourceforge/pmd/symboltable/DeclarationFinderTest.java</t>
  </si>
  <si>
    <t>pmd/regress/test/net/sourceforge/pmd/symboltable/LocalScopeTest.java</t>
  </si>
  <si>
    <t>pmd/regress/test/net/sourceforge/pmd/symboltable/LookupControllerTest.java</t>
  </si>
  <si>
    <t>pmd/regress/test/net/sourceforge/pmd/symboltable/NameDeclarationTest.java</t>
  </si>
  <si>
    <t>pmd/regress/test/net/sourceforge/pmd/symboltable/NameOccurrenceTest.java</t>
  </si>
  <si>
    <t>pmd/regress/test/net/sourceforge/pmd/symboltable/AbstractScopeTest.java</t>
  </si>
  <si>
    <t>pmd/regress/test/net/sourceforge/pmd/rules/design/OnlyOneReturnRuleTest.java</t>
  </si>
  <si>
    <t>pmd/regress/test/net/sourceforge/pmd/rules/AvoidStringLiteralsRuleTest.java</t>
  </si>
  <si>
    <t>pmd/regress/test/net/sourceforge/pmd/rules/design/NullAssignmentRuleTest.java</t>
  </si>
  <si>
    <t>pmd/regress/test/net/sourceforge/pmd/rules/AvoidReassigningParametersRuleTest.java</t>
  </si>
  <si>
    <t>pmd/regress/test/net/sourceforge/pmd/jdbc/JDBCReportListenerTest.java</t>
  </si>
  <si>
    <t>pmd/regress/test/net/sourceforge/pmd/rules/UnusedModifierRuleTest.java</t>
  </si>
  <si>
    <t>pmd/regress/test/net/sourceforge/pmd/rules/ConstructorCallsOverridableMethodRuleTest.java</t>
  </si>
  <si>
    <t>pmd/regress/test/net/sourceforge/pmd/rules/JUnitAssertionsShouldIncludeMessageRuleTest.java</t>
  </si>
  <si>
    <t>pmd/regress/test/net/sourceforge/pmd/rules/XPathRuleTest.java</t>
  </si>
  <si>
    <t>pmd/regress/test/net/sourceforge/pmd/cpd/LocatorTest.java</t>
  </si>
  <si>
    <t>pmd/regress/test/net/sourceforge/pmd/rules/UnnecessaryConstructorRuleTest.java</t>
  </si>
  <si>
    <t>pmd/regress/test/net/sourceforge/pmd/symboltable/SymbolFacadeTest.java</t>
  </si>
  <si>
    <t>pmd/regress/test/net/sourceforge/pmd/rules/UnusedPrivateFieldRuleTest.java</t>
  </si>
  <si>
    <t>pmd/test-data/SymbolFacadeTest.java</t>
  </si>
  <si>
    <t>pmd/regress/test/net/sourceforge/pmd/rules/design/SwitchDensityTest.java</t>
  </si>
  <si>
    <t>pmd/regress/test/net/sourceforge/pmd/rules/ExcessiveImportsRuleTest.java</t>
  </si>
  <si>
    <t>pmd/regress/test/net/sourceforge/pmd/rules/ExcessivePublicCountRuleTest.java</t>
  </si>
  <si>
    <t>pmd/regress/test/net/sourceforge/pmd/rules/CouplingBetweenObjectsRuleTest.java</t>
  </si>
  <si>
    <t>pmd/regress/test/net/sourceforge/pmd/ant/PMDTaskTest.java</t>
  </si>
  <si>
    <t>pmd/regress/test/net/sourceforge/pmd/ant/PathCheckerTest.java</t>
  </si>
  <si>
    <t>pmd/regress/test/net/sourceforge/pmd/ExternalRuleIDTest.java</t>
  </si>
  <si>
    <t>pmd/regress/test/net/sourceforge/pmd/rules/UnusedFormalParameterRuleTest.java</t>
  </si>
  <si>
    <t>pmd/regress/test/net/sourceforge/pmd/rules/ReturnFromFinallyBlockTest.java</t>
  </si>
  <si>
    <t>pmd/regress/test/net/sourceforge/pmd/rules/ImportFromSamePackageRuleTest.java</t>
  </si>
  <si>
    <t>pmd/regress/test/net/sourceforge/pmd/rules/JumbledIncrementerRuleTest.java</t>
  </si>
  <si>
    <t>pmd/regress/test/net/sourceforge/pmd/rules/ForLoopShouldBeWhileLoopRuleTest.java</t>
  </si>
  <si>
    <t>pmd/regress/test/net/sourceforge/pmd/rules/DoubleCheckedLockingRuleTest.java</t>
  </si>
  <si>
    <t>pmd/regress/test/net/sourceforge/pmd/symboltable/ScopeFactoryTest.java</t>
  </si>
  <si>
    <t>pmd/regress/test/net/sourceforge/pmd/symboltable/ScopeCreatorTest.java</t>
  </si>
  <si>
    <t>pmd/regress/test/net/sourceforge/pmd/rules/AtLeastOneConstructorRuleTest.java</t>
  </si>
  <si>
    <t>pmd-swingui/regress/test/net/sourceforge/pmd/RuleSetReadWriteTest.java</t>
  </si>
  <si>
    <t>pmd/regress/test/net/sourceforge/pmd/jaxen/AttributeAxisIteratorTest.java</t>
  </si>
  <si>
    <t>pmd/regress/test/net/sourceforge/pmd/ast/AssertTest.java</t>
  </si>
  <si>
    <t>pmd/regress/test/net/sourceforge/pmd/rules/junit/JUnitStaticSuiteRuleTest.java</t>
  </si>
  <si>
    <t>pmd/regress/test/net/sourceforge/pmd/rules/AvoidDuplicateLiteralsRuleTest.java</t>
  </si>
  <si>
    <t>pmd/regress/test/net/sourceforge/pmd/rules/AssignmentInOperandRuleTest.java</t>
  </si>
  <si>
    <t>pmd/regress/test/net/sourceforge/pmd/cpd/MarkComparatorTest.java</t>
  </si>
  <si>
    <t>pmd/regress/test/net/sourceforge/pmd/cpd/MatchTest.java</t>
  </si>
  <si>
    <t>pmd/regress/test/net/sourceforge/pmd/cpd/MarkTest.java</t>
  </si>
  <si>
    <t>pmd/regress/test/net/sourceforge/pmd/renderers/XMLRendererTest.java</t>
  </si>
  <si>
    <t>pmd/regress/test/net/sourceforge/pmd/jaxen/DocumentNavigatorTest.java</t>
  </si>
  <si>
    <t>pmd/regress/test/net/sourceforge/pmd/symboltable/AcceptanceTest.java</t>
  </si>
  <si>
    <t>pmd/regress/test/net/sourceforge/pmd/rules/junit/JUnitAssertionsShouldIncludeMessageRuleTest.java</t>
  </si>
  <si>
    <t>pmd/regress/test/net/sourceforge/pmd/rules/junit/JUnitSpellingRuleTest.java</t>
  </si>
  <si>
    <t>pmd/regress/test/net/sourceforge/pmd/symboltable/NameOccurrencesTest.java</t>
  </si>
  <si>
    <t>pmd/regress/test/net/sourceforge/pmd/rules/design/ConfusingTernaryExpressionRuleTest.java</t>
  </si>
  <si>
    <t>pmd/regress/test/net/sourceforge/pmd/symboltable/VariableNameDeclarationTest.java</t>
  </si>
  <si>
    <t>pmd/regress/test/net/sourceforge/pmd/rules/SimplifyBooleanExpressionsRuleTest.java</t>
  </si>
  <si>
    <t>pmd/regress/test/net/sourceforge/pmd/ant/FormatterTest.java</t>
  </si>
  <si>
    <t>pmd/regress/test/net/sourceforge/pmd/ast/ASTTypeTest.java</t>
  </si>
  <si>
    <t>pmd/src/net/sourceforge/pmd/dfa/test/FlowTest.java</t>
  </si>
  <si>
    <t>pmd/src/net/sourceforge/pmd/dfa/test/TestClass.java</t>
  </si>
  <si>
    <t>pmd/src/net/sourceforge/pmd/dfa/test/TestRule.java</t>
  </si>
  <si>
    <t>pmd/regress/test/net/sourceforge/pmd/dfa/AcceptanceTest.java</t>
  </si>
  <si>
    <t>pmd/regress/test/net/sourceforge/pmd/dfa/StatementAndBraceFinderTest.java</t>
  </si>
  <si>
    <t>pmd/regress/test/net/sourceforge/pmd/dfa/StructureTest.java</t>
  </si>
  <si>
    <t>pmd/regress/test/net/sourceforge/pmd/dfa/LinkerTest.java</t>
  </si>
  <si>
    <t>pmd/regress/test/net/sourceforge/pmd/ast/EncodingTest.java</t>
  </si>
  <si>
    <t>pmd/regress/test/net/sourceforge/pmd/ast/ASTImportDeclarationTest.java</t>
  </si>
  <si>
    <t>pmd/regress/test/net/sourceforge/pmd/rules/braces/ForLoopsMustUseBracesRuleTest.java</t>
  </si>
  <si>
    <t>pmd/regress/test/net/sourceforge/pmd/rules/braces/IfElseStmtsMustUseBracesRuleTest.java</t>
  </si>
  <si>
    <t>pmd/regress/test/net/sourceforge/pmd/rules/braces/WhileLoopsMustUseBracesRuleTest.java</t>
  </si>
  <si>
    <t>pmd/regress/test/net/sourceforge/pmd/rules/clone/CloneMethodMustImplementCloneableRuleTest.java</t>
  </si>
  <si>
    <t>pmd/regress/test/net/sourceforge/pmd/rules/clone/CloneThrowsCloneNotSupportedExceptionRuleTest.java</t>
  </si>
  <si>
    <t>pmd/regress/test/net/sourceforge/pmd/rules/clone/ProperCloneImplementationRuleTest.java</t>
  </si>
  <si>
    <t>pmd/regress/test/net/sourceforge/pmd/rules/CyclomaticComplexityRuleTest.java</t>
  </si>
  <si>
    <t>pmd/regress/test/net/sourceforge/pmd/rules/DontImportSunRuleTest.java</t>
  </si>
  <si>
    <t>pmd/regress/test/net/sourceforge/pmd/rules/SuspiciousOctalEscapeRuleTest.java</t>
  </si>
  <si>
    <t>pmd/regress/test/net/sourceforge/pmd/rules/AccessorClassGenerationRuleTest.java</t>
  </si>
  <si>
    <t>pmd/regress/test/net/sourceforge/pmd/rules/BadComparisonRuleTest.java</t>
  </si>
  <si>
    <t>pmd/regress/test/net/sourceforge/pmd/rules/CloseConnectionRuleTest.java</t>
  </si>
  <si>
    <t>pmd/regress/test/net/sourceforge/pmd/rules/IdempotentOperationsRuleTest.java</t>
  </si>
  <si>
    <t>pmd/regress/test/net/sourceforge/pmd/rules/OptimizableToArrayCallRuleTest.java</t>
  </si>
  <si>
    <t>pmd/regress/test/net/sourceforge/pmd/rules/design/ImmutableFieldRuleTest.java</t>
  </si>
  <si>
    <t>pmd/regress/test/net/sourceforge/pmd/rules/junit/JUnitTestsShouldContainAssertsRuleTest.java</t>
  </si>
  <si>
    <t>pmd/regress/test/net/sourceforge/pmd/rules/AbstractNamingRuleTest.java</t>
  </si>
  <si>
    <t>pmd/regress/test/net/sourceforge/pmd/rules/ClassNamingConventionsRuleTest.java</t>
  </si>
  <si>
    <t>pmd/regress/test/net/sourceforge/pmd/rules/MethodNamingConventionsRuleTest.java</t>
  </si>
  <si>
    <t>pmd/regress/test/net/sourceforge/pmd/rules/VariableNamingConventionsRuleTest.java</t>
  </si>
  <si>
    <t>pmd/regress/test/net/sourceforge/pmd/rules/logging/java/LoggerIsNotStaticFinalRuleTest.java</t>
  </si>
  <si>
    <t>pmd/regress/test/net/sourceforge/pmd/rules/logging/java/MoreThanOneLoggerRuleTest.java</t>
  </si>
  <si>
    <t>pmd/regress/test/net/sourceforge/pmd/rules/logging/java/SystemPrintlnRuleTest.java</t>
  </si>
  <si>
    <t>pmd/regress/test/net/sourceforge/pmd/rules/strictexception/AvoidCatchingNPERuleTest.java</t>
  </si>
  <si>
    <t>pmd/regress/test/net/sourceforge/pmd/rules/strictexception/AvoidThrowingCertainExceptionTypesRuleTest.java</t>
  </si>
  <si>
    <t>pmd/regress/test/net/sourceforge/pmd/rules/strictexception/ExceptionAsFlowControlRuleTest.java</t>
  </si>
  <si>
    <t>pmd/regress/test/net/sourceforge/pmd/symboltable/BasicScopeFactoryTest.java</t>
  </si>
  <si>
    <t>pmd/regress/test/net/sourceforge/pmd/symboltable/ScopeCreationVisitorTest.java</t>
  </si>
  <si>
    <t>pmd/regress/test/net/sourceforge/pmd/rules/AccessorClassGenerationTest.java</t>
  </si>
  <si>
    <t>pmd/regress/test/net/sourceforge/pmd/rules/design/AssignementToNonFinalStaticTest.java</t>
  </si>
  <si>
    <t>pmd/regress/test/net/sourceforge/pmd/rules/design/ExcessiveMethodLengthTest.java</t>
  </si>
  <si>
    <t>pmd/regress/test/net/sourceforge/pmd/ast/JDKVersionTest.java</t>
  </si>
  <si>
    <t>pmd/regress/test/net/sourceforge/pmd/rules/AvoidFieldNamesMatchingTypeNameTest.java</t>
  </si>
  <si>
    <t>pmd/regress/test/net/sourceforge/pmd/rules/AbstractClassDoesNotContainAbstractMethodTest.java</t>
  </si>
  <si>
    <t>pmd/regress/test/net/sourceforge/pmd/ast/DiscardableNodeCleanerTest.java</t>
  </si>
  <si>
    <t>pmd/regress/test/net/sourceforge/pmd/util/StringUtilTest.java</t>
  </si>
  <si>
    <t>pmd/regress/test/net/sourceforge/pmd/rules/strictexception/AvoidThrowingCertainExceptionTypesTest.java</t>
  </si>
  <si>
    <t>pmd/regress/test/net/sourceforge/pmd/rules/UnnecessaryBooleanAssertionTest.java</t>
  </si>
  <si>
    <t>pmd/regress/test/net/sourceforge/pmd/rules/AvoidCallingFinalizeTest.java</t>
  </si>
  <si>
    <t>pmd/regress/test/net/sourceforge/pmd/rules/finalize/ExplicitCallToFinalizeRuleTest.java</t>
  </si>
  <si>
    <t>pmd-eclipse-test/test/test/net/sourceforge/pmd/core/PMDCorePluginTest.java</t>
  </si>
  <si>
    <t>pmd/regress/test/net/sourceforge/pmd/rules/strictexception/ExceptionTypeCheckingRuleTest.java</t>
  </si>
  <si>
    <t>pmd/regress/test/net/sourceforge/pmd/jaxen/AttributeTest.java</t>
  </si>
  <si>
    <t>pmd/regress/test/net/sourceforge/pmd/rules/CloseConnectionTest.java</t>
  </si>
  <si>
    <t>pmd/regress/test/net/sourceforge/pmd/SuppressWarningsTest.java</t>
  </si>
  <si>
    <t>pmd/regress/test/net/sourceforge/pmd/rules/strings/AvoidConcatenatingNonLiteralsInStringBufferTest.java</t>
  </si>
  <si>
    <t>pmd/regress/test/net/sourceforge/pmd/cpd/XMLRendererTest.java</t>
  </si>
  <si>
    <t>pmd/regress/test/net/sourceforge/pmd/rules/AvoidDeeplyNestedIfStmtsRuleTest.java</t>
  </si>
  <si>
    <t>pmd/regress/test/net/sourceforge/pmd/rules/strings/InefficientStringBufferAppendTest.java</t>
  </si>
  <si>
    <t>pmd/regress/test/net/sourceforge/pmd/rules/UncommentedEmptyConstructorRuleTest.java</t>
  </si>
  <si>
    <t>pmd-eclipse-test/test/test/net/sourceforge/pmd/eclipse/model/PreferencesModelTest.java</t>
  </si>
  <si>
    <t>pmd/regress/test/net/sourceforge/pmd/jaxen/RegexFunctionTest.java</t>
  </si>
  <si>
    <t>pmd/regress/test/net/sourceforge/pmd/rules/TestClassWithoutTestCasesTest.java</t>
  </si>
  <si>
    <t>pmd-eclipse-test/test/test/net/sourceforge/pmd/eclipse/dao/PreferencesDAOTest.java</t>
  </si>
  <si>
    <t>pmd-eclipse-test/test/net/sourceforge/pmd/runtime/preferences/vo/RuleSetTest.java</t>
  </si>
  <si>
    <t>pmd/regress/test/net/sourceforge/pmd/ExcludeLinesTest.java</t>
  </si>
  <si>
    <t>pmd/regress/test/net/sourceforge/pmd/renderers/TextPadRendererTest.java</t>
  </si>
  <si>
    <t>pmd/regress/test/net/sourceforge/pmd/rules/CallSuperInConstructorTest.java</t>
  </si>
  <si>
    <t>pmd/regress/test/net/sourceforge/pmd/rules/ConstructorCallsOverridableMethodTest.java</t>
  </si>
  <si>
    <t>pmd/regress/test/net/sourceforge/pmd/rules/DoubleCheckedLockingTest.java</t>
  </si>
  <si>
    <t>pmd/regress/test/net/sourceforge/pmd/rules/ExcessivePublicCountTest.java</t>
  </si>
  <si>
    <t>pmd/regress/test/net/sourceforge/pmd/rules/VariableNamingConventionsTest.java</t>
  </si>
  <si>
    <t>pmd/regress/test/net/sourceforge/pmd/rules/codesize/NcssConstructorCountTest.java</t>
  </si>
  <si>
    <t>pmd/regress/test/net/sourceforge/pmd/rules/codesize/NcssMethodCountTest.java</t>
  </si>
  <si>
    <t>pmd/regress/test/net/sourceforge/pmd/rules/codesize/NcssTypeCountTest.java</t>
  </si>
  <si>
    <t>pmd/regress/test/net/sourceforge/pmd/rules/design/TooManyFieldsTest.java</t>
  </si>
  <si>
    <t>pmd/regress/test/net/sourceforge/pmd/rules/imports/DontImportJavaLangRuleTest.java</t>
  </si>
  <si>
    <t>pmd/regress/test/net/sourceforge/pmd/rules/imports/UnusedImportsRuleTest.java</t>
  </si>
  <si>
    <t>pmd/regress/test/net/sourceforge/pmd/rules/javabeans/BeanMembersShouldSerializeRuleTest.java</t>
  </si>
  <si>
    <t>pmd/regress/test/net/sourceforge/pmd/rules/strictexception/ExceptionSignatureDeclarationRuleTest.java</t>
  </si>
  <si>
    <t>pmd/regress/test/net/sourceforge/pmd/rules/strings/AvoidDuplicateLiteralsRuleTest.java</t>
  </si>
  <si>
    <t>pmd-eclipse-test/test/net/sourceforge/pmd/runtime/cmd/DetectCutAndPasteCmdTest.java</t>
  </si>
  <si>
    <t>pmd/regress/test/net/sourceforge/pmd/rules/CloseResourceTest.java</t>
  </si>
  <si>
    <t>pmd/regress/test/net/sourceforge/pmd/rules/AvoidSynchronizedAtMethodLevel.java</t>
  </si>
  <si>
    <t>pmd/regress/test/net/sourceforge/pmd/renderers/PapariTextRendererTest.java</t>
  </si>
  <si>
    <t>pmd/regress/test/net/sourceforge/pmd/ReadableDurationTest.java</t>
  </si>
  <si>
    <t>pmd/regress/test/net/sourceforge/pmd/properties/IntegerPropertyTest.java</t>
  </si>
  <si>
    <t>pmd/regress/test/net/sourceforge/pmd/rules/AbstractClassWithoutAbstractMethodTest.java</t>
  </si>
  <si>
    <t>pmd/regress/test/net/sourceforge/pmd/rules/AvoidDecimalLiteralsInBigDecimalConstructorTest.java</t>
  </si>
  <si>
    <t>pmd/regress/test/net/sourceforge/pmd/rules/AvoidDollarSignsRuleTest.java</t>
  </si>
  <si>
    <t>pmd/regress/test/net/sourceforge/pmd/rules/AvoidSynchronizedAtMethodLevelTest.java</t>
  </si>
  <si>
    <t>pmd/regress/test/net/sourceforge/pmd/rules/BadComparisonTest.java</t>
  </si>
  <si>
    <t>pmd/regress/test/net/sourceforge/pmd/rules/ClassCastExceptionWithToArrayTest.java</t>
  </si>
  <si>
    <t>pmd/regress/test/net/sourceforge/pmd/rules/DefaultLabelNotLastInSwitchStmtRuleTest.java</t>
  </si>
  <si>
    <t>pmd/regress/test/net/sourceforge/pmd/rules/DefaultPackageTest.java</t>
  </si>
  <si>
    <t>pmd/regress/test/net/sourceforge/pmd/rules/DontImportSunTest.java</t>
  </si>
  <si>
    <t>pmd/regress/test/net/sourceforge/pmd/rules/EmptyFinalizerRuleTest.java</t>
  </si>
  <si>
    <t>pmd/regress/test/net/sourceforge/pmd/rules/EmptyStaticInitializerRuleTest.java</t>
  </si>
  <si>
    <t>pmd/regress/test/net/sourceforge/pmd/rules/EmptySynchronizedBlockRuleTest.java</t>
  </si>
  <si>
    <t>pmd/regress/test/net/sourceforge/pmd/rules/EqualsNullRuleTest.java</t>
  </si>
  <si>
    <t>pmd/regress/test/net/sourceforge/pmd/rules/ExcessiveImportsTest.java</t>
  </si>
  <si>
    <t>pmd/regress/test/net/sourceforge/pmd/rules/FinalFieldCouldBeStaticRuleTest.java</t>
  </si>
  <si>
    <t>pmd/regress/test/net/sourceforge/pmd/rules/IdempotentOperationsTest.java</t>
  </si>
  <si>
    <t>pmd/regress/test/net/sourceforge/pmd/rules/InstantiationToGetClassRuleTest.java</t>
  </si>
  <si>
    <t>pmd/regress/test/net/sourceforge/pmd/rules/MethodNamingConventionsTest.java</t>
  </si>
  <si>
    <t>pmd/regress/test/net/sourceforge/pmd/rules/MethodWithSameNameAsEnclosingClassRuleTest.java</t>
  </si>
  <si>
    <t>pmd/regress/test/net/sourceforge/pmd/rules/MisleadingVariableNameTest.java</t>
  </si>
  <si>
    <t>pmd/regress/test/net/sourceforge/pmd/rules/MisplacedNullCheckTest.java</t>
  </si>
  <si>
    <t>pmd/regress/test/net/sourceforge/pmd/rules/MissingBreakInSwitchTest.java</t>
  </si>
  <si>
    <t>pmd/regress/test/net/sourceforge/pmd/rules/NoPackageTest.java</t>
  </si>
  <si>
    <t>pmd/regress/test/net/sourceforge/pmd/rules/NonCaseLabelInSwitchStatementRuleTest.java</t>
  </si>
  <si>
    <t>pmd/regress/test/net/sourceforge/pmd/rules/NonStaticInitializerRuleTest.java</t>
  </si>
  <si>
    <t>pmd/regress/test/net/sourceforge/pmd/rules/OptimizableToArrayCallTest.java</t>
  </si>
  <si>
    <t>pmd/regress/test/net/sourceforge/pmd/rules/PackageCaseTest.java</t>
  </si>
  <si>
    <t>pmd/regress/test/net/sourceforge/pmd/rules/ShortMethodNameTest.java</t>
  </si>
  <si>
    <t>pmd/regress/test/net/sourceforge/pmd/rules/SimpleDateFormatNeedsLocaleRuleTest.java</t>
  </si>
  <si>
    <t>pmd/regress/test/net/sourceforge/pmd/rules/SimplifyBooleanReturnsTest.java</t>
  </si>
  <si>
    <t>pmd/regress/test/net/sourceforge/pmd/rules/SimplifyConditionalTest.java</t>
  </si>
  <si>
    <t>pmd/regress/test/net/sourceforge/pmd/rules/SuspiciousConstantFieldNameTest.java</t>
  </si>
  <si>
    <t>pmd/regress/test/net/sourceforge/pmd/rules/SuspiciousEqualsMethodNameRuleTest.java</t>
  </si>
  <si>
    <t>pmd/regress/test/net/sourceforge/pmd/rules/SuspiciousHashcodeMethodNameRuleTest.java</t>
  </si>
  <si>
    <t>pmd/regress/test/net/sourceforge/pmd/rules/SuspiciousOctalEscapeTest.java</t>
  </si>
  <si>
    <t>pmd/regress/test/net/sourceforge/pmd/rules/UncommentedEmptyMethodRuleTest.java</t>
  </si>
  <si>
    <t>pmd/regress/test/net/sourceforge/pmd/rules/UnconditionalIfStatementRuleTest.java</t>
  </si>
  <si>
    <t>pmd/regress/test/net/sourceforge/pmd/rules/UnnecessaryConstructorTest.java</t>
  </si>
  <si>
    <t>pmd/regress/test/net/sourceforge/pmd/rules/UnnecessaryFinalModifierTest.java</t>
  </si>
  <si>
    <t>pmd/regress/test/net/sourceforge/pmd/rules/UnnecessaryParenthesesTest.java</t>
  </si>
  <si>
    <t>pmd/regress/test/net/sourceforge/pmd/rules/UnusedNullCheckInEqualsTest.java</t>
  </si>
  <si>
    <t>pmd/regress/test/net/sourceforge/pmd/rules/UseArrayListInsteadOfVectorTest.java</t>
  </si>
  <si>
    <t>pmd/regress/test/net/sourceforge/pmd/rules/UseLocaleWithCaseConversionsRuleTest.java</t>
  </si>
  <si>
    <t>pmd/regress/test/net/sourceforge/pmd/rules/UseNotifyAllInsteadOfNotifyTest.java</t>
  </si>
  <si>
    <t>pmd/regress/test/net/sourceforge/pmd/rules/UselessOperationOnImmutableTest.java</t>
  </si>
  <si>
    <t>pmd/regress/test/net/sourceforge/pmd/rules/UselessOverridingMethodTest.java</t>
  </si>
  <si>
    <t>pmd/regress/test/net/sourceforge/pmd/rules/design/CollapsibleIfStatementsTest.java</t>
  </si>
  <si>
    <t>pmd/regress/test/net/sourceforge/pmd/rules/design/EmptyStatementNotInLoopRuleTest.java</t>
  </si>
  <si>
    <t>pmd/regress/test/net/sourceforge/pmd/rules/finalize/AvoidCallingFinalizeTest.java</t>
  </si>
  <si>
    <t>pmd/regress/test/net/sourceforge/pmd/rules/finalize/FinalizeDoesNotCallSuperFinalizeRuleTest.java</t>
  </si>
  <si>
    <t>pmd/regress/test/net/sourceforge/pmd/rules/finalize/FinalizeOnlyCallsSuperFinalizeRuleTest.java</t>
  </si>
  <si>
    <t>pmd/regress/test/net/sourceforge/pmd/rules/finalize/FinalizeOverloadedRuleTest.java</t>
  </si>
  <si>
    <t>pmd/regress/test/net/sourceforge/pmd/rules/logging/jakartacommons/ProperLoggerTest.java</t>
  </si>
  <si>
    <t>pmd/regress/test/net/sourceforge/pmd/rules/logging/jakartacommons/UseCorrectExceptionLoggingTest.java</t>
  </si>
  <si>
    <t>pmd/regress/test/net/sourceforge/pmd/rules/logging/java/AvoidPrintStackTraceTest.java</t>
  </si>
  <si>
    <t>pmd/regress/test/net/sourceforge/pmd/rules/logging/java/LoggerIsNotStaticFinalTest.java</t>
  </si>
  <si>
    <t>pmd/regress/test/net/sourceforge/pmd/rules/logging/java/MoreThanOneLoggerTest.java</t>
  </si>
  <si>
    <t>pmd/regress/test/net/sourceforge/pmd/rules/logging/java/SystemPrintlnTest.java</t>
  </si>
  <si>
    <t>pmd/regress/test/net/sourceforge/pmd/rules/optimization/AvoidArrayLoopsTest.java</t>
  </si>
  <si>
    <t>pmd/regress/test/net/sourceforge/pmd/rules/optimization/BooleanInversionTest.java</t>
  </si>
  <si>
    <t>pmd/regress/test/net/sourceforge/pmd/rules/optimization/SimplifyStartsWithTest.java</t>
  </si>
  <si>
    <t>pmd/regress/test/net/sourceforge/pmd/rules/optimization/UnnecessaryWrapperObjectCreationTest.java</t>
  </si>
  <si>
    <t>pmd/regress/test/net/sourceforge/pmd/stat/MetricTest.java</t>
  </si>
  <si>
    <t>pmd/regress/test/net/sourceforge/pmd/symboltable/TypeSetTest.java</t>
  </si>
  <si>
    <t>pmd/regress/test/net/sourceforge/pmd/rules/basic/AvoidDecimalLiteralsInBigDecimalConstructorTest.java</t>
  </si>
  <si>
    <t>pmd/regress/test/net/sourceforge/pmd/rules/basic/AvoidThreadGroupTest.java</t>
  </si>
  <si>
    <t>pmd/regress/test/net/sourceforge/pmd/rules/basic/AvoidUsingOctalValuesTest.java</t>
  </si>
  <si>
    <t>pmd/regress/test/net/sourceforge/pmd/rules/basic/BigIntegerInstantiationTest.java</t>
  </si>
  <si>
    <t>pmd/regress/test/net/sourceforge/pmd/rules/basic/BooleanInstantiationRuleTest.java</t>
  </si>
  <si>
    <t>pmd/regress/test/net/sourceforge/pmd/rules/basic/BrokenNullCheckTest.java</t>
  </si>
  <si>
    <t>pmd/regress/test/net/sourceforge/pmd/rules/basic/ClassCastExceptionWithToArrayTest.java</t>
  </si>
  <si>
    <t>pmd/regress/test/net/sourceforge/pmd/rules/basic/CollapsibleIfStatementsTest.java</t>
  </si>
  <si>
    <t>pmd/regress/test/net/sourceforge/pmd/rules/basic/DoubleCheckedLockingTest.java</t>
  </si>
  <si>
    <t>pmd/regress/test/net/sourceforge/pmd/rules/basic/EmptyCatchBlockRuleTest.java</t>
  </si>
  <si>
    <t>pmd/regress/test/net/sourceforge/pmd/rules/basic/EmptyFinallyBlockRuleTest.java</t>
  </si>
  <si>
    <t>pmd/regress/test/net/sourceforge/pmd/rules/basic/EmptyIfStmtRuleTest.java</t>
  </si>
  <si>
    <t>pmd/regress/test/net/sourceforge/pmd/rules/basic/EmptyStatementNotInLoopRuleTest.java</t>
  </si>
  <si>
    <t>pmd/regress/test/net/sourceforge/pmd/rules/basic/EmptyStaticInitializerRuleTest.java</t>
  </si>
  <si>
    <t>pmd/regress/test/net/sourceforge/pmd/rules/basic/EmptySwitchStmtRuleTest.java</t>
  </si>
  <si>
    <t>pmd/regress/test/net/sourceforge/pmd/rules/basic/EmptySynchronizedBlockRuleTest.java</t>
  </si>
  <si>
    <t>pmd/regress/test/net/sourceforge/pmd/rules/basic/EmptyTryBlockRuleTest.java</t>
  </si>
  <si>
    <t>pmd/regress/test/net/sourceforge/pmd/rules/basic/EmptyWhileStmtRuleTest.java</t>
  </si>
  <si>
    <t>pmd/regress/test/net/sourceforge/pmd/rules/basic/ForLoopShouldBeWhileLoopRuleTest.java</t>
  </si>
  <si>
    <t>pmd/regress/test/net/sourceforge/pmd/rules/basic/JumbledIncrementerRuleTest.java</t>
  </si>
  <si>
    <t>pmd/regress/test/net/sourceforge/pmd/rules/basic/MisplacedNullCheckTest.java</t>
  </si>
  <si>
    <t>pmd/regress/test/net/sourceforge/pmd/rules/basic/OverrideBothEqualsAndHashcodeTest.java</t>
  </si>
  <si>
    <t>pmd/regress/test/net/sourceforge/pmd/rules/basic/ReturnFromFinallyBlockTest.java</t>
  </si>
  <si>
    <t>pmd/regress/test/net/sourceforge/pmd/rules/basic/UnconditionalIfStatementRuleTest.java</t>
  </si>
  <si>
    <t>pmd/regress/test/net/sourceforge/pmd/rules/basic/UnnecessaryFinalModifierTest.java</t>
  </si>
  <si>
    <t>pmd/regress/test/net/sourceforge/pmd/rules/basic/UnnecessaryReturnTest.java</t>
  </si>
  <si>
    <t>pmd/regress/test/net/sourceforge/pmd/rules/basic/UnnecessaryTemporariesTest.java</t>
  </si>
  <si>
    <t>pmd/regress/test/net/sourceforge/pmd/rules/basic/UselessOperationOnImmutableTest.java</t>
  </si>
  <si>
    <t>pmd/regress/test/net/sourceforge/pmd/rules/basic/UselessOverridingMethodTest.java</t>
  </si>
  <si>
    <t>pmd/regress/test/net/sourceforge/pmd/rules/braces/ForLoopsMustUseBracesTest.java</t>
  </si>
  <si>
    <t>pmd/regress/test/net/sourceforge/pmd/rules/braces/IfElseStmtsMustUseBracesTest.java</t>
  </si>
  <si>
    <t>pmd/regress/test/net/sourceforge/pmd/rules/braces/IfStmtsMustUseBracesRuleTest.java</t>
  </si>
  <si>
    <t>pmd/regress/test/net/sourceforge/pmd/rules/braces/WhileLoopsMustUseBracesTest.java</t>
  </si>
  <si>
    <t>pmd/regress/test/net/sourceforge/pmd/rules/clone/CloneMethodMustImplementCloneableTest.java</t>
  </si>
  <si>
    <t>pmd/regress/test/net/sourceforge/pmd/rules/clone/CloneThrowsCloneNotSupportedExceptionTest.java</t>
  </si>
  <si>
    <t>pmd/regress/test/net/sourceforge/pmd/rules/clone/ProperCloneImplementationTest.java</t>
  </si>
  <si>
    <t>pmd/regress/test/net/sourceforge/pmd/rules/codesize/ExcessiveMethodLengthTest.java</t>
  </si>
  <si>
    <t>pmd/regress/test/net/sourceforge/pmd/rules/codesize/ExcessivePublicCountTest.java</t>
  </si>
  <si>
    <t>pmd/regress/test/net/sourceforge/pmd/rules/codesize/LongClassRuleTest.java</t>
  </si>
  <si>
    <t>pmd/regress/test/net/sourceforge/pmd/rules/codesize/LongParameterListRuleTest.java</t>
  </si>
  <si>
    <t>pmd/regress/test/net/sourceforge/pmd/rules/codesize/NpathComplexityTest.java</t>
  </si>
  <si>
    <t>pmd/regress/test/net/sourceforge/pmd/rules/codesize/TooManyFieldsTest.java</t>
  </si>
  <si>
    <t>pmd/regress/test/net/sourceforge/pmd/rules/controversial/AssignmentInOperandTest.java</t>
  </si>
  <si>
    <t>pmd/regress/test/net/sourceforge/pmd/rules/controversial/AtLeastOneConstructorRuleTest.java</t>
  </si>
  <si>
    <t>pmd/regress/test/net/sourceforge/pmd/rules/controversial/BooleanInversionTest.java</t>
  </si>
  <si>
    <t>pmd/regress/test/net/sourceforge/pmd/rules/controversial/CallSuperInConstructorTest.java</t>
  </si>
  <si>
    <t>pmd/regress/test/net/sourceforge/pmd/rules/controversial/DataflowAnomalyAnalysisTest.java</t>
  </si>
  <si>
    <t>pmd/regress/test/net/sourceforge/pmd/rules/controversial/DefaultPackageTest.java</t>
  </si>
  <si>
    <t>pmd/regress/test/net/sourceforge/pmd/rules/controversial/DontImportSunTest.java</t>
  </si>
  <si>
    <t>pmd/regress/test/net/sourceforge/pmd/rules/controversial/NullAssignmentRuleTest.java</t>
  </si>
  <si>
    <t>pmd/regress/test/net/sourceforge/pmd/rules/controversial/OnlyOneReturnRuleTest.java</t>
  </si>
  <si>
    <t>pmd/regress/test/net/sourceforge/pmd/rules/controversial/SingularFieldRuleTest.java</t>
  </si>
  <si>
    <t>pmd/regress/test/net/sourceforge/pmd/rules/controversial/SuspiciousOctalEscapeTest.java</t>
  </si>
  <si>
    <t>pmd/regress/test/net/sourceforge/pmd/rules/controversial/UnnecessaryConstructorTest.java</t>
  </si>
  <si>
    <t>pmd/regress/test/net/sourceforge/pmd/rules/controversial/UnnecessaryParenthesesTest.java</t>
  </si>
  <si>
    <t>pmd/regress/test/net/sourceforge/pmd/rules/controversial/UnusedModifierRuleTest.java</t>
  </si>
  <si>
    <t>pmd/regress/test/net/sourceforge/pmd/rules/coupling/CouplingBetweenObjectsTest.java</t>
  </si>
  <si>
    <t>pmd/regress/test/net/sourceforge/pmd/rules/coupling/ExcessiveImportsTest.java</t>
  </si>
  <si>
    <t>pmd/regress/test/net/sourceforge/pmd/rules/coupling/LooseCouplingTest.java</t>
  </si>
  <si>
    <t>pmd/regress/test/net/sourceforge/pmd/rules/design/AbstractClassWithoutAbstractMethodTest.java</t>
  </si>
  <si>
    <t>pmd/regress/test/net/sourceforge/pmd/rules/design/AccessorClassGenerationTest.java</t>
  </si>
  <si>
    <t>pmd/regress/test/net/sourceforge/pmd/rules/design/AssignmentToNonFinalStaticTest.java</t>
  </si>
  <si>
    <t>pmd/regress/test/net/sourceforge/pmd/rules/design/AvoidConstantsInterfaceTest.java</t>
  </si>
  <si>
    <t>pmd/regress/test/net/sourceforge/pmd/rules/design/AvoidDeeplyNestedIfStmtsRuleTest.java</t>
  </si>
  <si>
    <t>pmd/regress/test/net/sourceforge/pmd/rules/design/AvoidInstanceofChecksInCatchClauseTest.java</t>
  </si>
  <si>
    <t>pmd/regress/test/net/sourceforge/pmd/rules/design/AvoidProtectedFieldInFinalClassRuleTest.java</t>
  </si>
  <si>
    <t>pmd/regress/test/net/sourceforge/pmd/rules/design/AvoidReassigningParametersTest.java</t>
  </si>
  <si>
    <t>pmd/regress/test/net/sourceforge/pmd/rules/design/AvoidSynchronizedAtMethodLevelTest.java</t>
  </si>
  <si>
    <t>pmd/regress/test/net/sourceforge/pmd/rules/design/BadComparisonTest.java</t>
  </si>
  <si>
    <t>pmd/regress/test/net/sourceforge/pmd/rules/design/CloseResourceTest.java</t>
  </si>
  <si>
    <t>pmd/regress/test/net/sourceforge/pmd/rules/design/CompareObjectsWithEqualsTest.java</t>
  </si>
  <si>
    <t>pmd/regress/test/net/sourceforge/pmd/rules/design/DefaultLabelNotLastInSwitchStmtRuleTest.java</t>
  </si>
  <si>
    <t>pmd/regress/test/net/sourceforge/pmd/rules/design/EqualsNullRuleTest.java</t>
  </si>
  <si>
    <t>pmd/regress/test/net/sourceforge/pmd/rules/design/FinalFieldCouldBeStaticRuleTest.java</t>
  </si>
  <si>
    <t>pmd/regress/test/net/sourceforge/pmd/rules/design/IdempotentOperationsTest.java</t>
  </si>
  <si>
    <t>pmd/regress/test/net/sourceforge/pmd/rules/design/ImmutableFieldTest.java</t>
  </si>
  <si>
    <t>pmd/regress/test/net/sourceforge/pmd/rules/design/InstantiationToGetClassRuleTest.java</t>
  </si>
  <si>
    <t>pmd/regress/test/net/sourceforge/pmd/rules/design/MissingBreakInSwitchTest.java</t>
  </si>
  <si>
    <t>pmd/regress/test/net/sourceforge/pmd/rules/design/MissingStaticMethodInNonInstantiatableClassTest.java</t>
  </si>
  <si>
    <t>pmd/regress/test/net/sourceforge/pmd/rules/design/NonCaseLabelInSwitchStatementRuleTest.java</t>
  </si>
  <si>
    <t>pmd/regress/test/net/sourceforge/pmd/rules/design/NonStaticInitializerRuleTest.java</t>
  </si>
  <si>
    <t>pmd/regress/test/net/sourceforge/pmd/rules/design/NonThreadSafeSingletonTest.java</t>
  </si>
  <si>
    <t>pmd/regress/test/net/sourceforge/pmd/rules/design/OptimizableToArrayCallTest.java</t>
  </si>
  <si>
    <t>pmd/regress/test/net/sourceforge/pmd/rules/design/PositionLiteralsFirstInComparisonsTest.java</t>
  </si>
  <si>
    <t>pmd/regress/test/net/sourceforge/pmd/rules/design/PreserveStackTraceTest.java</t>
  </si>
  <si>
    <t>pmd/regress/test/net/sourceforge/pmd/rules/design/SimpleDateFormatNeedsLocaleRuleTest.java</t>
  </si>
  <si>
    <t>pmd/regress/test/net/sourceforge/pmd/rules/design/SimplifyBooleanExpressionsRuleTest.java</t>
  </si>
  <si>
    <t>pmd/regress/test/net/sourceforge/pmd/rules/design/SimplifyBooleanReturnsTest.java</t>
  </si>
  <si>
    <t>pmd/regress/test/net/sourceforge/pmd/rules/design/SimplifyConditionalTest.java</t>
  </si>
  <si>
    <t>pmd/regress/test/net/sourceforge/pmd/rules/design/SwitchStmtsShouldHaveDefaultRuleTest.java</t>
  </si>
  <si>
    <t>pmd/regress/test/net/sourceforge/pmd/rules/design/UnnecessaryLocalBeforeReturnRuleTest.java</t>
  </si>
  <si>
    <t>pmd/regress/test/net/sourceforge/pmd/rules/design/UnsynchronizedStaticDateFormatterTest.java</t>
  </si>
  <si>
    <t>pmd/regress/test/net/sourceforge/pmd/rules/design/UseCollectionIsEmptyTest.java</t>
  </si>
  <si>
    <t>pmd/regress/test/net/sourceforge/pmd/rules/design/UseLocaleWithCaseConversionsRuleTest.java</t>
  </si>
  <si>
    <t>pmd/regress/test/net/sourceforge/pmd/rules/design/UseNotifyAllInsteadOfNotifyTest.java</t>
  </si>
  <si>
    <t>pmd/regress/test/net/sourceforge/pmd/rules/design/UseSingletonTest.java</t>
  </si>
  <si>
    <t>pmd/regress/test/net/sourceforge/pmd/rules/finalizers/AvoidCallingFinalizeTest.java</t>
  </si>
  <si>
    <t>pmd/regress/test/net/sourceforge/pmd/rules/finalizers/EmptyFinalizerRuleTest.java</t>
  </si>
  <si>
    <t>pmd/regress/test/net/sourceforge/pmd/rules/finalizers/FinalizeDoesNotCallSuperFinalizeRuleTest.java</t>
  </si>
  <si>
    <t>pmd/regress/test/net/sourceforge/pmd/rules/finalizers/FinalizeOnlyCallsSuperFinalizeRuleTest.java</t>
  </si>
  <si>
    <t>pmd/regress/test/net/sourceforge/pmd/rules/finalizers/FinalizeOverloadedRuleTest.java</t>
  </si>
  <si>
    <t>pmd/regress/test/net/sourceforge/pmd/rules/finalizers/FinalizeShouldBeProtectedRuleTest.java</t>
  </si>
  <si>
    <t>pmd/regress/test/net/sourceforge/pmd/rules/imports/DuplicateImportsRuleTest.java</t>
  </si>
  <si>
    <t>pmd/regress/test/net/sourceforge/pmd/rules/j2ee/LocalHomeNamingConventionTest.java</t>
  </si>
  <si>
    <t>pmd/regress/test/net/sourceforge/pmd/rules/j2ee/LocalInterfaceSessionNamingConventionTest.java</t>
  </si>
  <si>
    <t>pmd/regress/test/net/sourceforge/pmd/rules/j2ee/MDBAndSessionBeanNamingConventionTest.java</t>
  </si>
  <si>
    <t>pmd/regress/test/net/sourceforge/pmd/rules/j2ee/RemoteInterfaceNamingConventionTest.java</t>
  </si>
  <si>
    <t>pmd/regress/test/net/sourceforge/pmd/rules/j2ee/RemoteSessionInterfaceNamingConventionTest.java</t>
  </si>
  <si>
    <t>pmd/regress/test/net/sourceforge/pmd/rules/j2ee/UseProperClassLoaderTest.java</t>
  </si>
  <si>
    <t>pmd/regress/test/net/sourceforge/pmd/rules/javabeans/MissingSerialVersionUIDTest.java</t>
  </si>
  <si>
    <t>pmd/regress/test/net/sourceforge/pmd/rules/junit/JUnitAssertionsShouldIncludeMessageTest.java</t>
  </si>
  <si>
    <t>pmd/regress/test/net/sourceforge/pmd/rules/junit/JUnitTestsShouldContainAssertsTest.java</t>
  </si>
  <si>
    <t>pmd/regress/test/net/sourceforge/pmd/rules/junit/SimplifyBooleanAssertionTest.java</t>
  </si>
  <si>
    <t>pmd/regress/test/net/sourceforge/pmd/rules/junit/TestClassWithoutTestCasesTest.java</t>
  </si>
  <si>
    <t>pmd/regress/test/net/sourceforge/pmd/rules/junit/UnnecessaryBooleanAssertionTest.java</t>
  </si>
  <si>
    <t>pmd/regress/test/net/sourceforge/pmd/rules/junit/UseAssertEqualsInsteadOfAssertTrueTest.java</t>
  </si>
  <si>
    <t>pmd/regress/test/net/sourceforge/pmd/rules/junit/UseAssertNullInsteadOfAssertTrueTest.java</t>
  </si>
  <si>
    <t>pmd/regress/test/net/sourceforge/pmd/rules/junit/UseAssertSameInsteadOfAssertTrueTest.java</t>
  </si>
  <si>
    <t>pmd/regress/test/net/sourceforge/pmd/rules/loggingjava/AvoidPrintStackTraceTest.java</t>
  </si>
  <si>
    <t>pmd/regress/test/net/sourceforge/pmd/rules/loggingjava/LoggerIsNotStaticFinalTest.java</t>
  </si>
  <si>
    <t>pmd/regress/test/net/sourceforge/pmd/rules/loggingjava/MoreThanOneLoggerTest.java</t>
  </si>
  <si>
    <t>pmd/regress/test/net/sourceforge/pmd/rules/loggingjava/SystemPrintlnTest.java</t>
  </si>
  <si>
    <t>pmd/regress/test/net/sourceforge/pmd/rules/naming/AbstractNamingTest.java</t>
  </si>
  <si>
    <t>pmd/regress/test/net/sourceforge/pmd/rules/naming/AvoidDollarSignsRuleTest.java</t>
  </si>
  <si>
    <t>pmd/regress/test/net/sourceforge/pmd/rules/naming/AvoidFieldNameMatchingMethodNameTest.java</t>
  </si>
  <si>
    <t>pmd/regress/test/net/sourceforge/pmd/rules/naming/AvoidFieldNameMatchingTypeNameTest.java</t>
  </si>
  <si>
    <t>pmd/regress/test/net/sourceforge/pmd/rules/naming/AvoidNonConstructorMethodsWithClassNameTest.java</t>
  </si>
  <si>
    <t>pmd/regress/test/net/sourceforge/pmd/rules/naming/BooleanGetMethodNameTest.java</t>
  </si>
  <si>
    <t>pmd/regress/test/net/sourceforge/pmd/rules/naming/ClassNamingConventionsTest.java</t>
  </si>
  <si>
    <t>pmd/regress/test/net/sourceforge/pmd/rules/naming/LongVariableRuleTest.java</t>
  </si>
  <si>
    <t>pmd/regress/test/net/sourceforge/pmd/rules/naming/MethodNamingConventionsTest.java</t>
  </si>
  <si>
    <t>pmd/regress/test/net/sourceforge/pmd/rules/naming/MethodWithSameNameAsEnclosingClassRuleTest.java</t>
  </si>
  <si>
    <t>pmd/regress/test/net/sourceforge/pmd/rules/naming/MisleadingVariableNameTest.java</t>
  </si>
  <si>
    <t>pmd/regress/test/net/sourceforge/pmd/rules/naming/NoPackageTest.java</t>
  </si>
  <si>
    <t>pmd/regress/test/net/sourceforge/pmd/rules/naming/PackageCaseTest.java</t>
  </si>
  <si>
    <t>pmd/regress/test/net/sourceforge/pmd/rules/naming/ShortMethodNameTest.java</t>
  </si>
  <si>
    <t>pmd/regress/test/net/sourceforge/pmd/rules/naming/ShortVariableRuleTest.java</t>
  </si>
  <si>
    <t>pmd/regress/test/net/sourceforge/pmd/rules/naming/SuspiciousConstantFieldNameTest.java</t>
  </si>
  <si>
    <t>pmd/regress/test/net/sourceforge/pmd/rules/naming/SuspiciousEqualsMethodNameRuleTest.java</t>
  </si>
  <si>
    <t>pmd/regress/test/net/sourceforge/pmd/rules/naming/SuspiciousHashcodeMethodNameRuleTest.java</t>
  </si>
  <si>
    <t>pmd/regress/test/net/sourceforge/pmd/rules/naming/VariableNamingConventionsTest.java</t>
  </si>
  <si>
    <t>pmd/regress/test/net/sourceforge/pmd/rules/optimizations/AddEmptyStringTest.java</t>
  </si>
  <si>
    <t>pmd/regress/test/net/sourceforge/pmd/rules/optimizations/AvoidArrayLoopsTest.java</t>
  </si>
  <si>
    <t>pmd/regress/test/net/sourceforge/pmd/rules/optimizations/AvoidInstantiatingObjectsInLoopsTest.java</t>
  </si>
  <si>
    <t>pmd/regress/test/net/sourceforge/pmd/rules/optimizations/LocalVariableCouldBeFinalTest.java</t>
  </si>
  <si>
    <t>pmd/regress/test/net/sourceforge/pmd/rules/optimizations/MethodArgumentCouldBeFinalTest.java</t>
  </si>
  <si>
    <t>pmd/regress/test/net/sourceforge/pmd/rules/optimizations/SimplifyStartsWithTest.java</t>
  </si>
  <si>
    <t>pmd/regress/test/net/sourceforge/pmd/rules/optimizations/UnnecessaryWrapperObjectCreationTest.java</t>
  </si>
  <si>
    <t>pmd/regress/test/net/sourceforge/pmd/rules/optimizations/UseArrayListInsteadOfVectorTest.java</t>
  </si>
  <si>
    <t>pmd/regress/test/net/sourceforge/pmd/rules/optimizations/UseArraysAsListTest.java</t>
  </si>
  <si>
    <t>pmd/regress/test/net/sourceforge/pmd/rules/optimizations/UseStringBufferForStringAppendsTest.java</t>
  </si>
  <si>
    <t>pmd/regress/test/net/sourceforge/pmd/rules/strictexception/AvoidCatchingNPETest.java</t>
  </si>
  <si>
    <t>pmd/regress/test/net/sourceforge/pmd/rules/strictexception/AvoidCatchingThrowableRuleTest.java</t>
  </si>
  <si>
    <t>pmd/regress/test/net/sourceforge/pmd/rules/strictexception/AvoidRethrowingExceptionTest.java</t>
  </si>
  <si>
    <t>pmd/regress/test/net/sourceforge/pmd/rules/strictexception/AvoidThrowingNullPointerExceptionTest.java</t>
  </si>
  <si>
    <t>pmd/regress/test/net/sourceforge/pmd/rules/strictexception/AvoidThrowingRawExceptionTypesTest.java</t>
  </si>
  <si>
    <t>pmd/regress/test/net/sourceforge/pmd/rules/strictexception/DoNotExtendJavaLangErrorTest.java</t>
  </si>
  <si>
    <t>pmd/regress/test/net/sourceforge/pmd/rules/strictexception/ExceptionAsFlowControlTest.java</t>
  </si>
  <si>
    <t>pmd/regress/test/net/sourceforge/pmd/rules/strings/AppendCharacterWithCharTest.java</t>
  </si>
  <si>
    <t>pmd/regress/test/net/sourceforge/pmd/rules/strings/ConsecutiveLiteralAppendsTest.java</t>
  </si>
  <si>
    <t>pmd/regress/test/net/sourceforge/pmd/rules/strings/InefficientEmptyStringCheckTest.java</t>
  </si>
  <si>
    <t>pmd/regress/test/net/sourceforge/pmd/rules/strings/InefficientStringBufferingTest.java</t>
  </si>
  <si>
    <t>pmd/regress/test/net/sourceforge/pmd/rules/strings/InsufficientStringBufferDeclarationTest.java</t>
  </si>
  <si>
    <t>pmd/regress/test/net/sourceforge/pmd/rules/strings/StringBufferInstantiationWithCharTest.java</t>
  </si>
  <si>
    <t>pmd/regress/test/net/sourceforge/pmd/rules/strings/StringInstantiationRuleTest.java</t>
  </si>
  <si>
    <t>pmd/regress/test/net/sourceforge/pmd/rules/strings/StringToStringRuleTest.java</t>
  </si>
  <si>
    <t>pmd/regress/test/net/sourceforge/pmd/rules/strings/UnnecessaryCaseChangeRuleTest.java</t>
  </si>
  <si>
    <t>pmd/regress/test/net/sourceforge/pmd/rules/strings/UseIndexOfCharTest.java</t>
  </si>
  <si>
    <t>pmd/regress/test/net/sourceforge/pmd/rules/strings/UseStringBufferLengthTest.java</t>
  </si>
  <si>
    <t>pmd/regress/test/net/sourceforge/pmd/rules/strings/UselessStringValueOfTest.java</t>
  </si>
  <si>
    <t>pmd/regress/test/net/sourceforge/pmd/rules/loggingjakartacommons/ProperLoggerTest.java</t>
  </si>
  <si>
    <t>pmd/regress/test/net/sourceforge/pmd/rules/loggingjakartacommons/UseCorrectExceptionLoggingTest.java</t>
  </si>
  <si>
    <t>pmd/regress/test/net/sourceforge/pmd/rules/unusedcode/UnusedFormalParameterRuleTest.java</t>
  </si>
  <si>
    <t>pmd/regress/test/net/sourceforge/pmd/rules/unusedcode/UnusedLocalVariableTest.java</t>
  </si>
  <si>
    <t>pmd/regress/test/net/sourceforge/pmd/rules/unusedcode/UnusedPrivateFieldRuleTest.java</t>
  </si>
  <si>
    <t>pmd/regress/test/net/sourceforge/pmd/rules/unusedcode/UnusedPrivateMethodRuleTest.java</t>
  </si>
  <si>
    <t>pmd/regress/test/net/sourceforge/pmd/rules/imports/ImportFromSamePackageRuleTest.java</t>
  </si>
  <si>
    <t>pmd/regress/test/net/sourceforge/pmd/rules/migrating/AvoidAssertAsIdentifierTest.java</t>
  </si>
  <si>
    <t>pmd/regress/test/net/sourceforge/pmd/rules/migrating/AvoidEnumAsIdentifierTest.java</t>
  </si>
  <si>
    <t>pmd/regress/test/net/sourceforge/pmd/rules/migrating/ByteInstantiationTest.java</t>
  </si>
  <si>
    <t>pmd/regress/test/net/sourceforge/pmd/rules/migrating/IntegerInstantiationTest.java</t>
  </si>
  <si>
    <t>pmd/regress/test/net/sourceforge/pmd/rules/migrating/JUnit4SuitesShouldUseSuiteAnnotationTest.java</t>
  </si>
  <si>
    <t>pmd/regress/test/net/sourceforge/pmd/rules/migrating/JUnit4TestShouldUseAfterAnnotationTest.java</t>
  </si>
  <si>
    <t>pmd/regress/test/net/sourceforge/pmd/rules/migrating/JUnit4TestShouldUseBeforeAnnotationTest.java</t>
  </si>
  <si>
    <t>pmd/regress/test/net/sourceforge/pmd/rules/migrating/JUnit4TestShouldUseTestAnnotationTest.java</t>
  </si>
  <si>
    <t>pmd/regress/test/net/sourceforge/pmd/rules/migrating/JUnitUseExpectedTest.java</t>
  </si>
  <si>
    <t>pmd/regress/test/net/sourceforge/pmd/rules/migrating/LongInstantiationTest.java</t>
  </si>
  <si>
    <t>pmd/regress/test/net/sourceforge/pmd/rules/migrating/ReplaceEnumerationWithIteratorTest.java</t>
  </si>
  <si>
    <t>pmd/regress/test/net/sourceforge/pmd/rules/migrating/ReplaceHashtableWithMapTest.java</t>
  </si>
  <si>
    <t>pmd/regress/test/net/sourceforge/pmd/rules/migrating/ReplaceVectorWithListTest.java</t>
  </si>
  <si>
    <t>pmd/regress/test/net/sourceforge/pmd/rules/migrating/ShortInstantiationTest.java</t>
  </si>
  <si>
    <t>pmd/regress/test/net/sourceforge/pmd/rules/sunsecure/ArrayIsStoredDirectlyTest.java</t>
  </si>
  <si>
    <t>pmd/regress/test/net/sourceforge/pmd/rules/sunsecure/MethodReturnsInternalArrayTest.java</t>
  </si>
  <si>
    <t>pmd-jerry/src/net/sourceforge/pmd/jerry/ast/xpath/ASTKindTest.java</t>
  </si>
  <si>
    <t>pmd-jerry/test/test/net/sourceforge/pmd/jerry/ast/xpath/XPath2ParserTest.java</t>
  </si>
  <si>
    <t>pmd/regress/test/net/sourceforge/pmd/rules/design/ConstructorCallsOverridableMethodTest.java</t>
  </si>
  <si>
    <t>pmd/regress/test/net/sourceforge/pmd/jsp/rules/DontNestJsfInJstlIterationTest.java</t>
  </si>
  <si>
    <t>pmd/regress/test/net/sourceforge/pmd/jsp/rules/DuplicateJspImportTest.java</t>
  </si>
  <si>
    <t>pmd/regress/test/net/sourceforge/pmd/jsp/rules/IframeMissingSrcAttributeTest.java</t>
  </si>
  <si>
    <t>pmd/regress/test/net/sourceforge/pmd/jsp/rules/JspEncodingTest.java</t>
  </si>
  <si>
    <t>pmd/regress/test/net/sourceforge/pmd/jsp/rules/NoClassAttributeTest.java</t>
  </si>
  <si>
    <t>pmd/regress/test/net/sourceforge/pmd/jsp/rules/NoHtmlCommentsTest.java</t>
  </si>
  <si>
    <t>pmd/regress/test/net/sourceforge/pmd/jsp/rules/NoInlineStyleInformationTest.java</t>
  </si>
  <si>
    <t>pmd/regress/test/net/sourceforge/pmd/jsp/rules/NoJspForwardTest.java</t>
  </si>
  <si>
    <t>pmd/regress/test/net/sourceforge/pmd/jsp/rules/NoLongScriptsTest.java</t>
  </si>
  <si>
    <t>pmd/regress/test/net/sourceforge/pmd/jsp/rules/NoScriptletsTest.java</t>
  </si>
  <si>
    <t>pmd/regress/test/net/sourceforge/pmd/rules/ScratchpadRulesTest.java</t>
  </si>
  <si>
    <t>pmd/regress/test/net/sourceforge/pmd/rules/basic/BasicRulesTest.java</t>
  </si>
  <si>
    <t>pmd/regress/test/net/sourceforge/pmd/rules/braces/BracesRulesTest.java</t>
  </si>
  <si>
    <t>pmd/regress/test/net/sourceforge/pmd/rules/clone/CloneRulesTest.java</t>
  </si>
  <si>
    <t>pmd/regress/test/net/sourceforge/pmd/rules/codesize/CodesizeRulesTest.java</t>
  </si>
  <si>
    <t>pmd/regress/test/net/sourceforge/pmd/rules/controversial/ControversialRulesTest.java</t>
  </si>
  <si>
    <t>pmd/regress/test/net/sourceforge/pmd/rules/coupling/CouplingRulesTest.java</t>
  </si>
  <si>
    <t>pmd/regress/test/net/sourceforge/pmd/rules/design/ConfusingTernaryRuleTest.java</t>
  </si>
  <si>
    <t>pmd/regress/test/net/sourceforge/pmd/rules/design/DesignRulesTest.java</t>
  </si>
  <si>
    <t>pmd/regress/test/net/sourceforge/pmd/rules/design/UncommentedEmptyMethodRuleTest.java</t>
  </si>
  <si>
    <t>pmd/regress/test/net/sourceforge/pmd/rules/finalizers/FinalizersRulesTest.java</t>
  </si>
  <si>
    <t>pmd/regress/test/net/sourceforge/pmd/rules/imports/ImportsRulesTest.java</t>
  </si>
  <si>
    <t>pmd/regress/test/net/sourceforge/pmd/rules/j2ee/J2EERulesTest.java</t>
  </si>
  <si>
    <t>pmd/regress/test/net/sourceforge/pmd/rules/javabeans/JavabeansRulesTest.java</t>
  </si>
  <si>
    <t>pmd/regress/test/net/sourceforge/pmd/rules/junit/JunitRulesTest.java</t>
  </si>
  <si>
    <t>pmd/regress/test/net/sourceforge/pmd/rules/loggingjakartacommons/LoggingJakartaCommonsRulesTest.java</t>
  </si>
  <si>
    <t>pmd/regress/test/net/sourceforge/pmd/rules/loggingjava/LoggingJavaRulesTest.java</t>
  </si>
  <si>
    <t>pmd/regress/test/net/sourceforge/pmd/rules/migrating/MigratingRulesTest.java</t>
  </si>
  <si>
    <t>pmd/regress/test/net/sourceforge/pmd/rules/naming/NamingRulesTest.java</t>
  </si>
  <si>
    <t>pmd/regress/test/net/sourceforge/pmd/rules/optimizations/OptimizationsRulesTest.java</t>
  </si>
  <si>
    <t>pmd/regress/test/net/sourceforge/pmd/rules/strictexception/StrictExceptionRulesTest.java</t>
  </si>
  <si>
    <t>pmd/regress/test/net/sourceforge/pmd/rules/strings/StringsRulesTest.java</t>
  </si>
  <si>
    <t>pmd/regress/test/net/sourceforge/pmd/rules/sunsecure/SunSecureRulesTest.java</t>
  </si>
  <si>
    <t>pmd/regress/test/net/sourceforge/pmd/rules/typeresolution/CloneMethodMustImplementCloneableTest.java</t>
  </si>
  <si>
    <t>pmd/regress/test/net/sourceforge/pmd/rules/typeresolution/LooseCouplingTest.java</t>
  </si>
  <si>
    <t>pmd/regress/test/net/sourceforge/pmd/rules/typeresolution/SignatureDeclareThrowsExceptionTest.java</t>
  </si>
  <si>
    <t>pmd/regress/test/net/sourceforge/pmd/rules/typeresolution/UnusedImportsTest.java</t>
  </si>
  <si>
    <t>pmd/regress/test/net/sourceforge/pmd/rules/unusedcode/UnusedCodeRulesTest.java</t>
  </si>
  <si>
    <t>pmd/regress/test/net/sourceforge/pmd/rules/UselessAssignmentRuleTest.java</t>
  </si>
  <si>
    <t>pmd/regress/test/net/sourceforge/pmd/SourceTypeDiscovererTest.java</t>
  </si>
  <si>
    <t>pmd/regress/test/net/sourceforge/pmd/SourceTypeTest.java</t>
  </si>
  <si>
    <t>pmd/regress/test/net/sourceforge/pmd/testframework/TestDescriptor.java</t>
  </si>
  <si>
    <t>pmd/regress/test/net/sourceforge/pmd/jaxen/MatchesFunctionTest.java</t>
  </si>
  <si>
    <t>pmd/src/net/sourceforge/pmd/lang/java/rule/junit/TestClassWithoutTestCases.java</t>
  </si>
  <si>
    <t>pmd/regress/test/net/sourceforge/pmd/CommandLineOptionsTest.java</t>
  </si>
  <si>
    <t>pmd/regress/test/net/sourceforge/pmd/properties/FloatPropertyTest.java</t>
  </si>
  <si>
    <t>pmd/regress/test/net/sourceforge/pmd/properties/TypePropertyTest.java</t>
  </si>
  <si>
    <t>pmd/regress/test/net/sourceforge/pmd/properties/CharacterPropertyTest.java</t>
  </si>
  <si>
    <t>pmd/regress/test/net/sourceforge/pmd/rules/codesize/NPathComplexityTest.java</t>
  </si>
  <si>
    <t>pmd/regress/test/net/sourceforge/pmd/properties/PropertyAccessorTest.java</t>
  </si>
  <si>
    <t>pmd/regress/test/net/sourceforge/pmd/FileSelectorTest.java</t>
  </si>
  <si>
    <t>pmd-eclipse-plugin/pmd-eclipse-test/test/net/sourceforge/pmd/core/PMDCorePluginTest.java</t>
  </si>
  <si>
    <t>pmd/regress/test/net/sourceforge/pmd/typeresolution/ClassTypeResolverTest.java</t>
  </si>
  <si>
    <t>pmd/regress/test/net/sourceforge/pmd/lang/java/rule/DynamicRuleTest.java</t>
  </si>
  <si>
    <t>pmd/regress/test/net/sourceforge/pmd/lang/java/rule/ScratchpadRulesTest.java</t>
  </si>
  <si>
    <t>pmd/regress/test/net/sourceforge/pmd/lang/java/rule/UselessAssignmentRuleTest.java</t>
  </si>
  <si>
    <t>pmd/regress/test/net/sourceforge/pmd/lang/java/rule/useless/UselessRulesTest.java</t>
  </si>
  <si>
    <t>pmd/regress/test/net/sourceforge/pmd/lang/jsp/rule/DontNestJsfInJstlIterationTest.java</t>
  </si>
  <si>
    <t>pmd/regress/test/net/sourceforge/pmd/lang/jsp/rule/DuplicateJspImportTest.java</t>
  </si>
  <si>
    <t>pmd/regress/test/net/sourceforge/pmd/lang/jsp/rule/IframeMissingSrcAttributeTest.java</t>
  </si>
  <si>
    <t>pmd/regress/test/net/sourceforge/pmd/lang/jsp/rule/JspEncodingTest.java</t>
  </si>
  <si>
    <t>pmd/regress/test/net/sourceforge/pmd/lang/jsp/rule/NoClassAttributeTest.java</t>
  </si>
  <si>
    <t>pmd/regress/test/net/sourceforge/pmd/lang/jsp/rule/NoHtmlCommentsTest.java</t>
  </si>
  <si>
    <t>pmd/regress/test/net/sourceforge/pmd/lang/jsp/rule/NoInlineStyleInformationTest.java</t>
  </si>
  <si>
    <t>pmd/regress/test/net/sourceforge/pmd/lang/jsp/rule/NoJspForwardTest.java</t>
  </si>
  <si>
    <t>pmd/regress/test/net/sourceforge/pmd/lang/jsp/rule/NoLongScriptsTest.java</t>
  </si>
  <si>
    <t>pmd/regress/test/net/sourceforge/pmd/lang/jsp/rule/NoScriptletsTest.java</t>
  </si>
  <si>
    <t>pmd/regress/test/net/sourceforge/pmd/SimpleRuleSetNameMapperTest.java</t>
  </si>
  <si>
    <t>pmd/regress/test/net/sourceforge/pmd/lang/java/rule/unnecessary/UnusedNullCheckInEqualsTest.java</t>
  </si>
  <si>
    <t>pmd/regress/test/net/sourceforge/pmd/cpd/EcmascriptTokenizerTest.java</t>
  </si>
  <si>
    <t>pmd-netbeans/test/unit/src/pmd/RunPMDActionTest.java</t>
  </si>
  <si>
    <t>pmd/src/test/java/net/sourceforge/pmd/cpd/XMLRendererTest.java</t>
  </si>
  <si>
    <t>maven-plugin-pmd-build/regress/AntTaskTest.java</t>
  </si>
  <si>
    <t>maven-plugin-pmd-build/regress/PmdBuildTest.java</t>
  </si>
  <si>
    <t>pmd/src/test/java/net/sourceforge/pmd/CommandLineOptionsTest.java</t>
  </si>
  <si>
    <t>pmd/src/test/java/net/sourceforge/pmd/CommandLineParserTest.java</t>
  </si>
  <si>
    <t>pmd/src/test/java/net/sourceforge/pmd/lang/java/rule/coupling/LawOfDemeterRuleTest.java</t>
  </si>
  <si>
    <t>pmd/src/test/java/net/sourceforge/pmd/lang/java/rule/design/GodClassRuleTest.java</t>
  </si>
  <si>
    <t>pmd-eclipse-plugin/pmd-eclipse-test/test/net/sourceforge/pmd/eclipse/BasicPMDTest.java</t>
  </si>
  <si>
    <t>pmd-eclipse-plugin/pmd-eclipse-test/test/net/sourceforge/pmd/eclipse/core/PMDCorePluginTest.java</t>
  </si>
  <si>
    <t>pmd-eclipse-plugin/pmd-eclipse-test/test/net/sourceforge/pmd/eclipse/core/RuleSetManagerTest.java</t>
  </si>
  <si>
    <t>pmd-eclipse-plugin/pmd-eclipse-test/test/net/sourceforge/pmd/eclipse/runtime/cmd/DetectCutAndPasteCmdTest.java</t>
  </si>
  <si>
    <t>pmd-eclipse-plugin/pmd-eclipse-test/test/net/sourceforge/pmd/eclipse/runtime/cmd/RenderReportCmdTest.java</t>
  </si>
  <si>
    <t>pmd-eclipse-plugin/pmd-eclipse-test/test/net/sourceforge/pmd/eclipse/runtime/cmd/ReviewCmdTest.java</t>
  </si>
  <si>
    <t>pmd-eclipse-plugin/pmd-eclipse-test/test/net/sourceforge/pmd/eclipse/runtime/properties/ProjectPropertiesModelTest.java</t>
  </si>
  <si>
    <t>maven-plugin-pmd-build/src/test/java/net/sourceforge/pmd/TestBase.java</t>
  </si>
  <si>
    <t>pmd/src/test/java/net/sourceforge/pmd/ant/PMDTaskTest.java</t>
  </si>
  <si>
    <t>pmd/src/test/java/net/sourceforge/pmd/ant/VersionTest.java</t>
  </si>
  <si>
    <t>pmd/src/test/java/net/sourceforge/pmd/lang/java/rule/design/ConfusingTernaryRuleTest.java</t>
  </si>
  <si>
    <t>pmd/src/test/java/net/sourceforge/pmd/lang/java/rule/design/ConstructorCallsOverridableMethodTest.java</t>
  </si>
  <si>
    <t>pmd/src/test/java/net/sourceforge/pmd/lang/java/rule/design/TooManyHttpFilterTest.java</t>
  </si>
  <si>
    <t>pmd/src/test/java/net/sourceforge/pmd/lang/ecmascript/ast/EcmascriptParserTest.java</t>
  </si>
  <si>
    <t>pmd/src/test/java/net/sourceforge/pmd/lang/java/rule/design/UncommentedEmptyConstructorRuleTest.java</t>
  </si>
  <si>
    <t>pmd/src/test/java/net/sourceforge/pmd/lang/java/rule/design/UncommentedEmptyMethodRuleTest.java</t>
  </si>
  <si>
    <t>pmd/src/test/java/net/sourceforge/pmd/cli/CLITest.java</t>
  </si>
  <si>
    <t>pmd/src/test/java/net/sourceforge/pmd/typeresolution/PMDASMClassLoaderTest.java</t>
  </si>
  <si>
    <t>pmd/src/test/java/net/sourceforge/pmd/LanguageVersionDiscovererTest.java</t>
  </si>
  <si>
    <t>pmd/src/test/java/net/sourceforge/pmd/ant/FormatterTest.java</t>
  </si>
  <si>
    <t>pmd/src/test/java/net/sourceforge/pmd/ast/EncodingTest.java</t>
  </si>
  <si>
    <t>pmd/src/test/java/net/sourceforge/pmd/dfa/GeneralFiddlingTest.java</t>
  </si>
  <si>
    <t>pmd-dcpd/regress/test/net/sourceforge/pmd/dcpd/TileExpanderTest.java</t>
  </si>
  <si>
    <t>pmd-dcpd/regress/test/net/sourceforge/pmd/dcpd/TileHarvesterTest.java</t>
  </si>
  <si>
    <t>pmd-dcpd/regress/test/net/sourceforge/pmd/dcpd/TilePlanterTest.java</t>
  </si>
  <si>
    <t>pmd-eclipse-plugin/net.sourceforge.pmd.eclipse.plugin.test/src/main/java/net/sourceforge/pmd/eclipse/BasicPMDTest.java</t>
  </si>
  <si>
    <t>pmd-eclipse-plugin/net.sourceforge.pmd.eclipse.plugin.test/src/main/java/net/sourceforge/pmd/eclipse/core/PMDCorePluginTest.java</t>
  </si>
  <si>
    <t>pmd-eclipse-plugin/net.sourceforge.pmd.eclipse.plugin.test/src/main/java/net/sourceforge/pmd/eclipse/core/RuleSetManagerTest.java</t>
  </si>
  <si>
    <t>pmd-eclipse-plugin/net.sourceforge.pmd.eclipse.plugin.test/src/main/java/net/sourceforge/pmd/eclipse/core/ext/RuleSetsExtensionProcessorTest.java</t>
  </si>
  <si>
    <t>pmd-eclipse-plugin/net.sourceforge.pmd.eclipse.plugin.test/src/main/java/net/sourceforge/pmd/eclipse/core/rulesets/impl/RuleSetsManagerImplTest.java</t>
  </si>
  <si>
    <t>pmd-eclipse-plugin/net.sourceforge.pmd.eclipse.plugin.test/src/main/java/net/sourceforge/pmd/eclipse/core/rulesets/vo/PriorityTest.java</t>
  </si>
  <si>
    <t>pmd-eclipse-plugin/net.sourceforge.pmd.eclipse.plugin.test/src/main/java/net/sourceforge/pmd/eclipse/core/rulesets/vo/PropertiesTest.java</t>
  </si>
  <si>
    <t>pmd-eclipse-plugin/net.sourceforge.pmd.eclipse.plugin.test/src/main/java/net/sourceforge/pmd/eclipse/core/rulesets/vo/PropertyTest.java</t>
  </si>
  <si>
    <t>pmd-eclipse-plugin/net.sourceforge.pmd.eclipse.plugin.test/src/main/java/net/sourceforge/pmd/eclipse/core/rulesets/vo/RuleSetTest.java</t>
  </si>
  <si>
    <t>pmd-eclipse-plugin/net.sourceforge.pmd.eclipse.plugin.test/src/main/java/net/sourceforge/pmd/eclipse/core/rulesets/vo/RuleSetsTest.java</t>
  </si>
  <si>
    <t>pmd-eclipse-plugin/net.sourceforge.pmd.eclipse.plugin.test/src/main/java/net/sourceforge/pmd/eclipse/core/rulesets/vo/RuleTest.java</t>
  </si>
  <si>
    <t>pmd-eclipse-plugin/net.sourceforge.pmd.eclipse.plugin.test/src/main/java/net/sourceforge/pmd/eclipse/core/rulesets/vo/TestManager.java</t>
  </si>
  <si>
    <t>pmd-eclipse-plugin/net.sourceforge.pmd.eclipse.plugin.test/src/main/java/net/sourceforge/pmd/eclipse/runtime/cmd/DetectCutAndPasteCmdTest.java</t>
  </si>
  <si>
    <t>pmd-eclipse-plugin/net.sourceforge.pmd.eclipse.plugin.test/src/main/java/net/sourceforge/pmd/eclipse/runtime/cmd/RenderReportCmdTest.java</t>
  </si>
  <si>
    <t>pmd-eclipse-plugin/net.sourceforge.pmd.eclipse.plugin.test/src/main/java/net/sourceforge/pmd/eclipse/runtime/cmd/ReviewCmdTest.java</t>
  </si>
  <si>
    <t>pmd-eclipse-plugin/net.sourceforge.pmd.eclipse.plugin.test/src/main/java/net/sourceforge/pmd/eclipse/runtime/properties/ProjectPropertiesModelTest.java</t>
  </si>
  <si>
    <t>pmd-eclipse-plugin/net.sourceforge.pmd.eclipse.plugin.test/src/main/java/net/sourceforge/pmd/eclipse/ui/properties/UpdateProjectPropertiesCmdTest.java</t>
  </si>
  <si>
    <t>pmd-eclipse-plugin/net.sourceforge.pmd.eclipse.plugin/src/test/java/net/sourceforge/pmd/eclipse/ui/ShapeSetCanvasTest.java</t>
  </si>
  <si>
    <t>pmd-jerry/src/net/sourceforge/pmd/jerry/ast/xpath/ASTAnyKindTest.java</t>
  </si>
  <si>
    <t>pmd-jerry/src/net/sourceforge/pmd/jerry/ast/xpath/ASTAttributeTest.java</t>
  </si>
  <si>
    <t>pmd-jerry/src/net/sourceforge/pmd/jerry/ast/xpath/ASTCommentTest.java</t>
  </si>
  <si>
    <t>pmd-jerry/src/net/sourceforge/pmd/jerry/ast/xpath/ASTDocumentTest.java</t>
  </si>
  <si>
    <t>pmd-jerry/src/net/sourceforge/pmd/jerry/ast/xpath/ASTElementTest.java</t>
  </si>
  <si>
    <t>pmd-jerry/src/net/sourceforge/pmd/jerry/ast/xpath/ASTNameTest.java</t>
  </si>
  <si>
    <t>pmd-jerry/src/net/sourceforge/pmd/jerry/ast/xpath/ASTNodeTest.java</t>
  </si>
  <si>
    <t>pmd-jerry/src/net/sourceforge/pmd/jerry/ast/xpath/ASTPITest.java</t>
  </si>
  <si>
    <t>pmd-jerry/src/net/sourceforge/pmd/jerry/ast/xpath/ASTSchemaAttributeTest.java</t>
  </si>
  <si>
    <t>pmd-jerry/src/net/sourceforge/pmd/jerry/ast/xpath/ASTSchemaElementTest.java</t>
  </si>
  <si>
    <t>pmd-jerry/src/net/sourceforge/pmd/jerry/ast/xpath/ASTTextTest.java</t>
  </si>
  <si>
    <t>pmd-jerry/test/test/net/sourceforge/pmd/jerry/NodeAccessorAxisNavigatorTest.java</t>
  </si>
  <si>
    <t>pmd-jerry/test/test/net/sourceforge/pmd/jerry/ast/xpath/ASTAbbrevForwardStepTest.java</t>
  </si>
  <si>
    <t>pmd-jerry/test/test/net/sourceforge/pmd/jerry/ast/xpath/ASTAbbrevReverseStepTest.java</t>
  </si>
  <si>
    <t>pmd-jerry/test/test/net/sourceforge/pmd/jerry/ast/xpath/ASTAdditiveExprTest.java</t>
  </si>
  <si>
    <t>pmd-jerry/test/test/net/sourceforge/pmd/jerry/ast/xpath/ASTAndExprTest.java</t>
  </si>
  <si>
    <t>pmd-jerry/test/test/net/sourceforge/pmd/jerry/ast/xpath/ASTAnyKindTestTest.java</t>
  </si>
  <si>
    <t>pmd-jerry/test/test/net/sourceforge/pmd/jerry/ast/xpath/ASTAtomicTypeTest.java</t>
  </si>
  <si>
    <t>pmd-jerry/test/test/net/sourceforge/pmd/jerry/ast/xpath/ASTAttribNameOrWildcardTest.java</t>
  </si>
  <si>
    <t>pmd-jerry/test/test/net/sourceforge/pmd/jerry/ast/xpath/ASTAttributeDeclarationTest.java</t>
  </si>
  <si>
    <t>pmd-jerry/test/test/net/sourceforge/pmd/jerry/ast/xpath/ASTAttributeNameTest.java</t>
  </si>
  <si>
    <t>pmd-jerry/test/test/net/sourceforge/pmd/jerry/ast/xpath/ASTAttributeTestTest.java</t>
  </si>
  <si>
    <t>pmd-jerry/test/test/net/sourceforge/pmd/jerry/ast/xpath/ASTCastExprTest.java</t>
  </si>
  <si>
    <t>pmd-jerry/test/test/net/sourceforge/pmd/jerry/ast/xpath/ASTCastableExprTest.java</t>
  </si>
  <si>
    <t>pmd-jerry/test/test/net/sourceforge/pmd/jerry/ast/xpath/ASTCommentTestTest.java</t>
  </si>
  <si>
    <t>pmd-jerry/test/test/net/sourceforge/pmd/jerry/ast/xpath/ASTComparisonExprTest.java</t>
  </si>
  <si>
    <t>pmd-jerry/test/test/net/sourceforge/pmd/jerry/ast/xpath/ASTContextItemExprTest.java</t>
  </si>
  <si>
    <t>pmd-jerry/test/test/net/sourceforge/pmd/jerry/ast/xpath/ASTDecimalLiteralTest.java</t>
  </si>
  <si>
    <t>pmd-jerry/test/test/net/sourceforge/pmd/jerry/ast/xpath/ASTDocumentTestTest.java</t>
  </si>
  <si>
    <t>pmd-jerry/test/test/net/sourceforge/pmd/jerry/ast/xpath/ASTDoubleLiteralTest.java</t>
  </si>
  <si>
    <t>pmd-jerry/test/test/net/sourceforge/pmd/jerry/ast/xpath/ASTElementDeclarationTest.java</t>
  </si>
  <si>
    <t>pmd-jerry/test/test/net/sourceforge/pmd/jerry/ast/xpath/ASTElementNameOrWildcardTest.java</t>
  </si>
  <si>
    <t>pmd-jerry/test/test/net/sourceforge/pmd/jerry/ast/xpath/ASTElementNameTest.java</t>
  </si>
  <si>
    <t>pmd-jerry/test/test/net/sourceforge/pmd/jerry/ast/xpath/ASTElementTestTest.java</t>
  </si>
  <si>
    <t>pmd-jerry/test/test/net/sourceforge/pmd/jerry/ast/xpath/ASTExprTest.java</t>
  </si>
  <si>
    <t>pmd-jerry/test/test/net/sourceforge/pmd/jerry/ast/xpath/ASTForExprTest.java</t>
  </si>
  <si>
    <t>pmd-jerry/test/test/net/sourceforge/pmd/jerry/ast/xpath/ASTForwardAxisTest.java</t>
  </si>
  <si>
    <t>pmd-jerry/test/test/net/sourceforge/pmd/jerry/ast/xpath/ASTFunctionCallTest.java</t>
  </si>
  <si>
    <t>pmd-jerry/test/test/net/sourceforge/pmd/jerry/ast/xpath/ASTIfExprTest.java</t>
  </si>
  <si>
    <t>pmd-jerry/test/test/net/sourceforge/pmd/jerry/ast/xpath/ASTInstanceofExprTest.java</t>
  </si>
  <si>
    <t>pmd-jerry/test/test/net/sourceforge/pmd/jerry/ast/xpath/ASTIntegerLiteralTest.java</t>
  </si>
  <si>
    <t>pmd-jerry/test/test/net/sourceforge/pmd/jerry/ast/xpath/ASTIntersectExceptExprTest.java</t>
  </si>
  <si>
    <t>pmd-jerry/test/test/net/sourceforge/pmd/jerry/ast/xpath/ASTItemTypeTest.java</t>
  </si>
  <si>
    <t>pmd-jerry/test/test/net/sourceforge/pmd/jerry/ast/xpath/ASTMultiplicativeExprTest.java</t>
  </si>
  <si>
    <t>pmd-jerry/test/test/net/sourceforge/pmd/jerry/ast/xpath/ASTNameTestTest.java</t>
  </si>
  <si>
    <t>pmd-jerry/test/test/net/sourceforge/pmd/jerry/ast/xpath/ASTNodeTestTest.java</t>
  </si>
  <si>
    <t>pmd-jerry/test/test/net/sourceforge/pmd/jerry/ast/xpath/ASTOccurrenceIndicatorTest.java</t>
  </si>
  <si>
    <t>pmd-jerry/test/test/net/sourceforge/pmd/jerry/ast/xpath/ASTOrExprTest.java</t>
  </si>
  <si>
    <t>pmd-jerry/test/test/net/sourceforge/pmd/jerry/ast/xpath/ASTPITestTest.java</t>
  </si>
  <si>
    <t>pmd-jerry/test/test/net/sourceforge/pmd/jerry/ast/xpath/ASTParenthesizedExprTest.java</t>
  </si>
  <si>
    <t>pmd-jerry/test/test/net/sourceforge/pmd/jerry/ast/xpath/ASTPathExprTest.java</t>
  </si>
  <si>
    <t>pmd-jerry/test/test/net/sourceforge/pmd/jerry/ast/xpath/ASTPredicateListTest.java</t>
  </si>
  <si>
    <t>pmd-jerry/test/test/net/sourceforge/pmd/jerry/ast/xpath/ASTPredicateTest.java</t>
  </si>
  <si>
    <t>pmd-jerry/test/test/net/sourceforge/pmd/jerry/ast/xpath/ASTQuantifiedExprTest.java</t>
  </si>
  <si>
    <t>pmd-jerry/test/test/net/sourceforge/pmd/jerry/ast/xpath/ASTRangeExprTest.java</t>
  </si>
  <si>
    <t>pmd-jerry/test/test/net/sourceforge/pmd/jerry/ast/xpath/ASTReverseAxisTest.java</t>
  </si>
  <si>
    <t>pmd-jerry/test/test/net/sourceforge/pmd/jerry/ast/xpath/ASTSchemaAttributeTestTest.java</t>
  </si>
  <si>
    <t>pmd-jerry/test/test/net/sourceforge/pmd/jerry/ast/xpath/ASTSchemaElementTestTest.java</t>
  </si>
  <si>
    <t>pmd-jerry/test/test/net/sourceforge/pmd/jerry/ast/xpath/ASTSequenceTypeTest.java</t>
  </si>
  <si>
    <t>pmd-jerry/test/test/net/sourceforge/pmd/jerry/ast/xpath/ASTSingleTypeTest.java</t>
  </si>
  <si>
    <t>pmd-jerry/test/test/net/sourceforge/pmd/jerry/ast/xpath/ASTSlashSlashTest.java</t>
  </si>
  <si>
    <t>pmd-jerry/test/test/net/sourceforge/pmd/jerry/ast/xpath/ASTSlashTest.java</t>
  </si>
  <si>
    <t>pmd-jerry/test/test/net/sourceforge/pmd/jerry/ast/xpath/ASTStepExprTest.java</t>
  </si>
  <si>
    <t>pmd-jerry/test/test/net/sourceforge/pmd/jerry/ast/xpath/ASTStringLiteralTest.java</t>
  </si>
  <si>
    <t>pmd-jerry/test/test/net/sourceforge/pmd/jerry/ast/xpath/ASTTextTestTest.java</t>
  </si>
  <si>
    <t>pmd-jerry/test/test/net/sourceforge/pmd/jerry/ast/xpath/ASTTreatExprTest.java</t>
  </si>
  <si>
    <t>pmd-jerry/test/test/net/sourceforge/pmd/jerry/ast/xpath/ASTTypeNameTest.java</t>
  </si>
  <si>
    <t>pmd-jerry/test/test/net/sourceforge/pmd/jerry/ast/xpath/ASTUnaryExprTest.java</t>
  </si>
  <si>
    <t>pmd-jerry/test/test/net/sourceforge/pmd/jerry/ast/xpath/ASTUnionExprTest.java</t>
  </si>
  <si>
    <t>pmd-jerry/test/test/net/sourceforge/pmd/jerry/ast/xpath/ASTVarNameTest.java</t>
  </si>
  <si>
    <t>pmd-jerry/test/test/net/sourceforge/pmd/jerry/ast/xpath/ASTVarRefTest.java</t>
  </si>
  <si>
    <t>pmd-jerry/test/test/net/sourceforge/pmd/jerry/ast/xpath/ASTWildcardTest.java</t>
  </si>
  <si>
    <t>pmd-jerry/test/test/net/sourceforge/pmd/jerry/ast/xpath/ASTXPathTest.java</t>
  </si>
  <si>
    <t>pmd-jerry/test/test/net/sourceforge/pmd/jerry/ast/xpath/ParseExceptionTest.java</t>
  </si>
  <si>
    <t>pmd-jerry/test/test/net/sourceforge/pmd/jerry/ast/xpath/SimpleNodeTest.java</t>
  </si>
  <si>
    <t>pmd-jerry/test/test/net/sourceforge/pmd/jerry/ast/xpath/TokenMgrErrorTest.java</t>
  </si>
  <si>
    <t>pmd-jerry/test/test/net/sourceforge/pmd/jerry/ast/xpath/TokenTest.java</t>
  </si>
  <si>
    <t>pmd-jerry/test/test/net/sourceforge/pmd/jerry/ast/xpath/visitor/AbstractPrintVisitorTest.java</t>
  </si>
  <si>
    <t>pmd-mysql/regress/test/net/sourceforge/pmd/jdbc/JDBCReportListenerTest.java</t>
  </si>
  <si>
    <t>pmd-netbeans/test/unit/src/pmd/SourceLevelTest.java</t>
  </si>
  <si>
    <t>pmd-netbeans/test/unit/src/pmd/config/PMDOptionsSettingsTest.java</t>
  </si>
  <si>
    <t>pmd-rx/regress/test/net/sourceforge/pmd/rx/DroolsVisitorTest.java</t>
  </si>
  <si>
    <t>pmd-rx/regress/test/net/sourceforge/pmd/rx/rules/DuplicateImportTest.java</t>
  </si>
  <si>
    <t>pmd/src/test/java/net/sourceforge/pmd/lang/java/rule/unusedcode/UnusedCodeRulesTest.java</t>
  </si>
  <si>
    <t>pmd/src/test/java/net/sourceforge/pmd/lang/java/rule/design/DesignRulesTest.java</t>
  </si>
  <si>
    <t>pmd/src/test/java/net/sourceforge/pmd/lang/java/rule/basic/BasicRulesTest.java</t>
  </si>
  <si>
    <t>pmd/src/test/java/net/sourceforge/pmd/lang/java/rule/unnecessary/UnnecessaryRulesTest.java</t>
  </si>
  <si>
    <t>pmd/src/test/java/net/sourceforge/pmd/lang/java/rule/naming/NamingRulesTest.java</t>
  </si>
  <si>
    <t>pmd/src/test/java/net/sourceforge/pmd/RuleSetFactoryTest.java</t>
  </si>
  <si>
    <t>pmd/src/test/java/net/sourceforge/pmd/lang/java/rule/controversial/ControversialRulesTest.java</t>
  </si>
  <si>
    <t>pmd/src/test/java/net/sourceforge/pmd/cpd/EcmascriptTokenizerTest.java</t>
  </si>
  <si>
    <t>pmd/src/test/java/net/sourceforge/pmd/jaxen/RegexpAcceptanceTest.java</t>
  </si>
  <si>
    <t>pmd/src/test/java/net/sourceforge/pmd/lang/ecmascript/rule/basic/BasicRulesTest.java</t>
  </si>
  <si>
    <t>pmd/src/test/java/net/sourceforge/pmd/lang/ecmascript/rule/braces/BracesRulesTest.java</t>
  </si>
  <si>
    <t>pmd/src/test/java/net/sourceforge/pmd/lang/ecmascript/rule/controversial/ControversialRulesTest.java</t>
  </si>
  <si>
    <t>pmd/src/test/java/net/sourceforge/pmd/lang/ecmascript/rule/unnecessary/UnnecessaryRulesTest.java</t>
  </si>
  <si>
    <t>pmd/src/test/java/net/sourceforge/pmd/lang/java/rule/android/AndroidRulesTest.java</t>
  </si>
  <si>
    <t>pmd/src/test/java/net/sourceforge/pmd/lang/java/rule/braces/BracesRulesTest.java</t>
  </si>
  <si>
    <t>pmd/src/test/java/net/sourceforge/pmd/lang/java/rule/clone/CloneRulesTest.java</t>
  </si>
  <si>
    <t>pmd/src/test/java/net/sourceforge/pmd/lang/java/rule/codesize/CodesizeRulesTest.java</t>
  </si>
  <si>
    <t>pmd/src/test/java/net/sourceforge/pmd/lang/java/rule/comments/CommentRulesTest.java</t>
  </si>
  <si>
    <t>pmd/src/test/java/net/sourceforge/pmd/lang/java/rule/coupling/CouplingRulesTest.java</t>
  </si>
  <si>
    <t>pmd/src/test/java/net/sourceforge/pmd/lang/java/rule/empty/EmptyRulesTest.java</t>
  </si>
  <si>
    <t>pmd/src/test/java/net/sourceforge/pmd/lang/java/rule/finalizers/FinalizersRulesTest.java</t>
  </si>
  <si>
    <t>pmd/src/test/java/net/sourceforge/pmd/lang/java/rule/imports/ImportsRulesTest.java</t>
  </si>
  <si>
    <t>pmd/src/test/java/net/sourceforge/pmd/lang/java/rule/j2ee/J2EERulesTest.java</t>
  </si>
  <si>
    <t>pmd/src/test/java/net/sourceforge/pmd/lang/java/rule/javabeans/JavabeansRulesTest.java</t>
  </si>
  <si>
    <t>pmd/src/test/java/net/sourceforge/pmd/lang/java/rule/junit/JunitRulesTest.java</t>
  </si>
  <si>
    <t>pmd/src/test/java/net/sourceforge/pmd/lang/java/rule/loggingjakartacommons/LoggingJakartaCommonsRulesTest.java</t>
  </si>
  <si>
    <t>pmd/src/test/java/net/sourceforge/pmd/lang/java/rule/loggingjava/LoggingJavaRulesTest.java</t>
  </si>
  <si>
    <t>pmd/src/test/java/net/sourceforge/pmd/lang/java/rule/migrating/MigratingRulesTest.java</t>
  </si>
  <si>
    <t>pmd/src/test/java/net/sourceforge/pmd/lang/java/rule/optimizations/OptimizationsRulesTest.java</t>
  </si>
  <si>
    <t>pmd/src/test/java/net/sourceforge/pmd/lang/java/rule/strictexception/StrictExceptionRulesTest.java</t>
  </si>
  <si>
    <t>pmd/src/test/java/net/sourceforge/pmd/lang/java/rule/strings/AvoidDuplicateLiteralsRuleTest.java</t>
  </si>
  <si>
    <t>pmd/src/test/java/net/sourceforge/pmd/lang/java/rule/strings/StringsRulesTest.java</t>
  </si>
  <si>
    <t>pmd/src/test/java/net/sourceforge/pmd/lang/java/rule/sunsecure/SunSecureRulesTest.java</t>
  </si>
  <si>
    <t>pmd/src/test/java/net/sourceforge/pmd/lang/java/rule/typeresolution/CloneMethodMustImplementCloneableTest.java</t>
  </si>
  <si>
    <t>pmd/src/test/java/net/sourceforge/pmd/lang/java/rule/typeresolution/LooseCouplingTest.java</t>
  </si>
  <si>
    <t>pmd/src/test/java/net/sourceforge/pmd/lang/java/rule/typeresolution/SignatureDeclareThrowsExceptionTest.java</t>
  </si>
  <si>
    <t>pmd/src/test/java/net/sourceforge/pmd/lang/java/rule/typeresolution/UnusedImportsTest.java</t>
  </si>
  <si>
    <t>pmd/src/test/java/net/sourceforge/pmd/lang/jsp/rule/basic/BasicRulesTest.java</t>
  </si>
  <si>
    <t>pmd/src/test/java/net/sourceforge/pmd/lang/jsp/rule/basicjsf/BasicJsfRulesTest.java</t>
  </si>
  <si>
    <t>pmd/src/test/java/net/sourceforge/pmd/lang/plsql/rule/codesize/CodesizeRulesTest.java</t>
  </si>
  <si>
    <t>pmd/src/test/java/net/sourceforge/pmd/lang/vm/rule/basic/BasicRulesTest.java</t>
  </si>
  <si>
    <t>pmd/src/test/java/net/sourceforge/pmd/lang/xml/rule/basic/BasicRulesTest.java</t>
  </si>
  <si>
    <t>pmd/src/test/java/net/sourceforge/pmd/lang/xsl/rule/xpath/XPathRulesTest.java</t>
  </si>
  <si>
    <t>pmd/src/test/java/net/sourceforge/pmd/properties/PropertyAccessorTest.java</t>
  </si>
  <si>
    <t>pmd/src/test/java/net/sourceforge/pmd/lang/java/rule/codesize/CyclomaticComplexityTest.java</t>
  </si>
  <si>
    <t>pmd/src/test/java/net/sourceforge/pmd/lang/java/rule/codesize/ModifiedCyclomaticComplexityTest.java</t>
  </si>
  <si>
    <t>pmd/src/test/java/net/sourceforge/pmd/lang/java/rule/codesize/NPathComplexityTest.java</t>
  </si>
  <si>
    <t>pmd/src/test/java/net/sourceforge/pmd/lang/java/rule/codesize/StdCyclomaticComplexityTest.java</t>
  </si>
  <si>
    <t>pmd/src/test/java/net/sourceforge/pmd/LanguageVersionTest.java</t>
  </si>
  <si>
    <t>pmd/src/test/java/net/sourceforge/pmd/ReportTest.java</t>
  </si>
  <si>
    <t>pmd/src/test/java/net/sourceforge/pmd/renderers/XMLRendererTest.java</t>
  </si>
  <si>
    <t>pmd/src/test/java/net/sourceforge/pmd/ConfigurationTest.java</t>
  </si>
  <si>
    <t>pmd-java/src/test/java/net/sourceforge/pmd/lang/java/SuppressWarningsTest.java</t>
  </si>
  <si>
    <t>pmd/src/test/java/net/sourceforge/pmd/RuleSetTest.java</t>
  </si>
  <si>
    <t>pmd/src/test/java/net/sourceforge/pmd/cpd/MatchAlgorithmTest.java</t>
  </si>
  <si>
    <t>pmd/src/test/java/net/sourceforge/pmd/cpd/LanguageFactoryTest.java</t>
  </si>
  <si>
    <t>pmd/src/test/java/net/sourceforge/pmd/cpd/SourceCodeTest.java</t>
  </si>
  <si>
    <t>pmd/src/test/java/net/sourceforge/pmd/ant/CPDTaskTest.java</t>
  </si>
  <si>
    <t>pmd-core/src/test/java/net/sourceforge/pmd/RuleSetFactoryTest.java</t>
  </si>
  <si>
    <t>pmd-test/src/main/java/net/sourceforge/pmd/AbstractLanguageVersionTest.java</t>
  </si>
  <si>
    <t>pmd-test/src/main/java/net/sourceforge/pmd/lang/ParserOptionsTest.java</t>
  </si>
  <si>
    <t>pmd-python/src/test/java/net/sourceforge/pmd/LanguageVersionDiscovererTest.java</t>
  </si>
  <si>
    <t>pmd-python/src/test/java/net/sourceforge/pmd/cpd/PythonTokenizerTest.java</t>
  </si>
  <si>
    <t>pmd-core/src/test/java/net/sourceforge/pmd/properties/BooleanPropertyTest.java</t>
  </si>
  <si>
    <t>pmd-core/src/test/java/net/sourceforge/pmd/properties/CharacterPropertyTest.java</t>
  </si>
  <si>
    <t>pmd-core/src/test/java/net/sourceforge/pmd/properties/DoublePropertyTest.java</t>
  </si>
  <si>
    <t>pmd-core/src/test/java/net/sourceforge/pmd/properties/EnumeratedPropertyTest.java</t>
  </si>
  <si>
    <t>pmd-core/src/test/java/net/sourceforge/pmd/properties/FloatPropertyTest.java</t>
  </si>
  <si>
    <t>pmd-core/src/test/java/net/sourceforge/pmd/properties/IntegerPropertyTest.java</t>
  </si>
  <si>
    <t>pmd-core/src/test/java/net/sourceforge/pmd/properties/MethodPropertyTest.java</t>
  </si>
  <si>
    <t>pmd-core/src/test/java/net/sourceforge/pmd/properties/StringPropertyTest.java</t>
  </si>
  <si>
    <t>pmd-core/src/test/java/net/sourceforge/pmd/properties/TypePropertyTest.java</t>
  </si>
  <si>
    <t>pmd-java8/src/test/java/net/sourceforge/pmd/lang/java/bugs/Java8MultipleLambdasTest.java</t>
  </si>
  <si>
    <t>pmd-matlab/src/test/java/net/sourceforge/pmd/cpd/MatlabTokenizerTest.java</t>
  </si>
  <si>
    <t>pmd-objectivec/src/test/java/net/sourceforge/pmd/cpd/ObjectiveCTokenizerTest.java</t>
  </si>
  <si>
    <t>pmd-scala/src/test/java/net/sourceforge/pmd/cpd/ScalaTokenizerTest.java</t>
  </si>
  <si>
    <t>pmd-core/src/test/java/net/sourceforge/pmd/renderers/SummaryHTMLRendererTest.java</t>
  </si>
  <si>
    <t>pmd-core/src/test/java/net/sourceforge/pmd/util/database/DBMSMetadataTest.java</t>
  </si>
  <si>
    <t>pmd-core/src/test/java/net/sourceforge/pmd/util/database/DBTypeTest.java</t>
  </si>
  <si>
    <t>pmd-core/src/test/java/net/sourceforge/pmd/util/database/DBURITest.java</t>
  </si>
  <si>
    <t>pmd-core/src/test/java/net/sourceforge/pmd/util/database/ResourceLoaderTest.java</t>
  </si>
  <si>
    <t>pmd-core/src/test/java/net/sourceforge/pmd/util/database/ResourceResolverTest.java</t>
  </si>
  <si>
    <t>pmd-java/src/test/java/net/sourceforge/pmd/lang/java/ast/ParserCornersTest.java</t>
  </si>
  <si>
    <t>maven-plugin-pmd-build/src/test/java/net/sourceforge/pmd/ant/PmdBuildTaskTest.java</t>
  </si>
  <si>
    <t>maven-plugin-pmd-build/src/test/java/net/sourceforge/pmd/build/RuleSetToDocsTest.java</t>
  </si>
  <si>
    <t>maven-plugin-pmd-build/src/test/java/net/sourceforge/pmd/build/RulesetFilenameFilterTest.java</t>
  </si>
  <si>
    <t>maven-plugin-pmd-build/src/test/java/net/sourceforge/pmd/maven/PmdPreSiteTest.java</t>
  </si>
  <si>
    <t>pmd-java/src/test/java/net/sourceforge/pmd/lang/java/ast/ASTLiteralTest.java</t>
  </si>
  <si>
    <t>pmd-java/src/test/java/net/sourceforge/pmd/lang/java/rule/strings/AvoidDuplicateLiteralsRuleTest.java</t>
  </si>
  <si>
    <t>pmd-java/src/test/java/net/sourceforge/pmd/typeresolution/ClassTypeResolverTest.java</t>
  </si>
  <si>
    <t>pmd-java/src/test/java/net/sourceforge/pmd/lang/java/symboltable/GlobalScopeTest.java</t>
  </si>
  <si>
    <t>pmd-java/src/test/java/net/sourceforge/pmd/cpd/CPDCommandLineInterfaceTest.java</t>
  </si>
  <si>
    <t>pmd-javascript/src/test/java/net/sourceforge/pmd/cpd/CPDCommandLineInterfaceTest.java</t>
  </si>
  <si>
    <t>pmd-cs/src/test/java/net/sourceforge/pmd/cpd/CsTokenizerTest.java</t>
  </si>
  <si>
    <t>pmd-fortran/src/test/java/net/sourceforge/pmd/LanguageVersionTest.java</t>
  </si>
  <si>
    <t>pmd-fortran/src/test/java/net/sourceforge/pmd/cpd/FortranTokenizerTest.java</t>
  </si>
  <si>
    <t>pmd-jsp/src/test/java/net/sourceforge/pmd/LanguageVersionDiscovererTest.java</t>
  </si>
  <si>
    <t>pmd-jsp/src/test/java/net/sourceforge/pmd/LanguageVersionTest.java</t>
  </si>
  <si>
    <t>pmd-jsp/src/test/java/net/sourceforge/pmd/lang/jsp/JspParserTest.java</t>
  </si>
  <si>
    <t>pmd-jsp/src/test/java/net/sourceforge/pmd/lang/jsp/ast/JspDocStyleTest.java</t>
  </si>
  <si>
    <t>pmd-jsp/src/test/java/net/sourceforge/pmd/lang/jsp/ast/JspPageStyleTest.java</t>
  </si>
  <si>
    <t>pmd-jsp/src/test/java/net/sourceforge/pmd/lang/jsp/ast/OpenTagRegisterTest.java</t>
  </si>
  <si>
    <t>pmd-jsp/src/test/java/net/sourceforge/pmd/lang/jsp/ast/XPathJspRuleTest.java</t>
  </si>
  <si>
    <t>pmd-jsp/src/test/java/net/sourceforge/pmd/lang/jsp/rule/basic/BasicRulesTest.java</t>
  </si>
  <si>
    <t>pmd-jsp/src/test/java/net/sourceforge/pmd/lang/jsp/rule/basicjsf/BasicJsfRulesTest.java</t>
  </si>
  <si>
    <t>pmd-matlab/src/test/java/net/sourceforge/pmd/LanguageVersionTest.java</t>
  </si>
  <si>
    <t>pmd-php/src/test/java/net/sourceforge/pmd/LanguageVersionTest.java</t>
  </si>
  <si>
    <t>pmd-plsql/src/test/java/net/sourceforge/pmd/LanguageVersionDiscovererTest.java</t>
  </si>
  <si>
    <t>pmd-plsql/src/test/java/net/sourceforge/pmd/LanguageVersionTest.java</t>
  </si>
  <si>
    <t>pmd-plsql/src/test/java/net/sourceforge/pmd/cpd/PLSQLTokenizerTest.java</t>
  </si>
  <si>
    <t>pmd-plsql/src/test/java/net/sourceforge/pmd/lang/plsql/PLSQLParserTest.java</t>
  </si>
  <si>
    <t>pmd-plsql/src/test/java/net/sourceforge/pmd/lang/plsql/PLSQLXPathRuleTest.java</t>
  </si>
  <si>
    <t>pmd-plsql/src/test/java/net/sourceforge/pmd/lang/plsql/dfa/StatementAndBraceFinderTest.java</t>
  </si>
  <si>
    <t>pmd-plsql/src/test/java/net/sourceforge/pmd/lang/plsql/rule/codesize/CodesizeRulesTest.java</t>
  </si>
  <si>
    <t>pmd-python/src/test/java/net/sourceforge/pmd/LanguageVersionTest.java</t>
  </si>
  <si>
    <t>pmd-scala/src/test/java/net/sourceforge/pmd/LanguageVersionTest.java</t>
  </si>
  <si>
    <t>pmd-vm/src/test/java/net/sourceforge/pmd/LanguageVersionTest.java</t>
  </si>
  <si>
    <t>pmd-vm/src/test/java/net/sourceforge/pmd/lang/vm/VmParserTest.java</t>
  </si>
  <si>
    <t>pmd-vm/src/test/java/net/sourceforge/pmd/lang/vm/rule/basic/BasicRulesTest.java</t>
  </si>
  <si>
    <t>pmd-xml/src/test/java/net/sourceforge/pmd/LanguageVersionTest.java</t>
  </si>
  <si>
    <t>pmd-xml/src/test/java/net/sourceforge/pmd/ant/PMDTaskTest.java</t>
  </si>
  <si>
    <t>pmd-xml/src/test/java/net/sourceforge/pmd/lang/pom/rule/basic/BasicRulesTest.java</t>
  </si>
  <si>
    <t>pmd-xml/src/test/java/net/sourceforge/pmd/lang/wsdl/rule/AbstractWsdlRuleTest.java</t>
  </si>
  <si>
    <t>pmd-xml/src/test/java/net/sourceforge/pmd/lang/xml/XmlParserOptionsTest.java</t>
  </si>
  <si>
    <t>pmd-xml/src/test/java/net/sourceforge/pmd/lang/xml/XmlParserTest.java</t>
  </si>
  <si>
    <t>pmd-xml/src/test/java/net/sourceforge/pmd/lang/xml/rule/AbstractDomXmlRuleTest.java</t>
  </si>
  <si>
    <t>pmd-xml/src/test/java/net/sourceforge/pmd/lang/xml/rule/AbstractXmlRuleTest.java</t>
  </si>
  <si>
    <t>pmd-xml/src/test/java/net/sourceforge/pmd/lang/xml/rule/basic/BasicRulesTest.java</t>
  </si>
  <si>
    <t>pmd-xml/src/test/java/net/sourceforge/pmd/lang/xsl/rule/xpath/XPathRulesTest.java</t>
  </si>
  <si>
    <t>pmd-apex/src/test/java/net/sourceforge/pmd/lang/apex/ast/ApexParserTest.java</t>
  </si>
  <si>
    <t>pmd-apex/src/test/java/net/sourceforge/pmd/lang/apex/rule/basic/BasicRulesTest.java</t>
  </si>
  <si>
    <t>pmd-apex/src/test/java/net/sourceforge/pmd/lang/apex/rule/codesize/CodesizeRulesTest.java</t>
  </si>
  <si>
    <t>pmd-apex/src/test/java/net/sourceforge/pmd/lang/apex/rule/design/DesignRulesTest.java</t>
  </si>
  <si>
    <t>pmd-apex/src/test/java/net/sourceforge/pmd/lang/apex/rule/naming/NamingRulesTest.java</t>
  </si>
  <si>
    <t>pmd-core/src/test/java/net/sourceforge/pmd/renderers/CodeClimateRendererTest.java</t>
  </si>
  <si>
    <t>pmd-core/src/test/java/net/sourceforge/pmd/cpd/CSVRendererTest.java</t>
  </si>
  <si>
    <t>pmd-core/src/test/java/net/sourceforge/pmd/cache/FileAnalysisCacheTest.java</t>
  </si>
  <si>
    <t>pmd-java/src/test/java/net/sourceforge/pmd/cli/XPathCLITest.java</t>
  </si>
  <si>
    <t>pmd-java/src/test/java/net/sourceforge/pmd/jaxen/DocumentNavigatorTest.java</t>
  </si>
  <si>
    <t>pmd-java/src/test/java/net/sourceforge/pmd/lang/java/ast/JDKVersionTest.java</t>
  </si>
  <si>
    <t>pmd-java/src/test/java/net/sourceforge/pmd/coverage/PMDCoverageTest.java</t>
  </si>
  <si>
    <t>pmd-java/src/test/java/net/sourceforge/pmd/cpd/JavaTokensTokenizerTest.java</t>
  </si>
  <si>
    <t>pmd-java/src/test/java/net/sourceforge/pmd/lang/java/symboltable/TypeSetTest.java</t>
  </si>
  <si>
    <t>pmd-java/src/test/java/net/sourceforge/pmd/ExcludeLinesTest.java</t>
  </si>
  <si>
    <t>pmd-java/src/test/java/net/sourceforge/pmd/lang/java/ast/ASTAnnotationTest.java</t>
  </si>
  <si>
    <t>pmd-java/src/test/java/net/sourceforge/pmd/lang/java/ast/ASTAssignmentOperatorTest.java</t>
  </si>
  <si>
    <t>pmd-java/src/test/java/net/sourceforge/pmd/lang/java/ast/ASTBooleanLiteralTest.java</t>
  </si>
  <si>
    <t>pmd-java/src/test/java/net/sourceforge/pmd/lang/java/ast/ASTFormalParameterTest.java</t>
  </si>
  <si>
    <t>pmd-java/src/test/java/net/sourceforge/pmd/lang/java/ast/ASTImportDeclarationTest.java</t>
  </si>
  <si>
    <t>pmd-java/src/test/java/net/sourceforge/pmd/lang/java/ast/ASTInitializerTest.java</t>
  </si>
  <si>
    <t>pmd-java/src/test/java/net/sourceforge/pmd/lang/java/ast/ASTPrimarySuffixTest.java</t>
  </si>
  <si>
    <t>pmd-java/src/test/java/net/sourceforge/pmd/lang/java/ast/ASTSwitchLabelTest.java</t>
  </si>
  <si>
    <t>pmd-java/src/test/java/net/sourceforge/pmd/lang/java/ast/ASTThrowStatementTest.java</t>
  </si>
  <si>
    <t>pmd-java/src/test/java/net/sourceforge/pmd/lang/java/ast/AccessNodeTest.java</t>
  </si>
  <si>
    <t>pmd-java/src/test/java/net/sourceforge/pmd/lang/java/ast/ClassDeclTest.java</t>
  </si>
  <si>
    <t>pmd-java/src/test/java/net/sourceforge/pmd/lang/java/ast/FieldDeclTest.java</t>
  </si>
  <si>
    <t>pmd-java/src/test/java/net/sourceforge/pmd/lang/java/ast/MethodDeclTest.java</t>
  </si>
  <si>
    <t>pmd-java/src/test/java/net/sourceforge/pmd/lang/java/ast/SimpleNodeTest.java</t>
  </si>
  <si>
    <t>pmd-java/src/test/java/net/sourceforge/pmd/lang/java/dfa/AcceptanceTest.java</t>
  </si>
  <si>
    <t>pmd-java/src/test/java/net/sourceforge/pmd/lang/java/dfa/DAAPathFinderTest.java</t>
  </si>
  <si>
    <t>pmd-java/src/test/java/net/sourceforge/pmd/lang/java/dfa/StatementAndBraceFinderTest.java</t>
  </si>
  <si>
    <t>pmd-java/src/test/java/net/sourceforge/pmd/lang/java/rule/XPathRuleTest.java</t>
  </si>
  <si>
    <t>pmd-ruby/src/test/java/net/sourceforge/pmd/cpd/RubyTokenizerTest.java</t>
  </si>
  <si>
    <t>pmd-core/src/test/java/net/sourceforge/pmd/FileSelectorTest.java</t>
  </si>
  <si>
    <t>pmd-core/src/test/java/net/sourceforge/pmd/renderers/EmacsRendererTest.java</t>
  </si>
  <si>
    <t>pmd-core/src/test/java/net/sourceforge/pmd/renderers/HTMLRendererTest.java</t>
  </si>
  <si>
    <t>pmd-core/src/test/java/net/sourceforge/pmd/renderers/IDEAJRendererTest.java</t>
  </si>
  <si>
    <t>pmd-core/src/test/java/net/sourceforge/pmd/renderers/TextRendererTest.java</t>
  </si>
  <si>
    <t>pmd-core/src/test/java/net/sourceforge/pmd/renderers/YAHTMLRendererTest.java</t>
  </si>
  <si>
    <t>pmd-core/src/test/java/net/sourceforge/pmd/stat/MetricTest.java</t>
  </si>
  <si>
    <t>pmd-core/src/test/java/net/sourceforge/pmd/stat/StatisticalRuleTest.java</t>
  </si>
  <si>
    <t>pmd-core/src/test/java/net/sourceforge/pmd/util/TypeMapTest.java</t>
  </si>
  <si>
    <t>pmd-java/src/test/java/net/sourceforge/pmd/LanguageVersionDiscovererTest.java</t>
  </si>
  <si>
    <t>pmd-java/src/test/java/net/sourceforge/pmd/lang/java/ast/ASTBlockStatementTest.java</t>
  </si>
  <si>
    <t>pmd-java/src/test/java/net/sourceforge/pmd/lang/java/ast/ASTFieldDeclarationTest.java</t>
  </si>
  <si>
    <t>pmd-java/src/test/java/net/sourceforge/pmd/lang/java/ast/ASTLocalVariableDeclarationTest.java</t>
  </si>
  <si>
    <t>pmd-java/src/test/java/net/sourceforge/pmd/lang/java/ast/ASTMethodDeclarationTest.java</t>
  </si>
  <si>
    <t>pmd-java/src/test/java/net/sourceforge/pmd/lang/java/dfa/VariableAccessTest.java</t>
  </si>
  <si>
    <t>pmd-java/src/test/java/net/sourceforge/pmd/lang/java/symboltable/ClassScopeTest.java</t>
  </si>
  <si>
    <t>pmd-java/src/test/java/net/sourceforge/pmd/lang/java/symboltable/MethodNameDeclarationTest.java</t>
  </si>
  <si>
    <t>pmd-java/src/test/java/net/sourceforge/pmd/lang/java/symboltable/MethodScopeTest.java</t>
  </si>
  <si>
    <t>pmd-java/src/test/java/net/sourceforge/pmd/lang/java/symboltable/SourceFileScopeTest.java</t>
  </si>
  <si>
    <t>pmd-java/src/test/java/net/sourceforge/pmd/lang/java/symboltable/VariableUsageFinderFunctionTest.java</t>
  </si>
  <si>
    <t>pmd-java/src/test/java/net/sourceforge/pmd/typeresolution/PMDASMClassLoaderTest.java</t>
  </si>
  <si>
    <t>pmd-core/src/test/java/net/sourceforge/pmd/ReportTest.java</t>
  </si>
  <si>
    <t>pmd-core/src/test/java/net/sourceforge/pmd/RuleReferenceTest.java</t>
  </si>
  <si>
    <t>pmd-core/src/test/java/net/sourceforge/pmd/RuleSetReferenceIdTest.java</t>
  </si>
  <si>
    <t>pmd-core/src/test/java/net/sourceforge/pmd/cli/PMDCommandLineInterfaceTest.java</t>
  </si>
  <si>
    <t>pmd-cpp/src/test/java/net/sourceforge/pmd/cpd/CPPTokenizerTest.java</t>
  </si>
  <si>
    <t>pmd-java8/src/test/java/net/sourceforge/pmd/lang/java/bugs/InterfaceMethodTest.java</t>
  </si>
  <si>
    <t>pmd-java8/src/test/java/net/sourceforge/pmd/typeresolution/ClassTypeResolverJava8Test.java</t>
  </si>
  <si>
    <t>pmd-java/src/test/java/net/sourceforge/pmd/lang/java/symboltable/ApplierTest.java</t>
  </si>
  <si>
    <t>pmd-visualforce/src/test/java/net/sourceforge/pmd/LanguageVersionDiscovererTest.java</t>
  </si>
  <si>
    <t>pmd-visualforce/src/test/java/net/sourceforge/pmd/lang/vf/VfParserTest.java</t>
  </si>
  <si>
    <t>pmd-visualforce/src/test/java/net/sourceforge/pmd/lang/vf/ast/AbstractJspNodesTst.java</t>
  </si>
  <si>
    <t>pmd-visualforce/src/test/java/net/sourceforge/pmd/lang/vf/ast/JspPageStyleTest.java</t>
  </si>
  <si>
    <t>pmd-visualforce/src/test/java/net/sourceforge/pmd/lang/vf/ast/JspDocStyleTest.java</t>
  </si>
  <si>
    <t>pmd-visualforce/src/test/java/net/sourceforge/pmd/lang/vf/ast/XPathJspRuleTest.java</t>
  </si>
  <si>
    <t>pmd-visualforce/src/test/java/net/sourceforge/pmd/lang/vf/rule/basic/BasicRulesTest.java</t>
  </si>
  <si>
    <t>pmd-visualforce/src/test/java/net/sourceforge/pmd/lang/vf/ast/VfDocStyleTest.java</t>
  </si>
  <si>
    <t>pmd-apex/src/test/java/net/sourceforge/pmd/lang/apex/SuppressWarningsTest.java</t>
  </si>
  <si>
    <t>pmd-core/src/test/java/net/sourceforge/pmd/cli/PMDTest.java</t>
  </si>
  <si>
    <t>pmd-java/src/test/java/net/sourceforge/pmd/lang/java/rule/strings/InefficientEmptyStringCheckTest.java</t>
  </si>
  <si>
    <t>pmd-java/src/test/java/net/sourceforge/pmd/lang/java/ast/QualifiedNameTest.java</t>
  </si>
  <si>
    <t>pmd-java/src/test/java/net/sourceforge/pmd/lang/java/oom/MetricsVisitorTest.java</t>
  </si>
  <si>
    <t>pmd-java/src/test/java/net/sourceforge/pmd/lang/java/oom/SignatureTest.java</t>
  </si>
  <si>
    <t>pmd-core/src/test/java/net/sourceforge/pmd/RuleSetSchemaTest.java</t>
  </si>
  <si>
    <t>pmd-cpp/src/test/java/net/sourceforge/pmd/lang/cpp/ContinuationReaderTest.java</t>
  </si>
  <si>
    <t>pmd-java/src/test/java/net/sourceforge/pmd/lang/java/oom/metrics/AllMetricsTest.java</t>
  </si>
  <si>
    <t>pmd-core/src/test/java/net/sourceforge/pmd/properties/SimpleEnumeratedPropertyTest.java</t>
  </si>
  <si>
    <t>pmd-core/src/test/java/net/sourceforge/pmd/properties/LongPropertyTest.java</t>
  </si>
  <si>
    <t>pmd-java/src/test/java/net/sourceforge/pmd/lang/java/oom/DataStructureTest.java</t>
  </si>
  <si>
    <t>pmd-java/src/test/java/net/sourceforge/pmd/typeresolution/TypeInferenceTest.java</t>
  </si>
  <si>
    <t>pmd-core/src/test/java/net/sourceforge/pmd/renderers/EmptyRendererTest.java</t>
  </si>
  <si>
    <t>pmd-java/src/test/java/net/sourceforge/pmd/lang/java/metrics/DataStructureTest.java</t>
  </si>
  <si>
    <t>pmd-java/src/test/java/net/sourceforge/pmd/lang/java/metrics/SigMaskTest.java</t>
  </si>
  <si>
    <t>pmd-java/src/test/java/net/sourceforge/pmd/lang/java/metrics/JavaSigMaskTest.java</t>
  </si>
  <si>
    <t>pmd-java/src/test/java/net/sourceforge/pmd/lang/java/metrics/JavaProjectMirrorTest.java</t>
  </si>
  <si>
    <t>pmd-java/src/test/java/net/sourceforge/pmd/lang/java/metrics/PackageStatsTest.java</t>
  </si>
  <si>
    <t>pmd-java/src/test/java/net/sourceforge/pmd/lang/java/metrics/SignatureTest.java</t>
  </si>
  <si>
    <t>pmd-java/src/test/java/net/sourceforge/pmd/lang/java/metrics/JavaMetricsVisitorTest.java</t>
  </si>
  <si>
    <t>pmd-apex/src/test/java/net/sourceforge/pmd/lang/apex/metrics/ApexMetricsVisitorTest.java</t>
  </si>
  <si>
    <t>pmd-java/src/test/java/net/sourceforge/pmd/lang/java/metrics/ProjectMemoizerTest.java</t>
  </si>
  <si>
    <t>pmd-ui/src/test/java/net/sourceforge/pmd/util/fxdesigner/DesignerWindowSettingsTest.java</t>
  </si>
  <si>
    <t>pmd-java/src/test/java/net/sourceforge/pmd/lang/java/rule/typeresolution/LooseCouplingTest.java</t>
  </si>
  <si>
    <t>pmd-java/src/test/java/net/sourceforge/pmd/lang/java/rule/typeresolution/CloneMethodMustImplementCloneableTest.java</t>
  </si>
  <si>
    <t>pmd-java/src/test/java/net/sourceforge/pmd/lang/java/rule/typeresolution/UnusedImportsTest.java</t>
  </si>
  <si>
    <t>pmd-java/src/test/java/net/sourceforge/pmd/lang/java/rule/typeresolution/SignatureDeclareThrowsExceptionTest.java</t>
  </si>
  <si>
    <t>pmd-javascript/src/test/java/net/sourceforge/pmd/lang/ecmascript/rule/basic/BasicRulesTest.java</t>
  </si>
  <si>
    <t>pmd-javascript/src/test/java/net/sourceforge/pmd/lang/ecmascript/rule/braces/BracesRulesTest.java</t>
  </si>
  <si>
    <t>pmd-javascript/src/test/java/net/sourceforge/pmd/lang/ecmascript/rule/controversial/ControversialRulesTest.java</t>
  </si>
  <si>
    <t>pmd-javascript/src/test/java/net/sourceforge/pmd/lang/ecmascript/rule/unnecessary/UnnecessaryRulesTest.java</t>
  </si>
  <si>
    <t>pmd-java/src/test/java/net/sourceforge/pmd/RuleSetFactoryTest.java</t>
  </si>
  <si>
    <t>pmd-java/src/test/java/net/sourceforge/pmd/lang/java/rule/android/AndroidRulesTest.java</t>
  </si>
  <si>
    <t>pmd-java/src/test/java/net/sourceforge/pmd/lang/java/rule/basic/BasicRulesTest.java</t>
  </si>
  <si>
    <t>pmd-java/src/test/java/net/sourceforge/pmd/lang/java/rule/braces/BracesRulesTest.java</t>
  </si>
  <si>
    <t>pmd-java/src/test/java/net/sourceforge/pmd/lang/java/rule/clone/CloneRulesTest.java</t>
  </si>
  <si>
    <t>pmd-java/src/test/java/net/sourceforge/pmd/lang/java/rule/codesize/CodesizeRulesTest.java</t>
  </si>
  <si>
    <t>pmd-java/src/test/java/net/sourceforge/pmd/lang/java/rule/controversial/ControversialRulesTest.java</t>
  </si>
  <si>
    <t>pmd-java/src/test/java/net/sourceforge/pmd/lang/java/rule/coupling/CouplingRulesTest.java</t>
  </si>
  <si>
    <t>pmd-java/src/test/java/net/sourceforge/pmd/lang/java/rule/comments/CommentRulesTest.java</t>
  </si>
  <si>
    <t>pmd-java/src/test/java/net/sourceforge/pmd/lang/java/rule/empty/EmptyRulesTest.java</t>
  </si>
  <si>
    <t>pmd-java/src/test/java/net/sourceforge/pmd/lang/java/rule/finalizers/FinalizersRulesTest.java</t>
  </si>
  <si>
    <t>pmd-java/src/test/java/net/sourceforge/pmd/lang/java/rule/imports/ImportsRulesTest.java</t>
  </si>
  <si>
    <t>pmd-java/src/test/java/net/sourceforge/pmd/lang/java/rule/j2ee/J2EERulesTest.java</t>
  </si>
  <si>
    <t>pmd-java/src/test/java/net/sourceforge/pmd/lang/java/rule/javabeans/JavabeansRulesTest.java</t>
  </si>
  <si>
    <t>pmd-java/src/test/java/net/sourceforge/pmd/lang/java/rule/junit/JunitRulesTest.java</t>
  </si>
  <si>
    <t>pmd-java/src/test/java/net/sourceforge/pmd/lang/java/rule/loggingjakartacommons/LoggingJakartaCommonsRulesTest.java</t>
  </si>
  <si>
    <t>pmd-java/src/test/java/net/sourceforge/pmd/lang/java/rule/loggingjava/LoggingJavaRulesTest.java</t>
  </si>
  <si>
    <t>pmd-java/src/test/java/net/sourceforge/pmd/lang/java/rule/naming/NamingRulesTest.java</t>
  </si>
  <si>
    <t>pmd-java/src/test/java/net/sourceforge/pmd/lang/java/rule/optimizations/OptimizationsRulesTest.java</t>
  </si>
  <si>
    <t>pmd-java/src/test/java/net/sourceforge/pmd/lang/java/rule/strictexception/StrictExceptionRulesTest.java</t>
  </si>
  <si>
    <t>pmd-java/src/test/java/net/sourceforge/pmd/lang/java/rule/strings/StringsRulesTest.java</t>
  </si>
  <si>
    <t>pmd-java/src/test/java/net/sourceforge/pmd/lang/java/rule/sunsecure/SunSecureRulesTest.java</t>
  </si>
  <si>
    <t>pmd-java/src/test/java/net/sourceforge/pmd/lang/java/rule/unnecessary/UnnecessaryRulesTest.java</t>
  </si>
  <si>
    <t>pmd-java/src/test/java/net/sourceforge/pmd/lang/java/rule/unusedcode/UnusedCodeRulesTest.java</t>
  </si>
  <si>
    <t>pmd-apex/src/test/java/net/sourceforge/pmd/lang/apex/rule/apexunit/ApexUnitRulesTest.java</t>
  </si>
  <si>
    <t>pmd-apex/src/test/java/net/sourceforge/pmd/lang/apex/rule/braces/BracesRulesTest.java</t>
  </si>
  <si>
    <t>pmd-apex/src/test/java/net/sourceforge/pmd/lang/apex/rule/complexity/ComplexityRulesTest.java</t>
  </si>
  <si>
    <t>pmd-apex/src/test/java/net/sourceforge/pmd/lang/apex/rule/empty/EmptyRulesTest.java</t>
  </si>
  <si>
    <t>pmd-apex/src/test/java/net/sourceforge/pmd/lang/apex/rule/metrics/MetricsRulesTest.java</t>
  </si>
  <si>
    <t>pmd-apex/src/test/java/net/sourceforge/pmd/lang/apex/rule/style/StyleRulesTest.java</t>
  </si>
  <si>
    <t>pmd-plsql/src/test/java/net/sourceforge/pmd/lang/plsql/rule/strictsyntax/StrictsyntaxRulesTest.java</t>
  </si>
  <si>
    <t>pmd-xml/src/test/java/net/sourceforge/pmd/lang/pom/rule/codestyle/CodeStyleRulesTest.java</t>
  </si>
  <si>
    <t>pmd-java/src/test/java/net/sourceforge/pmd/lang/java/rule/metrics/MetricsRulesTest.java</t>
  </si>
  <si>
    <t>pmd-core/src/test/java/net/sourceforge/pmd/util/document/DocumentFileTest.java</t>
  </si>
  <si>
    <t>pmd-core/src/test/java/net/sourceforge/pmd/util/document/DocumentOperationsApplierForNonOverlappingRegionsWithDocumentFileTest.java</t>
  </si>
  <si>
    <t>pmd-java/src/main/java/net/sourceforge/pmd/lang/java/rule/errorprone/TestClassWithoutTestCasesRule.java</t>
  </si>
  <si>
    <t>pmd-java/src/test/java/net/sourceforge/pmd/lang/java/ast/JavaQualifiedNameTest.java</t>
  </si>
  <si>
    <t>pmd-java/src/test/java/net/sourceforge/pmd/lang/java/symboltable/LocalScopeTest.java</t>
  </si>
  <si>
    <t>pmd-java/src/test/java/net/sourceforge/pmd/lang/java/ast/Java10Test.java</t>
  </si>
  <si>
    <t>pmd-plsql/src/test/java/net/sourceforge/pmd/lang/plsql/ast/SelectIntoStatementTest.java</t>
  </si>
  <si>
    <t>pmd-java/src/test/java/net/sourceforge/pmd/lang/java/ast/Java11Test.java</t>
  </si>
  <si>
    <t>pmd-java/src/test/java/net/sourceforge/pmd/lang/java/rule/codestyle/CodeStyleRulesTest.java</t>
  </si>
  <si>
    <t>pmd-java/src/test/java/net/sourceforge/pmd/lang/java/rule/documentation/CommentRequiredRuleTest.java</t>
  </si>
  <si>
    <t>pmd-java/src/test/java/net/sourceforge/pmd/lang/java/rule/migrating/MigratingRulesTest.java</t>
  </si>
  <si>
    <t>pmd-java/src/test/java/net/sourceforge/pmd/lang/java/rule/multithreading/MultithreadingRulesTest.java</t>
  </si>
  <si>
    <t>pmd-apex/src/test/java/net/sourceforge/pmd/lang/apex/rule/design/StdCyclomaticComplexityRuleTest.java</t>
  </si>
  <si>
    <t>pmd-java/src/test/java/net/sourceforge/pmd/lang/java/rule/bestpractices/BestPracticesRulesTest.java</t>
  </si>
  <si>
    <t>pmd-java/src/test/java/net/sourceforge/pmd/lang/java/rule/design/DesignRulesTest.java</t>
  </si>
  <si>
    <t>pmd-java/src/test/java/net/sourceforge/pmd/lang/java/rule/design/StdCyclomaticComplexityRuleTest.java</t>
  </si>
  <si>
    <t>pmd-java/src/test/java/net/sourceforge/pmd/lang/java/rule/documentation/DocumentationRulesTest.java</t>
  </si>
  <si>
    <t>pmd-java/src/test/java/net/sourceforge/pmd/lang/java/rule/errorprone/AvoidDuplicateLiteralsRuleTest.java</t>
  </si>
  <si>
    <t>pmd-java/src/test/java/net/sourceforge/pmd/lang/java/rule/errorprone/ErrorProneRulesTest.java</t>
  </si>
  <si>
    <t>pmd-java/src/test/java/net/sourceforge/pmd/lang/java/rule/performance/PerformanceRulesTest.java</t>
  </si>
  <si>
    <t>pmd-java/src/test/java/net/sourceforge/pmd/lang/java/rule/security/SecurityRulesTest.java</t>
  </si>
  <si>
    <t>pmd-apex/src/test/java/net/sourceforge/pmd/lang/apex/rule/bestpractices/BestPracticesRulesTest.java</t>
  </si>
  <si>
    <t>pmd-apex/src/test/java/net/sourceforge/pmd/lang/apex/rule/codestyle/CodeStyleRulesTest.java</t>
  </si>
  <si>
    <t>pmd-apex/src/test/java/net/sourceforge/pmd/lang/apex/rule/errorprone/ErrorProneRulesTest.java</t>
  </si>
  <si>
    <t>pmd-apex/src/test/java/net/sourceforge/pmd/lang/apex/rule/performance/PerformanceRulesTest.java</t>
  </si>
  <si>
    <t>pmd-apex/src/test/java/net/sourceforge/pmd/lang/apex/rule/security/SecurityRulesTest.java</t>
  </si>
  <si>
    <t>pmd-javascript/src/test/java/net/sourceforge/pmd/lang/ecmascript/rule/bestpractices/BestPracticesRulesTest.java</t>
  </si>
  <si>
    <t>pmd-javascript/src/test/java/net/sourceforge/pmd/lang/ecmascript/rule/codestyle/CodeStyleRulesTest.java</t>
  </si>
  <si>
    <t>pmd-javascript/src/test/java/net/sourceforge/pmd/lang/ecmascript/rule/errorprone/ErrorProneRulesTest.java</t>
  </si>
  <si>
    <t>pmd-jsp/src/test/java/net/sourceforge/pmd/lang/jsp/rule/bestpractices/BestPracticesRulesTest.java</t>
  </si>
  <si>
    <t>pmd-jsp/src/test/java/net/sourceforge/pmd/lang/jsp/rule/codestyle/CodeStyleRulesTest.java</t>
  </si>
  <si>
    <t>pmd-jsp/src/test/java/net/sourceforge/pmd/lang/jsp/rule/design/DesignRulesTest.java</t>
  </si>
  <si>
    <t>pmd-jsp/src/test/java/net/sourceforge/pmd/lang/jsp/rule/errorprone/ErrorProneRulesTest.java</t>
  </si>
  <si>
    <t>pmd-jsp/src/test/java/net/sourceforge/pmd/lang/jsp/rule/security/SecurityRulesTest.java</t>
  </si>
  <si>
    <t>pmd-plsql/src/test/java/net/sourceforge/pmd/lang/plsql/rule/codestyle/CodeStyleRulesTest.java</t>
  </si>
  <si>
    <t>pmd-plsql/src/test/java/net/sourceforge/pmd/lang/plsql/rule/design/DesignRulesTest.java</t>
  </si>
  <si>
    <t>pmd-visualforce/src/test/java/net/sourceforge/pmd/lang/vf/rule/security/SecurityRulesTest.java</t>
  </si>
  <si>
    <t>pmd-vm/src/test/java/net/sourceforge/pmd/lang/vm/rule/bestpractices/BestPracticesRulesTest.java</t>
  </si>
  <si>
    <t>pmd-vm/src/test/java/net/sourceforge/pmd/lang/vm/rule/design/DesignRulesTest.java</t>
  </si>
  <si>
    <t>pmd-vm/src/test/java/net/sourceforge/pmd/lang/vm/rule/errorprone/ErrorProneRulesTest.java</t>
  </si>
  <si>
    <t>pmd-xml/src/test/java/net/sourceforge/pmd/lang/pom/rule/errorprone/ErrorProneRulesTest.java</t>
  </si>
  <si>
    <t>pmd-xml/src/test/java/net/sourceforge/pmd/lang/xml/rule/errorprone/ErrorProneRulesTest.java</t>
  </si>
  <si>
    <t>pmd-xml/src/test/java/net/sourceforge/pmd/lang/xsl/rule/codestyle/CodeStyleRulesTest.java</t>
  </si>
  <si>
    <t>pmd-xml/src/test/java/net/sourceforge/pmd/lang/xsl/rule/performance/PerformanceRulesTest.java</t>
  </si>
  <si>
    <t>pmd-apex/src/test/java/net/sourceforge/pmd/lang/apex/rule/documentation/DocumentationRulesTest.java</t>
  </si>
  <si>
    <t>pmd-core/src/test/java/net/sourceforge/pmd/util/designer/DesignerTest.java</t>
  </si>
  <si>
    <t>pmd-kotlin/src/test/java/net/sourceforge/pmd/LanguageVersionTest.java</t>
  </si>
  <si>
    <t>pmd-cpp/src/test/java/net/sourceforge/pmd/LanguageVersionTest.java</t>
  </si>
  <si>
    <t>pmd-groovy/src/test/java/net/sourceforge/pmd/LanguageVersionTest.java</t>
  </si>
  <si>
    <t>pmd-objectivec/src/test/java/net/sourceforge/pmd/LanguageVersionTest.java</t>
  </si>
  <si>
    <t>pmd-ruby/src/test/java/net/sourceforge/pmd/LanguageVersionTest.java</t>
  </si>
  <si>
    <t>pmd-swift/src/test/java/net/sourceforge/pmd/LanguageVersionTest.java</t>
  </si>
  <si>
    <t>pmd-core/src/test/java/net/sourceforge/pmd/properties/PropertyAccessorTest.java</t>
  </si>
  <si>
    <t>pmd-java/src/test/java/net/sourceforge/pmd/lang/java/metrics/JavaMetricsProviderTest.java</t>
  </si>
  <si>
    <t>pmd-core/src/test/java/net/sourceforge/pmd/cpd/CPDTest.java</t>
  </si>
  <si>
    <t>pmd-apex/src/test/java/net/sourceforge/pmd/lang/apex/rule/ApexXpathRuleTest.java</t>
  </si>
  <si>
    <t>pmd-core/src/test/java/net/sourceforge/pmd/lang/ast/xpath/AttributeAxisIteratorTest.java</t>
  </si>
  <si>
    <t>pmd-core/src/test/java/net/sourceforge/pmd/lang/ast/internal/NodeStreamTest.java</t>
  </si>
  <si>
    <t>pmd-plsql/src/test/java/net/sourceforge/pmd/lang/plsql/ast/TableCollectionExpression.java</t>
  </si>
  <si>
    <t>pmd-ui/src/test/java/net/sourceforge/pmd/util/fxdesigner/util/DesignerUtilTest.java</t>
  </si>
  <si>
    <t>pmd-core/src/test/java/net/sourceforge/pmd/AbstractRuleTest.java</t>
  </si>
  <si>
    <t>pmd-core/src/test/java/net/sourceforge/pmd/processor/StageDependencyTest.java</t>
  </si>
  <si>
    <t>pmd-swift/src/test/java/net/sourceforge/pmd/lang/swift/rule/errorprone/ForceCastTest.java</t>
  </si>
  <si>
    <t>pmd-swift/src/test/java/net/sourceforge/pmd/lang/swift/rule/errorprone/ForceTryTest.java</t>
  </si>
  <si>
    <t>pmd-apex/src/test/java/net/sourceforge/pmd/lang/apex/ast/ASTUserClassTest.java</t>
  </si>
  <si>
    <t>pmd-java/src/test/java/net/sourceforge/pmd/lang/java/ast/Java12Test.java</t>
  </si>
  <si>
    <t>pmd-core/src/test/java/net/sourceforge/pmd/RuleViolationComparatorTest.java</t>
  </si>
  <si>
    <t>pmd-scala/src/test/java/net/sourceforge/pmd/scala/rule/ScalaRuleTest.java</t>
  </si>
  <si>
    <t>pmd-core/src/test/java/net/sourceforge/pmd/processor/MultiThreadProcessorTest.java</t>
  </si>
  <si>
    <t>pmd-core/src/test/java/net/sourceforge/pmd/lang/rule/xpath/SaxonXPathRuleQueryTest.java</t>
  </si>
  <si>
    <t>pmd-core/src/test/java/net/sourceforge/pmd/lang/ast/NodeStreamTest.java</t>
  </si>
  <si>
    <t>pmd-core/src/test/java/net/sourceforge/pmd/lang/ast/internal/NodeStreamImplTest.java</t>
  </si>
  <si>
    <t>pmd-java/src/test/java/net/sourceforge/pmd/lang/java/rule/design/StdCyclomaticComplexityTest.java</t>
  </si>
  <si>
    <t>pmd-java/src/test/java/net/sourceforge/pmd/lang/java/ast/Java13Test.java</t>
  </si>
  <si>
    <t>pmd-scala/src/test/java/net/sourceforge/pmd/lang/scala/ast/ScalaParserTest.java</t>
  </si>
  <si>
    <t>pmd-go/src/test/java/net/sourceforge/pmd/LanguageVersionTest.java</t>
  </si>
  <si>
    <t>pmd-core/src/test/java/net/sourceforge/pmd/lang/LanguageRegistryTest.java</t>
  </si>
  <si>
    <t>pmd-core/src/test/java/net/sourceforge/pmd/RuleSetTest.java</t>
  </si>
  <si>
    <t>pmd-javascript/src/test/java/net/sourceforge/pmd/lang/ecmascript/ast/EcmascriptParserTest.java</t>
  </si>
  <si>
    <t>pmd-core/src/test/java/net/sourceforge/pmd/lang/ast/xpath/DocumentNavigatorTest.java</t>
  </si>
  <si>
    <t>pmd-core/src/test/java/net/sourceforge/pmd/lang/rule/AbstractRuleViolationFactoryTest.java</t>
  </si>
  <si>
    <t>pmd-core/src/test/java/net/sourceforge/pmd/renderers/AbstractRendererTst.java</t>
  </si>
  <si>
    <t>pmd-java/src/test/java/net/sourceforge/pmd/lang/java/ast/ASTModuleDeclarationTest.java</t>
  </si>
  <si>
    <t>pmd-java/src/test/java/net/sourceforge/pmd/lang/java/multifile/JavaMultifileVisitorTest.java</t>
  </si>
  <si>
    <t>pmd-scala/src/test/java/net/sourceforge/pmd/lang/scala/rule/ScalaRuleTest.java</t>
  </si>
  <si>
    <t>pmd-scala/src/test/java/net/sourceforge/pmd/lang/scala/rule/XPathRuleTest.java</t>
  </si>
  <si>
    <t>pmd-visualforce/src/test/java/net/sourceforge/pmd/lang/vf/ast/AbstractVfNodesTest.java</t>
  </si>
  <si>
    <t>pmd-plsql/src/test/java/net/sourceforge/pmd/lang/plsql/ast/PLSQLParserTest.java</t>
  </si>
  <si>
    <t>pmd-visualforce/src/test/java/net/sourceforge/pmd/lang/vf/ast/VfParserTest.java</t>
  </si>
  <si>
    <t>pmd-core/src/test/java/net/sourceforge/pmd/util/filter/RegexStringFilterTest.java</t>
  </si>
  <si>
    <t>pmd-core/src/test/java/net/sourceforge/pmd/util/StringUtilTest.java</t>
  </si>
  <si>
    <t>pmd-java/src/test/java/net/sourceforge/pmd/typeresolution/ClassTypeResolverJava8Test.java</t>
  </si>
  <si>
    <t>pmd-apex/src/test/java/net/sourceforge/pmd/lang/apex/metrics/ApexProjectMirrorTest.java</t>
  </si>
  <si>
    <t>pmd-apex/src/test/java/net/sourceforge/pmd/lang/apex/multifile/ApexMultifileVisitorTest.java</t>
  </si>
  <si>
    <t>pmd-java/src/test/java/net/sourceforge/pmd/lang/java/rule/JavaRuleViolationTest.java</t>
  </si>
  <si>
    <t>pmd-core/src/test/java/net/sourceforge/pmd/lang/ast/AbstractNodeTransversalTest.java</t>
  </si>
  <si>
    <t>pmd-apex/src/test/java/net/sourceforge/pmd/lang/apex/rule/design/StdCyclomaticComplexityTest.java</t>
  </si>
  <si>
    <t>pmd-apex/src/test/java/net/sourceforge/pmd/lang/apex/metrics/impl/AllMetricsTest.java</t>
  </si>
  <si>
    <t>pmd-apex/src/test/java/net/sourceforge/pmd/lang/apex/rule/design/CyclomaticComplexityTest.java</t>
  </si>
  <si>
    <t>pmd-java/src/test/java/net/sourceforge/pmd/lang/java/metrics/impl/AllMetricsTest.java</t>
  </si>
  <si>
    <t>pmd-java/src/test/java/net/sourceforge/pmd/lang/java/rule/design/CyclomaticComplexityTest.java</t>
  </si>
  <si>
    <t>pmd-java/src/test/java/net/sourceforge/pmd/lang/java/rule/design/NPathComplexityTest.java</t>
  </si>
  <si>
    <t>pmd-java/src/test/java/net/sourceforge/pmd/lang/java/rule/design/NcssCountTest.java</t>
  </si>
  <si>
    <t>pmd-java/src/test/java/net/sourceforge/pmd/lang/java/dfa/StructureTest.java</t>
  </si>
  <si>
    <t>pmd-core/src/test/java/net/sourceforge/pmd/lang/rule/XPathRuleTest.java</t>
  </si>
  <si>
    <t>pmd-java/src/test/java/net/sourceforge/pmd/lang/java/ast/ASTClassOrInterfaceDeclarationTest.java</t>
  </si>
  <si>
    <t>pmd-java/src/test/java/net/sourceforge/pmd/lang/java/metrics/ParameterizedMetricKeyTest.java</t>
  </si>
  <si>
    <t>pmd-jsp/src/test/java/net/sourceforge/pmd/cpd/JSPTokenizerTest.java</t>
  </si>
  <si>
    <t>pmd-java/src/test/java/net/sourceforge/pmd/lang/java/multifile/ClassStatsTest.java</t>
  </si>
  <si>
    <t>pmd-java/src/test/java/net/sourceforge/pmd/lang/java/multifile/PackageStatsTest.java</t>
  </si>
  <si>
    <t>pmd-java/src/test/java/net/sourceforge/pmd/lang/java/ast/Java14PreviewTest.java</t>
  </si>
  <si>
    <t>pmd-core/src/test/java/net/sourceforge/pmd/cpd/token/internal/BaseTokenFilterTest.java</t>
  </si>
  <si>
    <t>pmd-javascript/src/test/java/net/sourceforge/pmd/lang/ecmascript/EcmascriptParserOptionsTest.java</t>
  </si>
  <si>
    <t>pmd-javascript/src/test/java/net/sourceforge/pmd/lang/ecmascript/ast/TrailingCommaTest.java</t>
  </si>
  <si>
    <t>pmd-core/src/test/java/net/sourceforge/pmd/lang/ast/AbstractNodeTest.java</t>
  </si>
  <si>
    <t>pmd-core/src/test/java/net/sourceforge/pmd/lang/ast/BoundaryTraversalTest.java</t>
  </si>
  <si>
    <t>pmd-core/src/test/java/net/sourceforge/pmd/lang/ast/xpath/NoAttributeTest.java</t>
  </si>
  <si>
    <t>pmd-core/src/test/java/net/sourceforge/pmd/lang/rule/xpath/JaxenXPathRuleQueryTest.java</t>
  </si>
  <si>
    <t>pmd-core/src/test/java/net/sourceforge/pmd/lang/rule/xpath/saxon/ElementNodeTest.java</t>
  </si>
  <si>
    <t>pmd-java/src/test/java/net/sourceforge/pmd/lang/java/rule/errorprone/AvoidDuplicateLiteralsTest.java</t>
  </si>
  <si>
    <t>pmd-core/src/test/java/net/sourceforge/pmd/lang/rule/xpath/internal/SaxonXPathRuleQueryTest.java</t>
  </si>
  <si>
    <t>pmd-core/src/test/java/net/sourceforge/pmd/lang/rule/internal/MonoidTest.java</t>
  </si>
  <si>
    <t>pmd-core/src/test/java/net/sourceforge/pmd/lang/rule/internal/TypeTopoOrderTest.java</t>
  </si>
  <si>
    <t>pmd-test/src/main/java/net/sourceforge/pmd/testframework/TestDescriptor.java</t>
  </si>
  <si>
    <t>pmd-core/src/test/java/net/sourceforge/pmd/lang/rule/internal/ComparatorTest.java</t>
  </si>
  <si>
    <t>pmd-core/src/test/java/net/sourceforge/pmd/lang/rule/internal/LatticeRelationTest.java</t>
  </si>
  <si>
    <t>pmd-core/src/test/java/net/sourceforge/pmd/lang/rule/internal/IdMonoidTest.java</t>
  </si>
  <si>
    <t>pmd-core/src/test/java/net/sourceforge/pmd/lang/rule/internal/SymMonoidTest.java</t>
  </si>
  <si>
    <t>pmd-dart/src/test/java/net/sourceforge/pmd/cpd/DartTokenizerTest.java</t>
  </si>
  <si>
    <t>pmd-xml/src/test/java/net/sourceforge/pmd/xml/cpd/XmlCPDTokenizerTest.java</t>
  </si>
  <si>
    <t>pmd-javascript/src/test/java/net/sourceforge/pmd/cpd/EcmascriptTokenizerTest.java</t>
  </si>
  <si>
    <t>pmd-cpp/src/test/java/net/sourceforge/pmd/cpd/CPPTokenizerContinuationTest.java</t>
  </si>
  <si>
    <t>pmd-core/src/test/java/net/sourceforge/pmd/cpd/SourceCodeTest.java</t>
  </si>
  <si>
    <t>pmd-go/src/test/java/net/sourceforge/pmd/cpd/EdgeCasesTokenizerTest.java</t>
  </si>
  <si>
    <t>pmd-go/src/test/java/net/sourceforge/pmd/cpd/GoCPDTokenizerTest.java</t>
  </si>
  <si>
    <t>pmd-go/src/test/java/net/sourceforge/pmd/cpd/GoTokenizerTest.java</t>
  </si>
  <si>
    <t>pmd-kotlin/src/test/java/net/sourceforge/pmd/cpd/KotlinTokenizerTest.java</t>
  </si>
  <si>
    <t>pmd-lua/src/test/java/net/sourceforge/pmd/cpd/LuaTokenizerTest.java</t>
  </si>
  <si>
    <t>pmd-scala-modules/pmd-scala-common/src/test/java/net/sourceforge/pmd/cpd/ScalaTokenizerTest.java</t>
  </si>
  <si>
    <t>pmd-java/src/test/java/net/sourceforge/pmd/cpd/JavaTokenizerTest.java</t>
  </si>
  <si>
    <t>pmd-objectivec/src/test/java/net/sourceforge/pmd/cpd/UTF8EscapesInStringLiteralObjCTokenizerTest.java</t>
  </si>
  <si>
    <t>pmd-objectivec/src/test/java/net/sourceforge/pmd/cpd/UnicodeObjectiveCTokenizerTest.java</t>
  </si>
  <si>
    <t>pmd-swift/src/test/java/net/sourceforge/pmd/cpd/Issue628Test.java</t>
  </si>
  <si>
    <t>pmd-swift/src/test/java/net/sourceforge/pmd/cpd/SwiftTokenizerTest.java</t>
  </si>
  <si>
    <t>pmd-apex/src/test/java/net/sourceforge/pmd/cpd/ApexTokenizerTest.java</t>
  </si>
  <si>
    <t>pmd-groovy/src/test/java/net/sourceforge/pmd/cpd/GroovyTokenizerTest.java</t>
  </si>
  <si>
    <t>pmd-core/src/test/java/net/sourceforge/pmd/jaxen/AttributeAxisIteratorTest.java</t>
  </si>
  <si>
    <t>pmd-core/src/test/java/net/sourceforge/pmd/jaxen/AttributeTest.java</t>
  </si>
  <si>
    <t>pmd-core/src/test/java/net/sourceforge/pmd/jaxen/MatchesFunctionTest.java</t>
  </si>
  <si>
    <t>pmd-core/src/test/java/net/sourceforge/pmd/lang/ast/impl/AbstractNodeTest.java</t>
  </si>
  <si>
    <t>pmd-java/src/test/java/net/sourceforge/pmd/jaxen/RegexpAcceptanceTest.java</t>
  </si>
  <si>
    <t>pmd-core/src/test/java/net/sourceforge/pmd/cpd/XMLRendererTest.java</t>
  </si>
  <si>
    <t>pmd-core/src/test/java/net/sourceforge/pmd/lang/symboltable/ApplierTest.java</t>
  </si>
  <si>
    <t>pmd-core/src/test/java/net/sourceforge/pmd/util/DateTimeUtilTest.java</t>
  </si>
  <si>
    <t>pmd-core/src/test/java/net/sourceforge/pmd/lang/dfa/report/ViolationNodeTest.java</t>
  </si>
  <si>
    <t>pmd-java/src/test/java/net/sourceforge/pmd/typeresolution/MethodTypeResolutionTest.java</t>
  </si>
  <si>
    <t>pmd-java/src/test/java/net/sourceforge/pmd/typeresolution/typedefinition/JavaTypeDefinitionSimpleTest.java</t>
  </si>
  <si>
    <t>pmd-java/src/test/java/net/sourceforge/pmd/lang/java/dfa/DataFlowNodeTest.java</t>
  </si>
  <si>
    <t>pmd-java/src/test/java/net/sourceforge/pmd/lang/java/dfa/GeneralFiddlingTest.java</t>
  </si>
  <si>
    <t>pmd-apex/src/test/java/net/sourceforge/pmd/lang/apex/RuleSetFactoryTest.java</t>
  </si>
  <si>
    <t>pmd-modelica/src/test/java/net/sourceforge/pmd/lang/modelica/resolver/ModelicaResolverTest.java</t>
  </si>
  <si>
    <t>pmd-java/src/test/java/net/sourceforge/pmd/lang/java/ast/Java14Test.java</t>
  </si>
  <si>
    <t>pmd-java/src/test/java/net/sourceforge/pmd/lang/java/ast/Java15PreviewTest.java</t>
  </si>
  <si>
    <t>pmd-java/src/test/java/net/sourceforge/pmd/lang/java/ast/Java15Test.java</t>
  </si>
  <si>
    <t>pmd-core/src/test/java/net/sourceforge/pmd/util/OptionalBoolTest.java</t>
  </si>
  <si>
    <t>pmd-java/src/test/java/net/sourceforge/pmd/lang/java/typeresolution/TypeHelperTest.java</t>
  </si>
  <si>
    <t>pmd-java/src/test/java/net/sourceforge/pmd/lang/java/ast/Java15PreviewTreeDumpTest.java</t>
  </si>
  <si>
    <t>pmd-java/src/test/java/net/sourceforge/pmd/lang/java/ast/Java15TreeDumpTest.java</t>
  </si>
  <si>
    <t>pmd-java/src/test/java/net/sourceforge/pmd/lang/java/types/TypesTreeDumpTest.java</t>
  </si>
  <si>
    <t>pmd-core/src/test/java/net/sourceforge/pmd/RuleContextTest.java</t>
  </si>
  <si>
    <t>pmd-java/src/test/java/net/sourceforge/pmd/lang/java/types/internal/infer/BaseTypeInferenceUnitTest.java</t>
  </si>
  <si>
    <t>pmd-core/src/test/java/net/sourceforge/pmd/lang/rule/DefaultRuleViolationFactoryTest.java</t>
  </si>
  <si>
    <t>pmd-java/src/test/java/net/sourceforge/pmd/lang/java/rule/JavaRuleViolationFactoryTest.java</t>
  </si>
  <si>
    <t>pmd-apex/src/test/java/net/sourceforge/pmd/lang/apex/rule/AbstractApexRuleTest.java</t>
  </si>
  <si>
    <t>pmd-core/src/test/java/net/sourceforge/pmd/cpd/AnyTokenizerTest.java</t>
  </si>
  <si>
    <t>pmd-java/src/test/java/net/sourceforge/pmd/lang/java/symbols/internal/asm/TestMethodReflection.java</t>
  </si>
  <si>
    <t>pmd-core/src/test/java/net/sourceforge/pmd/document/DocumentFileTest.java</t>
  </si>
  <si>
    <t>pmd-core/src/test/java/net/sourceforge/pmd/document/DocumentOperationsApplierForNonOverlappingRegionsWithDocumentFileTest.java</t>
  </si>
  <si>
    <t>pmd-core/src/test/java/net/sourceforge/pmd/util/document/MutableTextDocumentTest.java</t>
  </si>
  <si>
    <t>pmd-core/src/test/java/net/sourceforge/pmd/util/document/TextDocumentTest.java</t>
  </si>
  <si>
    <t>pmd-core/src/test/java/net/sourceforge/pmd/util/document/TextEditorTest.java</t>
  </si>
  <si>
    <t>pmd-core/src/test/java/net/sourceforge/pmd/util/document/TextRegionTest.java</t>
  </si>
  <si>
    <t>pmd-core/src/test/java/net/sourceforge/pmd/util/document/TextFileContentTest.java</t>
  </si>
  <si>
    <t>pmd-core/src/test/java/net/sourceforge/pmd/lang/ast/impl/javacc/CharStreamImplTest.java</t>
  </si>
  <si>
    <t>pmd-core/src/test/java/net/sourceforge/pmd/lang/ast/impl/javacc/JavaInputReaderTest.java</t>
  </si>
  <si>
    <t>pmd-core/src/test/java/net/sourceforge/pmd/lang/ast/impl/javacc/io/JavaEscapeReaderTest.java</t>
  </si>
  <si>
    <t>pmd-java/src/test/java/net/sourceforge/pmd/lang/java/rule/documentation/AbstractCommentRuleTest.java</t>
  </si>
  <si>
    <t>pmd-java/src/test/java/net/sourceforge/pmd/lang/java/ast/CommentUtilTest.java</t>
  </si>
  <si>
    <t>pmd-apex/src/test/java/net/sourceforge/pmd/lang/apex/rule/security/ApexSharingViolationsNestedClassTest.java</t>
  </si>
  <si>
    <t>pmd-dist/src/test/java/net/sourceforge/pmd/it/AbstractBinaryDistributionTest.java</t>
  </si>
  <si>
    <t>pmd-doc/src/test/java/net/sourceforge/pmd/docs/RuleDocGeneratorTest.java</t>
  </si>
  <si>
    <t>pmd-core/src/test/java/net/sourceforge/pmd/util/CompoundListTest.java</t>
  </si>
  <si>
    <t>pmd-visualforce/src/test/java/net/sourceforge/pmd/lang/vf/ExpressionTypeTest.java</t>
  </si>
  <si>
    <t>pmd-java/src/test/java/net/sourceforge/pmd/lang/java/rule/bestpractices/UnusedPrivateFieldTest.java</t>
  </si>
  <si>
    <t>pmd-java/src/test/java/net/sourceforge/pmd/lang/java/rule/codestyle/UnnecessaryParenthesesTest.java</t>
  </si>
  <si>
    <t>pmd-java/src/main/java/net/sourceforge/pmd/lang/java/rule/internal/JUnitRuleUtil.java</t>
  </si>
  <si>
    <t>pmd-core/src/test/java/net/sourceforge/pmd/lang/ParserOptionsTest.java</t>
  </si>
  <si>
    <t>pmd-java/src/test/java/net/sourceforge/pmd/lang/java/rule/xpath/internal/XPathMetricFunctionTest.java</t>
  </si>
  <si>
    <t>pmd-java/src/test/java/net/sourceforge/pmd/lang/java/rule/xpath/internal/BaseXPathFunctionTest.java</t>
  </si>
  <si>
    <t>pmd-core/src/test/java/net/sourceforge/pmd/SourceCodeProcessorTest.java</t>
  </si>
  <si>
    <t>pmd-core/src/test/java/net/sourceforge/pmd/cli/PMDFilelistTest.java</t>
  </si>
  <si>
    <t>pmd-core/src/test/java/net/sourceforge/pmd/processor/PmdRunnableTest.java</t>
  </si>
  <si>
    <t>pmd-java/src/test/java/net/sourceforge/pmd/lang/java/ast/FormalCommentTest.java</t>
  </si>
  <si>
    <t>pmd-test/src/test/java/net/sourceforge/pmd/lang/ParserOptionsTest.java</t>
  </si>
  <si>
    <t>pmd-visualforce/src/test/java/net/sourceforge/pmd/lang/vf/ApexClassPropertyTypesTest.java</t>
  </si>
  <si>
    <t>pmd-visualforce/src/test/java/net/sourceforge/pmd/lang/vf/IdentifierTypeTest.java</t>
  </si>
  <si>
    <t>pmd-core/src/test/java/net/sourceforge/pmd/lang/metrics/ParameterizedMetricKeyTest.java</t>
  </si>
  <si>
    <t>pmd-core/src/test/java/net/sourceforge/pmd/RuleSetFactoryCompatibilityTest.java</t>
  </si>
  <si>
    <t>pmd-test/src/main/java/net/sourceforge/pmd/AbstractRuleSetFactoryTest.java</t>
  </si>
  <si>
    <t>pmd-core/src/test/java/net/sourceforge/pmd/ConfigurationTest.java</t>
  </si>
  <si>
    <t>pmd-test/src/test/java/net/sourceforge/pmd/lang/ParserOptionsUnitTest.java</t>
  </si>
  <si>
    <t>pmd-visualforce/src/test/java/net/sourceforge/pmd/lang/vf/VfParserOptionsTest.java</t>
  </si>
  <si>
    <t>pmd-xml/src/test/java/net/sourceforge/pmd/lang/xml/ast/XmlCoordinatesTest.java</t>
  </si>
  <si>
    <t>pmd-plsql/src/test/java/net/sourceforge/pmd/lang/plsql/ast/ParserExclusionTest.java</t>
  </si>
  <si>
    <t>pmd-plsql/src/test/java/net/sourceforge/pmd/lang/plsql/ast/ParsingExclusionTest.java</t>
  </si>
  <si>
    <t>pmd-core/src/test/java/net/sourceforge/pmd/renderers/SarifRendererTest.java</t>
  </si>
  <si>
    <t>pmd-java/src/test/java/net/sourceforge/pmd/lang/java/ast/Java16TreeDumpTest.java</t>
  </si>
  <si>
    <t>pmd-java/src/test/java/net/sourceforge/pmd/lang/java/rule/codestyle/UnnecessaryFullyQualifiedNameTest.java</t>
  </si>
  <si>
    <t>pmd-java/src/test/java/net/sourceforge/pmd/lang/java/rule/bestpractices/UnusedImportsTest.java</t>
  </si>
  <si>
    <t>pmd-java/src/test/java/net/sourceforge/pmd/lang/java/rule/codestyle/DuplicateImportsTest.java</t>
  </si>
  <si>
    <t>pmd-java/src/test/java/net/sourceforge/pmd/lang/java/types/TypesFromReflectionTest.java</t>
  </si>
  <si>
    <t>pmd-apex/src/test/java/net/sourceforge/pmd/lang/apex/ast/ApexParserXPathTest.java</t>
  </si>
  <si>
    <t>pmd-java/src/test/java/net/sourceforge/pmd/cli/CLITest.java</t>
  </si>
  <si>
    <t>pmd-javascript/src/test/java/net/sourceforge/pmd/cli/CLITest.java</t>
  </si>
  <si>
    <t>pmd-javascript/src/test/java/net/sourceforge/pmd/lang/ecmascript/EcmasccriptLanguageModuleTest.java</t>
  </si>
  <si>
    <t>pmd-java/src/main/java/net/sourceforge/pmd/lang/java/rule/internal/TestFrameworksUtil.java</t>
  </si>
  <si>
    <t>pmd-core/src/test/java/net/sourceforge/pmd/util/document/FileCollectorTest.java</t>
  </si>
  <si>
    <t>pmd-core/src/test/java/net/sourceforge/pmd/renderers/CSVRendererTest.java</t>
  </si>
  <si>
    <t>pmd-core/src/test/java/net/sourceforge/pmd/renderers/PapariTextRendererTest.java</t>
  </si>
  <si>
    <t>pmd-core/src/test/java/net/sourceforge/pmd/renderers/TextPadRendererTest.java</t>
  </si>
  <si>
    <t>pmd-core/src/test/java/net/sourceforge/pmd/renderers/VBHTMLRendererTest.java</t>
  </si>
  <si>
    <t>pmd-apex/src/test/java/net/sourceforge/pmd/lang/apex/DefaultRulesetTest.java</t>
  </si>
  <si>
    <t>pmd-java/src/test/java/net/sourceforge/pmd/lang/java/QuickstartRulesetTest.java</t>
  </si>
  <si>
    <t>pmd-core/src/test/java/net/sourceforge/pmd/internal/StageDependencyTest.java</t>
  </si>
  <si>
    <t>pmd-java/src/test/java/net/sourceforge/pmd/lang/java/ast/BaseParserTest.java</t>
  </si>
  <si>
    <t>pmd-java/src/test/java/net/sourceforge/pmd/lang/java/symboltable/BaseNonParserTest.java</t>
  </si>
  <si>
    <t>pmd-core/src/test/java/net/sourceforge/pmd/processor/GlobalListenerTest.java</t>
  </si>
  <si>
    <t>pmd-core/src/test/java/net/sourceforge/pmd/PmdAnalysisTest.java</t>
  </si>
  <si>
    <t>pmd-core/src/test/java/net/sourceforge/pmd/lang/document/PmdTestLogger.java</t>
  </si>
  <si>
    <t>pmd-core/src/test/java/net/sourceforge/pmd/lang/ast/impl/javacc/io/CharStreamImplTest.java</t>
  </si>
  <si>
    <t>pmd-java/src/test/java/net/sourceforge/pmd/lang/java/symboltable/AcceptanceTest.java</t>
  </si>
  <si>
    <t>pmd-java/src/test/java/net/sourceforge/pmd/lang/java/symboltable/ImageFinderFunctionTest.java</t>
  </si>
  <si>
    <t>pmd-java/src/test/java/net/sourceforge/pmd/lang/java/symboltable/NameOccurrencesTest.java</t>
  </si>
  <si>
    <t>pmd-java/src/test/java/net/sourceforge/pmd/lang/java/symboltable/ScopeAndDeclarationFinderTest.java</t>
  </si>
  <si>
    <t>pmd-java/src/test/java/net/sourceforge/pmd/lang/java/symboltable/ScopeCreationVisitorTest.java</t>
  </si>
  <si>
    <t>pmd-java/src/test/java/net/sourceforge/pmd/lang/java/symboltable/SimpleTypedNameDeclarationTest.java</t>
  </si>
  <si>
    <t>pmd-java/src/test/java/net/sourceforge/pmd/lang/java/symboltable/VariableNameDeclarationTest.java</t>
  </si>
  <si>
    <t>pmd-java/src/test/java/net/sourceforge/pmd/lang/java/ast/Java16PreviewTreeDumpTest.java</t>
  </si>
  <si>
    <t>pmd-java/src/test/java/net/sourceforge/pmd/lang/java/rule/internal/JavaRuleUtilTest.java</t>
  </si>
  <si>
    <t>pmd-xml/src/test/java/net/sourceforge/pmd/lang/xml/rule/XmlXPathRuleTest.java</t>
  </si>
  <si>
    <t>pmd-core/src/test/java/net/sourceforge/pmd/util/treeexport/TreeExportCliTest.java</t>
  </si>
  <si>
    <t>pmd-core/src/test/java/net/sourceforge/pmd/util/treeexport/TreeRenderersTest.java</t>
  </si>
  <si>
    <t>pmd-core/src/test/java/net/sourceforge/pmd/util/treeexport/XmlTreeRendererTest.java</t>
  </si>
  <si>
    <t>pmd-test/src/main/java/net/sourceforge/pmd/cli/BaseCLITest.java</t>
  </si>
  <si>
    <t>pmd-core/src/test/java/net/sourceforge/pmd/RuleSetFactoryDuplicatedRuleLoggingTest.java</t>
  </si>
  <si>
    <t>pmd-core/src/test/java/net/sourceforge/pmd/lang/document/TextDocumentTest.java</t>
  </si>
  <si>
    <t>pmd-core/src/test/java/net/sourceforge/pmd/lang/document/TextFilesTest.java</t>
  </si>
  <si>
    <t>pmd-html/src/test/java/net/sourceforge/pmd/lang/html/ast/PositionTest.java</t>
  </si>
  <si>
    <t>pmd-core/src/test/java/net/sourceforge/pmd/lang/document/SourceCodePositionerTest.java</t>
  </si>
  <si>
    <t>pmd-java/src/test/java/net/sourceforge/pmd/lang/java/ast/TextBlockEscapeTest.java</t>
  </si>
  <si>
    <t>pmd-core/src/test/java/net/sourceforge/pmd/cli/CoreCliTest.java</t>
  </si>
  <si>
    <t>pmd-core/src/test/java/net/sourceforge/pmd/ant/PMDTaskTest.java</t>
  </si>
  <si>
    <t>pmd-test-schema/src/main/java/net/sourceforge/pmd/test/schema/TestSchemaParser.java</t>
  </si>
  <si>
    <t>pmd-core/src/test/java/net/sourceforge/pmd/cpd/CPDCommandLineInterfaceTest.java</t>
  </si>
  <si>
    <t>pmd-core/src/test/java/net/sourceforge/pmd/cpd/FileReporterTest.java</t>
  </si>
  <si>
    <t>pmd-core/src/test/java/net/sourceforge/pmd/cpd/MarkTest.java</t>
  </si>
  <si>
    <t>pmd-core/src/test/java/net/sourceforge/pmd/cpd/MatchTest.java</t>
  </si>
  <si>
    <t>pmd-core/src/test/java/net/sourceforge/pmd/cpd/TokenEntryTest.java</t>
  </si>
  <si>
    <t>pmd-core/src/test/java/net/sourceforge/pmd/lang/ast/internal/NodeStreamBlanketTest.java</t>
  </si>
  <si>
    <t>pmd-core/src/test/java/net/sourceforge/pmd/RuleViolationTest.java</t>
  </si>
  <si>
    <t>pmd-java/src/test/java/net/sourceforge/pmd/lang/java/ast/Java17PreviewTreeDumpTest.java</t>
  </si>
  <si>
    <t>pmd-core/src/test/java/net/sourceforge/pmd/PmdContextualizedTest.java</t>
  </si>
  <si>
    <t>pmd-core/src/test/java/net/sourceforge/pmd/cli/PMDParametersTest.java</t>
  </si>
  <si>
    <t>pmd-core/src/test/java/net/sourceforge/pmd/lang/LanguageVersionDiscovererTest.java</t>
  </si>
  <si>
    <t>pmd-test/src/main/java/net/sourceforge/pmd/PmdContextualizedTest.java</t>
  </si>
  <si>
    <t>pmd-java/src/main/java/net/sourceforge/pmd/lang/java/types/TestingFrameworkTypeUtil.java</t>
  </si>
  <si>
    <t>pmd-java/src/test/java/net/sourceforge/pmd/lang/java/types/TestingFrameworkTypeUtilTest.java</t>
  </si>
  <si>
    <t>pmd-visualforce/src/test/java/net/sourceforge/pmd/lang/vf/ast/VfPageStyleTest.java</t>
  </si>
  <si>
    <t>pmd-java/src/test/java/net/sourceforge/pmd/lang/java/ast/ASTVariableDeclaratorIdTest.java</t>
  </si>
  <si>
    <t>pmd-core/src/test/java/net/sourceforge/pmd/lang/document/TextFileContentTest.java</t>
  </si>
  <si>
    <t>pmd-apex/src/test/java/net/sourceforge/pmd/lang/apex/LanguageVersionTest.java</t>
  </si>
  <si>
    <t>pmd-java/src/test/java/net/sourceforge/pmd/LanguageVersionTest.java</t>
  </si>
  <si>
    <t>pmd-javascript/src/test/java/net/sourceforge/pmd/LanguageVersionTest.java</t>
  </si>
  <si>
    <t>pmd-modelica/src/test/java/net/sourceforge/pmd/LanguageVersionTest.java</t>
  </si>
  <si>
    <t>pmd-scala-modules/pmd-scala-common/src/test/java/net/sourceforge/pmd/LanguageVersionTest.java</t>
  </si>
  <si>
    <t>pmd-visualforce/src/test/java/net/sourceforge/pmd/LanguageVersionTest.java</t>
  </si>
  <si>
    <t>pmd-cli/src/test/java/net/sourceforge/pmd/cli/PmdCliTest.java</t>
  </si>
  <si>
    <t>pmd-cli/src/test/java/net/sourceforge/pmd/cli/commands/internal/PmdCommandTest.java</t>
  </si>
  <si>
    <t>pmd-cli/src/test/java/net/sourceforge/pmd/cli/CpdCliTest.java</t>
  </si>
  <si>
    <t>pmd-visualforce/src/test/java/net/sourceforge/pmd/lang/vf/DataTypeTest.java</t>
  </si>
  <si>
    <t>pmd-xml/src/test/java/net/sourceforge/pmd/lang/xml/XmlCliTest.java</t>
  </si>
  <si>
    <t>pmd-test/src/main/java/net/sourceforge/pmd/cli/BaseCPDCLITest.java</t>
  </si>
  <si>
    <t>pmd-core/src/test/java/net/sourceforge/pmd/cpd/CPDConfigurationTest.java</t>
  </si>
  <si>
    <t>pmd-java/src/test/java/net/sourceforge/pmd/lang/java/symbols/SymbolReflectionTest.java</t>
  </si>
  <si>
    <t>pmd-java/src/test/java/net/sourceforge/pmd/lang/java/symbols/TypeAnnotReflectionTest.java</t>
  </si>
  <si>
    <t>pmd-java/src/test/java/net/sourceforge/pmd/lang/java/symbols/AbstractSymbolTest.java</t>
  </si>
  <si>
    <t>pmd-java/src/test/java/net/sourceforge/pmd/lang/java/symbols/internal/asm/TypeAnnotReflectionOnMethodsTest.java</t>
  </si>
  <si>
    <t>pmd-java/src/test/java/net/sourceforge/pmd/lang/java/symbols/internal/asm/TypeAnnotReflectionTest.java</t>
  </si>
  <si>
    <t>pmd-java/src/test/java/net/sourceforge/pmd/lang/java/symbols/SymbolParsingTest.java</t>
  </si>
  <si>
    <t>pmd-java/src/test/java/net/sourceforge/pmd/lang/java/symbols/AnnotationReflectionTest.java</t>
  </si>
  <si>
    <t>RuleViolationTest.java</t>
  </si>
  <si>
    <t>FunctionalTest.java</t>
  </si>
  <si>
    <t>ReportTest.java</t>
  </si>
  <si>
    <t>UnusedLocalVariableTest.java</t>
  </si>
  <si>
    <t>RuleSetTest.java</t>
  </si>
  <si>
    <t>AbstractRuleTest.java</t>
  </si>
  <si>
    <t>RuleFactoryTest.java</t>
  </si>
  <si>
    <t>ReportFactoryTest.java</t>
  </si>
  <si>
    <t>TypeSetTest.java</t>
  </si>
  <si>
    <t>SymbolTableTest.java</t>
  </si>
  <si>
    <t>CreateAThreadRuleTest.java</t>
  </si>
  <si>
    <t>CreatesATimerTest.java</t>
  </si>
  <si>
    <t>SystemInRuleTest.java</t>
  </si>
  <si>
    <t>SystemOutRuleTest.java</t>
  </si>
  <si>
    <t>SystemPropsRuleTest.java</t>
  </si>
  <si>
    <t>UnusedPrivateInstanceVariableRuleTest.java</t>
  </si>
  <si>
    <t>OccurrencesTest.java</t>
  </si>
  <si>
    <t>TokenListTest.java</t>
  </si>
  <si>
    <t>OccurrenceTest.java</t>
  </si>
  <si>
    <t>CPDTest.java</t>
  </si>
  <si>
    <t>GSTTest.java</t>
  </si>
  <si>
    <t>TileTest.java</t>
  </si>
  <si>
    <t>TokenSetsTest.java</t>
  </si>
  <si>
    <t>TokenTest.java</t>
  </si>
  <si>
    <t>LongParameterListRuleTest.java</t>
  </si>
  <si>
    <t>RuleSetFactoryTest.java</t>
  </si>
  <si>
    <t>Test.java</t>
  </si>
  <si>
    <t>StatisticalRuleTest.java</t>
  </si>
  <si>
    <t>PositionalIteratorRuleTest.java</t>
  </si>
  <si>
    <t>TileHarvesterTest.java</t>
  </si>
  <si>
    <t>TilePlanterTest.java</t>
  </si>
  <si>
    <t>NamespaceTest.java</t>
  </si>
  <si>
    <t>RuleContextTest.java</t>
  </si>
  <si>
    <t>RuleSetReadWriteTest.java</t>
  </si>
  <si>
    <t>SymbolTest.java</t>
  </si>
  <si>
    <t>AccessNodeTest.java</t>
  </si>
  <si>
    <t>ClassDeclTest.java</t>
  </si>
  <si>
    <t>FieldDeclTest.java</t>
  </si>
  <si>
    <t>MethodDeclTest.java</t>
  </si>
  <si>
    <t>SimpleNodeTest.java</t>
  </si>
  <si>
    <t>JavaTokensTokenizerTest.java</t>
  </si>
  <si>
    <t>ResultsTest.java</t>
  </si>
  <si>
    <t>TokenEntryTest.java</t>
  </si>
  <si>
    <t>DontImportJavaLangRuleTest.java</t>
  </si>
  <si>
    <t>DuplicateImportsRuleTest.java</t>
  </si>
  <si>
    <t>EmptyCatchBlockRuleTest.java</t>
  </si>
  <si>
    <t>EmptyFinallyBlockRuleTest.java</t>
  </si>
  <si>
    <t>EmptyIfStmtRuleTest.java</t>
  </si>
  <si>
    <t>EmptySwitchStmtRuleTest.java</t>
  </si>
  <si>
    <t>EmptyTryBlockRuleTest.java</t>
  </si>
  <si>
    <t>EmptyWhileStmtRuleTest.java</t>
  </si>
  <si>
    <t>ForLoopsMustUseBracesRuleTest.java</t>
  </si>
  <si>
    <t>IfElseStmtsMustUseBracesRuleTest.java</t>
  </si>
  <si>
    <t>IfStmtsMustUseBracesRuleTest.java</t>
  </si>
  <si>
    <t>JUnitSpellingRuleTest.java</t>
  </si>
  <si>
    <t>JUnitStaticSuiteRuleTest.java</t>
  </si>
  <si>
    <t>LongVariableRuleTest.java</t>
  </si>
  <si>
    <t>OverrideBothEqualsAndHashcodeRuleTest.java</t>
  </si>
  <si>
    <t>ShortMethodNameRuleTest.java</t>
  </si>
  <si>
    <t>ShortVariableRuleTest.java</t>
  </si>
  <si>
    <t>SimplifyBooleanReturnsRuleTest.java</t>
  </si>
  <si>
    <t>StringInstantiationRuleTest.java</t>
  </si>
  <si>
    <t>SwitchStmtsShouldHaveDefaultRuleTest.java</t>
  </si>
  <si>
    <t>UnnecessaryTemporariesRuleTest.java</t>
  </si>
  <si>
    <t>UnusedImportsRuleTest.java</t>
  </si>
  <si>
    <t>UnusedPrivateMethodRuleTest.java</t>
  </si>
  <si>
    <t>WhileLoopsMustUseBracesRuleTest.java</t>
  </si>
  <si>
    <t>LongClassRuleTest.java</t>
  </si>
  <si>
    <t>LongMethodRuleTest.java</t>
  </si>
  <si>
    <t>LooseCouplingRuleTest.java</t>
  </si>
  <si>
    <t>UseSingletonRuleTest.java</t>
  </si>
  <si>
    <t>ScopeTest.java</t>
  </si>
  <si>
    <t>SymbolTableBuilderTest.java</t>
  </si>
  <si>
    <t>StringToStringRuleTest.java</t>
  </si>
  <si>
    <t>ClassScopeTest.java</t>
  </si>
  <si>
    <t>DeclarationFinderTest.java</t>
  </si>
  <si>
    <t>LocalScopeTest.java</t>
  </si>
  <si>
    <t>LookupControllerTest.java</t>
  </si>
  <si>
    <t>NameDeclarationTest.java</t>
  </si>
  <si>
    <t>NameOccurrenceTest.java</t>
  </si>
  <si>
    <t>VariableNameDeclarationTest.java</t>
  </si>
  <si>
    <t>AbstractScopeTest.java</t>
  </si>
  <si>
    <t>OnlyOneReturnRuleTest.java</t>
  </si>
  <si>
    <t>AvoidStringLiteralsRuleTest.java</t>
  </si>
  <si>
    <t>NullAssignmentRuleTest.java</t>
  </si>
  <si>
    <t>AvoidReassigningParametersRuleTest.java</t>
  </si>
  <si>
    <t>JDBCReportListenerTest.java</t>
  </si>
  <si>
    <t>UnusedModifierRuleTest.java</t>
  </si>
  <si>
    <t>ConstructorCallsOverridableMethodRuleTest.java</t>
  </si>
  <si>
    <t>JUnitAssertionsShouldIncludeMessageRuleTest.java</t>
  </si>
  <si>
    <t>XPathRuleTest.java</t>
  </si>
  <si>
    <t>LocatorTest.java</t>
  </si>
  <si>
    <t>UnnecessaryConstructorRuleTest.java</t>
  </si>
  <si>
    <t>SymbolFacadeTest.java</t>
  </si>
  <si>
    <t>UnusedPrivateFieldRuleTest.java</t>
  </si>
  <si>
    <t>SwitchDensityTest.java</t>
  </si>
  <si>
    <t>ExcessiveImportsRuleTest.java</t>
  </si>
  <si>
    <t>ExcessivePublicCountRuleTest.java</t>
  </si>
  <si>
    <t>CouplingBetweenObjectsRuleTest.java</t>
  </si>
  <si>
    <t>PMDTaskTest.java</t>
  </si>
  <si>
    <t>PathCheckerTest.java</t>
  </si>
  <si>
    <t>ExternalRuleIDTest.java</t>
  </si>
  <si>
    <t>UnusedFormalParameterRuleTest.java</t>
  </si>
  <si>
    <t>ReturnFromFinallyBlockTest.java</t>
  </si>
  <si>
    <t>ImportFromSamePackageRuleTest.java</t>
  </si>
  <si>
    <t>JumbledIncrementerRuleTest.java</t>
  </si>
  <si>
    <t>ForLoopShouldBeWhileLoopRuleTest.java</t>
  </si>
  <si>
    <t>DoubleCheckedLockingRuleTest.java</t>
  </si>
  <si>
    <t>BasicScopeFactoryTest.java</t>
  </si>
  <si>
    <t>ScopeCreatorTest.java</t>
  </si>
  <si>
    <t>AtLeastOneConstructorRuleTest.java</t>
  </si>
  <si>
    <t>AttributeAxisIteratorTest.java</t>
  </si>
  <si>
    <t>AssertTest.java</t>
  </si>
  <si>
    <t>AvoidDuplicateLiteralsRuleTest.java</t>
  </si>
  <si>
    <t>AssignmentInOperandRuleTest.java</t>
  </si>
  <si>
    <t>MarkComparatorTest.java</t>
  </si>
  <si>
    <t>MatchTest.java</t>
  </si>
  <si>
    <t>MarkTest.java</t>
  </si>
  <si>
    <t>XMLRendererTest.java</t>
  </si>
  <si>
    <t>DocumentNavigatorTest.java</t>
  </si>
  <si>
    <t>AcceptanceTest.java</t>
  </si>
  <si>
    <t>NameOccurrencesTest.java</t>
  </si>
  <si>
    <t>ConfusingTernaryRuleTest.java</t>
  </si>
  <si>
    <t>SimplifyBooleanExpressionsRuleTest.java</t>
  </si>
  <si>
    <t>FormatterTest.java</t>
  </si>
  <si>
    <t>ASTTypeTest.java</t>
  </si>
  <si>
    <t>FlowTest.java</t>
  </si>
  <si>
    <t>TestClass.java</t>
  </si>
  <si>
    <t>TestRule.java</t>
  </si>
  <si>
    <t>StatementAndBraceFinderTest.java</t>
  </si>
  <si>
    <t>StructureTest.java</t>
  </si>
  <si>
    <t>LinkerTest.java</t>
  </si>
  <si>
    <t>EncodingTest.java</t>
  </si>
  <si>
    <t>ASTImportDeclarationTest.java</t>
  </si>
  <si>
    <t>DoubleCheckedLockingTest.java</t>
  </si>
  <si>
    <t>OverrideBothEqualsAndHashcodeTest.java</t>
  </si>
  <si>
    <t>ForLoopsMustUseBracesTest.java</t>
  </si>
  <si>
    <t>IfElseStmtsMustUseBracesTest.java</t>
  </si>
  <si>
    <t>WhileLoopsMustUseBracesTest.java</t>
  </si>
  <si>
    <t>CloneMethodMustImplementCloneableTest.java</t>
  </si>
  <si>
    <t>CloneThrowsCloneNotSupportedExceptionTest.java</t>
  </si>
  <si>
    <t>ProperCloneImplementationTest.java</t>
  </si>
  <si>
    <t>CyclomaticComplexityTest.java</t>
  </si>
  <si>
    <t>ExcessivePublicCountTest.java</t>
  </si>
  <si>
    <t>AssignmentInOperandTest.java</t>
  </si>
  <si>
    <t>DontImportSunTest.java</t>
  </si>
  <si>
    <t>SuspiciousOctalEscapeTest.java</t>
  </si>
  <si>
    <t>UnnecessaryConstructorTest.java</t>
  </si>
  <si>
    <t>CouplingBetweenObjectsTest.java</t>
  </si>
  <si>
    <t>ExcessiveImportsTest.java</t>
  </si>
  <si>
    <t>LooseCouplingTest.java</t>
  </si>
  <si>
    <t>AccessorClassGenerationTest.java</t>
  </si>
  <si>
    <t>AvoidReassigningParametersTest.java</t>
  </si>
  <si>
    <t>BadComparisonTest.java</t>
  </si>
  <si>
    <t>CloseConnectionTest.java</t>
  </si>
  <si>
    <t>ConstructorCallsOverridableMethodTest.java</t>
  </si>
  <si>
    <t>IdempotentOperationsTest.java</t>
  </si>
  <si>
    <t>OptimizableToArrayCallTest.java</t>
  </si>
  <si>
    <t>SimplifyBooleanReturnsTest.java</t>
  </si>
  <si>
    <t>ImmutableFieldTest.java</t>
  </si>
  <si>
    <t>UseSingletonTest.java</t>
  </si>
  <si>
    <t>JUnitAssertionsShouldIncludeMessageTest.java</t>
  </si>
  <si>
    <t>JUnitTestsShouldContainAssertsTest.java</t>
  </si>
  <si>
    <t>AbstractNamingTest.java</t>
  </si>
  <si>
    <t>ClassNamingConventionsTest.java</t>
  </si>
  <si>
    <t>MethodNamingConventionsTest.java</t>
  </si>
  <si>
    <t>ShortMethodNameTest.java</t>
  </si>
  <si>
    <t>VariableNamingConventionsTest.java</t>
  </si>
  <si>
    <t>LoggerIsNotStaticFinalTest.java</t>
  </si>
  <si>
    <t>MoreThanOneLoggerTest.java</t>
  </si>
  <si>
    <t>SystemPrintlnTest.java</t>
  </si>
  <si>
    <t>AvoidCatchingNPETest.java</t>
  </si>
  <si>
    <t>AvoidThrowingCertainExceptionTypesTest.java</t>
  </si>
  <si>
    <t>ExceptionAsFlowControlTest.java</t>
  </si>
  <si>
    <t>ScopeCreationVisitorTest.java</t>
  </si>
  <si>
    <t>ExcessiveMethodLengthTest.java</t>
  </si>
  <si>
    <t>AssignmentToNonFinalStaticTest.java</t>
  </si>
  <si>
    <t>JDKVersionTest.java</t>
  </si>
  <si>
    <t>AvoidFieldNameMatchingTypeNameTest.java</t>
  </si>
  <si>
    <t>AbstractClassDoesNotContainAbstractMethodTest.java</t>
  </si>
  <si>
    <t>DiscardableNodeCleanerTest.java</t>
  </si>
  <si>
    <t>StringUtilTest.java</t>
  </si>
  <si>
    <t>AvoidThrowingRawExceptionTypesTest.java</t>
  </si>
  <si>
    <t>UnnecessaryBooleanAssertionTest.java</t>
  </si>
  <si>
    <t>AvoidCallingFinalizeTest.java</t>
  </si>
  <si>
    <t>ExplicitCallToFinalizeRuleTest.java</t>
  </si>
  <si>
    <t>PMDCorePluginTest.java</t>
  </si>
  <si>
    <t>ExceptionTypeCheckingRuleTest.java</t>
  </si>
  <si>
    <t>AttributeTest.java</t>
  </si>
  <si>
    <t>CloseResourceTest.java</t>
  </si>
  <si>
    <t>SuppressWarningsTest.java</t>
  </si>
  <si>
    <t>InefficientStringBufferingTest.java</t>
  </si>
  <si>
    <t>AvoidDeeplyNestedIfStmtsRuleTest.java</t>
  </si>
  <si>
    <t>AppendCharacterWithCharTest.java</t>
  </si>
  <si>
    <t>UncommentedEmptyConstructorRuleTest.java</t>
  </si>
  <si>
    <t>PreferencesModelTest.java</t>
  </si>
  <si>
    <t>MatchesFunctionTest.java</t>
  </si>
  <si>
    <t>TestClassWithoutTestCasesTest.java</t>
  </si>
  <si>
    <t>PreferencesDAOTest.java</t>
  </si>
  <si>
    <t>ExcludeLinesTest.java</t>
  </si>
  <si>
    <t>TextPadRendererTest.java</t>
  </si>
  <si>
    <t>CallSuperInConstructorTest.java</t>
  </si>
  <si>
    <t>NcssConstructorCountTest.java</t>
  </si>
  <si>
    <t>NcssMethodCountTest.java</t>
  </si>
  <si>
    <t>NcssTypeCountTest.java</t>
  </si>
  <si>
    <t>TooManyFieldsTest.java</t>
  </si>
  <si>
    <t>BeanMembersShouldSerializeRuleTest.java</t>
  </si>
  <si>
    <t>ExceptionSignatureDeclarationRuleTest.java</t>
  </si>
  <si>
    <t>DetectCutAndPasteCmdTest.java</t>
  </si>
  <si>
    <t>AvoidSynchronizedAtMethodLevelTest.java</t>
  </si>
  <si>
    <t>PapariTextRendererTest.java</t>
  </si>
  <si>
    <t>ReadableDurationTest.java</t>
  </si>
  <si>
    <t>IntegerPropertyTest.java</t>
  </si>
  <si>
    <t>AbstractClassWithoutAbstractMethodTest.java</t>
  </si>
  <si>
    <t>AvoidDecimalLiteralsInBigDecimalConstructorTest.java</t>
  </si>
  <si>
    <t>AvoidDollarSignsRuleTest.java</t>
  </si>
  <si>
    <t>ClassCastExceptionWithToArrayTest.java</t>
  </si>
  <si>
    <t>DefaultLabelNotLastInSwitchStmtRuleTest.java</t>
  </si>
  <si>
    <t>DefaultPackageTest.java</t>
  </si>
  <si>
    <t>EmptyFinalizerRuleTest.java</t>
  </si>
  <si>
    <t>EmptyStaticInitializerRuleTest.java</t>
  </si>
  <si>
    <t>EmptySynchronizedBlockRuleTest.java</t>
  </si>
  <si>
    <t>EqualsNullRuleTest.java</t>
  </si>
  <si>
    <t>FinalFieldCouldBeStaticRuleTest.java</t>
  </si>
  <si>
    <t>InstantiationToGetClassRuleTest.java</t>
  </si>
  <si>
    <t>MethodWithSameNameAsEnclosingClassRuleTest.java</t>
  </si>
  <si>
    <t>MisleadingVariableNameTest.java</t>
  </si>
  <si>
    <t>MisplacedNullCheckTest.java</t>
  </si>
  <si>
    <t>MissingBreakInSwitchTest.java</t>
  </si>
  <si>
    <t>NoPackageTest.java</t>
  </si>
  <si>
    <t>NonCaseLabelInSwitchStatementRuleTest.java</t>
  </si>
  <si>
    <t>NonStaticInitializerRuleTest.java</t>
  </si>
  <si>
    <t>PackageCaseTest.java</t>
  </si>
  <si>
    <t>SimpleDateFormatNeedsLocaleRuleTest.java</t>
  </si>
  <si>
    <t>SimplifyConditionalTest.java</t>
  </si>
  <si>
    <t>SuspiciousConstantFieldNameTest.java</t>
  </si>
  <si>
    <t>SuspiciousEqualsMethodNameRuleTest.java</t>
  </si>
  <si>
    <t>SuspiciousHashcodeMethodNameRuleTest.java</t>
  </si>
  <si>
    <t>UncommentedEmptyMethodRuleTest.java</t>
  </si>
  <si>
    <t>UnconditionalIfStatementRuleTest.java</t>
  </si>
  <si>
    <t>UnnecessaryFinalModifierTest.java</t>
  </si>
  <si>
    <t>UnnecessaryParenthesesTest.java</t>
  </si>
  <si>
    <t>UnusedNullCheckInEqualsTest.java</t>
  </si>
  <si>
    <t>UseArrayListInsteadOfVectorTest.java</t>
  </si>
  <si>
    <t>UseLocaleWithCaseConversionsRuleTest.java</t>
  </si>
  <si>
    <t>UseNotifyAllInsteadOfNotifyTest.java</t>
  </si>
  <si>
    <t>UselessOperationOnImmutableTest.java</t>
  </si>
  <si>
    <t>UselessOverridingMethodTest.java</t>
  </si>
  <si>
    <t>CollapsibleIfStatementsTest.java</t>
  </si>
  <si>
    <t>EmptyStatementNotInLoopRuleTest.java</t>
  </si>
  <si>
    <t>FinalizeDoesNotCallSuperFinalizeRuleTest.java</t>
  </si>
  <si>
    <t>FinalizeOnlyCallsSuperFinalizeRuleTest.java</t>
  </si>
  <si>
    <t>FinalizeOverloadedRuleTest.java</t>
  </si>
  <si>
    <t>ProperLoggerTest.java</t>
  </si>
  <si>
    <t>UseCorrectExceptionLoggingTest.java</t>
  </si>
  <si>
    <t>AvoidPrintStackTraceTest.java</t>
  </si>
  <si>
    <t>AvoidArrayLoopsTest.java</t>
  </si>
  <si>
    <t>BooleanInversionTest.java</t>
  </si>
  <si>
    <t>SimplifyStartsWithTest.java</t>
  </si>
  <si>
    <t>UnnecessaryWrapperObjectCreationTest.java</t>
  </si>
  <si>
    <t>MetricTest.java</t>
  </si>
  <si>
    <t>AvoidThreadGroupTest.java</t>
  </si>
  <si>
    <t>AvoidUsingOctalValuesTest.java</t>
  </si>
  <si>
    <t>BigIntegerInstantiationTest.java</t>
  </si>
  <si>
    <t>BooleanInstantiationRuleTest.java</t>
  </si>
  <si>
    <t>BrokenNullCheckTest.java</t>
  </si>
  <si>
    <t>UnnecessaryReturnTest.java</t>
  </si>
  <si>
    <t>UnnecessaryTemporariesTest.java</t>
  </si>
  <si>
    <t>NpathComplexityTest.java</t>
  </si>
  <si>
    <t>DataflowAnomalyAnalysisTest.java</t>
  </si>
  <si>
    <t>SingularFieldRuleTest.java</t>
  </si>
  <si>
    <t>AvoidConstantsInterfaceTest.java</t>
  </si>
  <si>
    <t>AvoidInstanceofChecksInCatchClauseTest.java</t>
  </si>
  <si>
    <t>AvoidProtectedFieldInFinalClassRuleTest.java</t>
  </si>
  <si>
    <t>CompareObjectsWithEqualsTest.java</t>
  </si>
  <si>
    <t>MissingStaticMethodInNonInstantiatableClassTest.java</t>
  </si>
  <si>
    <t>NonThreadSafeSingletonTest.java</t>
  </si>
  <si>
    <t>PositionLiteralsFirstInComparisonsTest.java</t>
  </si>
  <si>
    <t>PreserveStackTraceTest.java</t>
  </si>
  <si>
    <t>UnnecessaryLocalBeforeReturnRuleTest.java</t>
  </si>
  <si>
    <t>UnsynchronizedStaticDateFormatterTest.java</t>
  </si>
  <si>
    <t>UseCollectionIsEmptyTest.java</t>
  </si>
  <si>
    <t>FinalizeShouldBeProtectedRuleTest.java</t>
  </si>
  <si>
    <t>LocalHomeNamingConventionTest.java</t>
  </si>
  <si>
    <t>LocalInterfaceSessionNamingConventionTest.java</t>
  </si>
  <si>
    <t>MDBAndSessionBeanNamingConventionTest.java</t>
  </si>
  <si>
    <t>RemoteInterfaceNamingConventionTest.java</t>
  </si>
  <si>
    <t>RemoteSessionInterfaceNamingConventionTest.java</t>
  </si>
  <si>
    <t>UseProperClassLoaderTest.java</t>
  </si>
  <si>
    <t>MissingSerialVersionUIDTest.java</t>
  </si>
  <si>
    <t>SimplifyBooleanAssertionTest.java</t>
  </si>
  <si>
    <t>UseAssertEqualsInsteadOfAssertTrueTest.java</t>
  </si>
  <si>
    <t>UseAssertNullInsteadOfAssertTrueTest.java</t>
  </si>
  <si>
    <t>UseAssertSameInsteadOfAssertTrueTest.java</t>
  </si>
  <si>
    <t>AvoidFieldNameMatchingMethodNameTest.java</t>
  </si>
  <si>
    <t>AvoidNonConstructorMethodsWithClassNameTest.java</t>
  </si>
  <si>
    <t>BooleanGetMethodNameTest.java</t>
  </si>
  <si>
    <t>AddEmptyStringTest.java</t>
  </si>
  <si>
    <t>AvoidInstantiatingObjectsInLoopsTest.java</t>
  </si>
  <si>
    <t>LocalVariableCouldBeFinalTest.java</t>
  </si>
  <si>
    <t>MethodArgumentCouldBeFinalTest.java</t>
  </si>
  <si>
    <t>UseArraysAsListTest.java</t>
  </si>
  <si>
    <t>UseStringBufferForStringAppendsTest.java</t>
  </si>
  <si>
    <t>AvoidCatchingThrowableRuleTest.java</t>
  </si>
  <si>
    <t>AvoidRethrowingExceptionTest.java</t>
  </si>
  <si>
    <t>AvoidThrowingNullPointerExceptionTest.java</t>
  </si>
  <si>
    <t>DoNotExtendJavaLangErrorTest.java</t>
  </si>
  <si>
    <t>ConsecutiveLiteralAppendsTest.java</t>
  </si>
  <si>
    <t>InefficientEmptyStringCheckTest.java</t>
  </si>
  <si>
    <t>InsufficientStringBufferDeclarationTest.java</t>
  </si>
  <si>
    <t>StringBufferInstantiationWithCharTest.java</t>
  </si>
  <si>
    <t>UnnecessaryCaseChangeRuleTest.java</t>
  </si>
  <si>
    <t>UseIndexOfCharTest.java</t>
  </si>
  <si>
    <t>UseStringBufferLengthTest.java</t>
  </si>
  <si>
    <t>UselessStringValueOfTest.java</t>
  </si>
  <si>
    <t>AvoidAssertAsIdentifierTest.java</t>
  </si>
  <si>
    <t>AvoidEnumAsIdentifierTest.java</t>
  </si>
  <si>
    <t>ByteInstantiationTest.java</t>
  </si>
  <si>
    <t>IntegerInstantiationTest.java</t>
  </si>
  <si>
    <t>JUnit4SuitesShouldUseSuiteAnnotationTest.java</t>
  </si>
  <si>
    <t>JUnit4TestShouldUseAfterAnnotationTest.java</t>
  </si>
  <si>
    <t>JUnit4TestShouldUseBeforeAnnotationTest.java</t>
  </si>
  <si>
    <t>JUnit4TestShouldUseTestAnnotationTest.java</t>
  </si>
  <si>
    <t>JUnitUseExpectedTest.java</t>
  </si>
  <si>
    <t>LongInstantiationTest.java</t>
  </si>
  <si>
    <t>ReplaceEnumerationWithIteratorTest.java</t>
  </si>
  <si>
    <t>ReplaceHashtableWithMapTest.java</t>
  </si>
  <si>
    <t>ReplaceVectorWithListTest.java</t>
  </si>
  <si>
    <t>ShortInstantiationTest.java</t>
  </si>
  <si>
    <t>ArrayIsStoredDirectlyTest.java</t>
  </si>
  <si>
    <t>MethodReturnsInternalArrayTest.java</t>
  </si>
  <si>
    <t>ASTKindTest.java</t>
  </si>
  <si>
    <t>XPath2ParserTest.java</t>
  </si>
  <si>
    <t>DontNestJsfInJstlIterationTest.java</t>
  </si>
  <si>
    <t>DuplicateJspImportTest.java</t>
  </si>
  <si>
    <t>IframeMissingSrcAttributeTest.java</t>
  </si>
  <si>
    <t>JspEncodingTest.java</t>
  </si>
  <si>
    <t>NoClassAttributeTest.java</t>
  </si>
  <si>
    <t>NoHtmlCommentsTest.java</t>
  </si>
  <si>
    <t>NoInlineStyleInformationTest.java</t>
  </si>
  <si>
    <t>NoJspForwardTest.java</t>
  </si>
  <si>
    <t>NoLongScriptsTest.java</t>
  </si>
  <si>
    <t>NoScriptletsTest.java</t>
  </si>
  <si>
    <t>ScratchpadRulesTest.java</t>
  </si>
  <si>
    <t>BasicRulesTest.java</t>
  </si>
  <si>
    <t>BracesRulesTest.java</t>
  </si>
  <si>
    <t>CloneRulesTest.java</t>
  </si>
  <si>
    <t>CodesizeRulesTest.java</t>
  </si>
  <si>
    <t>ControversialRulesTest.java</t>
  </si>
  <si>
    <t>CouplingRulesTest.java</t>
  </si>
  <si>
    <t>DesignRulesTest.java</t>
  </si>
  <si>
    <t>FinalizersRulesTest.java</t>
  </si>
  <si>
    <t>ImportsRulesTest.java</t>
  </si>
  <si>
    <t>J2EERulesTest.java</t>
  </si>
  <si>
    <t>JavabeansRulesTest.java</t>
  </si>
  <si>
    <t>JunitRulesTest.java</t>
  </si>
  <si>
    <t>LoggingJakartaCommonsRulesTest.java</t>
  </si>
  <si>
    <t>LoggingJavaRulesTest.java</t>
  </si>
  <si>
    <t>MigratingRulesTest.java</t>
  </si>
  <si>
    <t>NamingRulesTest.java</t>
  </si>
  <si>
    <t>OptimizationsRulesTest.java</t>
  </si>
  <si>
    <t>StrictExceptionRulesTest.java</t>
  </si>
  <si>
    <t>StringsRulesTest.java</t>
  </si>
  <si>
    <t>SunSecureRulesTest.java</t>
  </si>
  <si>
    <t>SignatureDeclareThrowsExceptionTest.java</t>
  </si>
  <si>
    <t>UnusedImportsTest.java</t>
  </si>
  <si>
    <t>UnusedCodeRulesTest.java</t>
  </si>
  <si>
    <t>UselessAssignmentRuleTest.java</t>
  </si>
  <si>
    <t>SourceTypeDiscovererTest.java</t>
  </si>
  <si>
    <t>SourceTypeTest.java</t>
  </si>
  <si>
    <t>TestDescriptor.java</t>
  </si>
  <si>
    <t>TestClassWithoutTestCasesRule.java</t>
  </si>
  <si>
    <t>CommandLineOptionsTest.java</t>
  </si>
  <si>
    <t>FloatPropertyTest.java</t>
  </si>
  <si>
    <t>TypePropertyTest.java</t>
  </si>
  <si>
    <t>CharacterPropertyTest.java</t>
  </si>
  <si>
    <t>NPathComplexityTest.java</t>
  </si>
  <si>
    <t>PropertyAccessorTest.java</t>
  </si>
  <si>
    <t>FileSelectorTest.java</t>
  </si>
  <si>
    <t>ClassTypeResolverTest.java</t>
  </si>
  <si>
    <t>DynamicRuleTest.java</t>
  </si>
  <si>
    <t>UselessRulesTest.java</t>
  </si>
  <si>
    <t>SimpleRuleSetNameMapperTest.java</t>
  </si>
  <si>
    <t>EcmascriptTokenizerTest.java</t>
  </si>
  <si>
    <t>RunPMDActionTest.java</t>
  </si>
  <si>
    <t>AntTaskTest.java</t>
  </si>
  <si>
    <t>PmdBuildTest.java</t>
  </si>
  <si>
    <t>CommandLineParserTest.java</t>
  </si>
  <si>
    <t>LawOfDemeterRuleTest.java</t>
  </si>
  <si>
    <t>GodClassRuleTest.java</t>
  </si>
  <si>
    <t>BasicPMDTest.java</t>
  </si>
  <si>
    <t>RuleSetManagerTest.java</t>
  </si>
  <si>
    <t>RenderReportCmdTest.java</t>
  </si>
  <si>
    <t>ReviewCmdTest.java</t>
  </si>
  <si>
    <t>ProjectPropertiesModelTest.java</t>
  </si>
  <si>
    <t>TestBase.java</t>
  </si>
  <si>
    <t>VersionTest.java</t>
  </si>
  <si>
    <t>TooManyHttpFilterTest.java</t>
  </si>
  <si>
    <t>EcmascriptParserTest.java</t>
  </si>
  <si>
    <t>CLITest.java</t>
  </si>
  <si>
    <t>PMDASMClassLoaderTest.java</t>
  </si>
  <si>
    <t>LanguageVersionDiscovererTest.java</t>
  </si>
  <si>
    <t>GeneralFiddlingTest.java</t>
  </si>
  <si>
    <t>TileExpanderTest.java</t>
  </si>
  <si>
    <t>RuleSetsExtensionProcessorTest.java</t>
  </si>
  <si>
    <t>RuleSetsManagerImplTest.java</t>
  </si>
  <si>
    <t>PriorityTest.java</t>
  </si>
  <si>
    <t>PropertiesTest.java</t>
  </si>
  <si>
    <t>PropertyTest.java</t>
  </si>
  <si>
    <t>RuleSetsTest.java</t>
  </si>
  <si>
    <t>RuleTest.java</t>
  </si>
  <si>
    <t>TestManager.java</t>
  </si>
  <si>
    <t>UpdateProjectPropertiesCmdTest.java</t>
  </si>
  <si>
    <t>ShapeSetCanvasTest.java</t>
  </si>
  <si>
    <t>ASTAnyKindTest.java</t>
  </si>
  <si>
    <t>ASTAttributeTest.java</t>
  </si>
  <si>
    <t>ASTCommentTest.java</t>
  </si>
  <si>
    <t>ASTDocumentTest.java</t>
  </si>
  <si>
    <t>ASTElementTest.java</t>
  </si>
  <si>
    <t>ASTNameTest.java</t>
  </si>
  <si>
    <t>ASTNodeTest.java</t>
  </si>
  <si>
    <t>ASTPITest.java</t>
  </si>
  <si>
    <t>ASTSchemaAttributeTest.java</t>
  </si>
  <si>
    <t>ASTSchemaElementTest.java</t>
  </si>
  <si>
    <t>ASTTextTest.java</t>
  </si>
  <si>
    <t>NodeAccessorAxisNavigatorTest.java</t>
  </si>
  <si>
    <t>ASTAbbrevForwardStepTest.java</t>
  </si>
  <si>
    <t>ASTAbbrevReverseStepTest.java</t>
  </si>
  <si>
    <t>ASTAdditiveExprTest.java</t>
  </si>
  <si>
    <t>ASTAndExprTest.java</t>
  </si>
  <si>
    <t>ASTAnyKindTestTest.java</t>
  </si>
  <si>
    <t>ASTAtomicTypeTest.java</t>
  </si>
  <si>
    <t>ASTAttribNameOrWildcardTest.java</t>
  </si>
  <si>
    <t>ASTAttributeDeclarationTest.java</t>
  </si>
  <si>
    <t>ASTAttributeNameTest.java</t>
  </si>
  <si>
    <t>ASTAttributeTestTest.java</t>
  </si>
  <si>
    <t>ASTCastExprTest.java</t>
  </si>
  <si>
    <t>ASTCastableExprTest.java</t>
  </si>
  <si>
    <t>ASTCommentTestTest.java</t>
  </si>
  <si>
    <t>ASTComparisonExprTest.java</t>
  </si>
  <si>
    <t>ASTContextItemExprTest.java</t>
  </si>
  <si>
    <t>ASTDecimalLiteralTest.java</t>
  </si>
  <si>
    <t>ASTDocumentTestTest.java</t>
  </si>
  <si>
    <t>ASTDoubleLiteralTest.java</t>
  </si>
  <si>
    <t>ASTElementDeclarationTest.java</t>
  </si>
  <si>
    <t>ASTElementNameOrWildcardTest.java</t>
  </si>
  <si>
    <t>ASTElementNameTest.java</t>
  </si>
  <si>
    <t>ASTElementTestTest.java</t>
  </si>
  <si>
    <t>ASTExprTest.java</t>
  </si>
  <si>
    <t>ASTForExprTest.java</t>
  </si>
  <si>
    <t>ASTForwardAxisTest.java</t>
  </si>
  <si>
    <t>ASTFunctionCallTest.java</t>
  </si>
  <si>
    <t>ASTIfExprTest.java</t>
  </si>
  <si>
    <t>ASTInstanceofExprTest.java</t>
  </si>
  <si>
    <t>ASTIntegerLiteralTest.java</t>
  </si>
  <si>
    <t>ASTIntersectExceptExprTest.java</t>
  </si>
  <si>
    <t>ASTItemTypeTest.java</t>
  </si>
  <si>
    <t>ASTMultiplicativeExprTest.java</t>
  </si>
  <si>
    <t>ASTNameTestTest.java</t>
  </si>
  <si>
    <t>ASTNodeTestTest.java</t>
  </si>
  <si>
    <t>ASTOccurrenceIndicatorTest.java</t>
  </si>
  <si>
    <t>ASTOrExprTest.java</t>
  </si>
  <si>
    <t>ASTPITestTest.java</t>
  </si>
  <si>
    <t>ASTParenthesizedExprTest.java</t>
  </si>
  <si>
    <t>ASTPathExprTest.java</t>
  </si>
  <si>
    <t>ASTPredicateListTest.java</t>
  </si>
  <si>
    <t>ASTPredicateTest.java</t>
  </si>
  <si>
    <t>ASTQuantifiedExprTest.java</t>
  </si>
  <si>
    <t>ASTRangeExprTest.java</t>
  </si>
  <si>
    <t>ASTReverseAxisTest.java</t>
  </si>
  <si>
    <t>ASTSchemaAttributeTestTest.java</t>
  </si>
  <si>
    <t>ASTSchemaElementTestTest.java</t>
  </si>
  <si>
    <t>ASTSequenceTypeTest.java</t>
  </si>
  <si>
    <t>ASTSingleTypeTest.java</t>
  </si>
  <si>
    <t>ASTSlashSlashTest.java</t>
  </si>
  <si>
    <t>ASTSlashTest.java</t>
  </si>
  <si>
    <t>ASTStepExprTest.java</t>
  </si>
  <si>
    <t>ASTStringLiteralTest.java</t>
  </si>
  <si>
    <t>ASTTextTestTest.java</t>
  </si>
  <si>
    <t>ASTTreatExprTest.java</t>
  </si>
  <si>
    <t>ASTTypeNameTest.java</t>
  </si>
  <si>
    <t>ASTUnaryExprTest.java</t>
  </si>
  <si>
    <t>ASTUnionExprTest.java</t>
  </si>
  <si>
    <t>ASTVarNameTest.java</t>
  </si>
  <si>
    <t>ASTVarRefTest.java</t>
  </si>
  <si>
    <t>ASTWildcardTest.java</t>
  </si>
  <si>
    <t>ASTXPathTest.java</t>
  </si>
  <si>
    <t>ParseExceptionTest.java</t>
  </si>
  <si>
    <t>TokenMgrErrorTest.java</t>
  </si>
  <si>
    <t>AbstractPrintVisitorTest.java</t>
  </si>
  <si>
    <t>SourceLevelTest.java</t>
  </si>
  <si>
    <t>PMDOptionsSettingsTest.java</t>
  </si>
  <si>
    <t>DroolsVisitorTest.java</t>
  </si>
  <si>
    <t>DuplicateImportTest.java</t>
  </si>
  <si>
    <t>UnnecessaryRulesTest.java</t>
  </si>
  <si>
    <t>RegexpAcceptanceTest.java</t>
  </si>
  <si>
    <t>AndroidRulesTest.java</t>
  </si>
  <si>
    <t>CommentRulesTest.java</t>
  </si>
  <si>
    <t>EmptyRulesTest.java</t>
  </si>
  <si>
    <t>BasicJsfRulesTest.java</t>
  </si>
  <si>
    <t>XPathRulesTest.java</t>
  </si>
  <si>
    <t>ModifiedCyclomaticComplexityTest.java</t>
  </si>
  <si>
    <t>StdCyclomaticComplexityTest.java</t>
  </si>
  <si>
    <t>LanguageVersionTest.java</t>
  </si>
  <si>
    <t>ConfigurationTest.java</t>
  </si>
  <si>
    <t>MatchAlgorithmTest.java</t>
  </si>
  <si>
    <t>LanguageFactoryTest.java</t>
  </si>
  <si>
    <t>SourceCodeTest.java</t>
  </si>
  <si>
    <t>CPDTaskTest.java</t>
  </si>
  <si>
    <t>AbstractLanguageVersionTest.java</t>
  </si>
  <si>
    <t>ParserOptionsTest.java</t>
  </si>
  <si>
    <t>PythonTokenizerTest.java</t>
  </si>
  <si>
    <t>BooleanPropertyTest.java</t>
  </si>
  <si>
    <t>DoublePropertyTest.java</t>
  </si>
  <si>
    <t>EnumeratedPropertyTest.java</t>
  </si>
  <si>
    <t>MethodPropertyTest.java</t>
  </si>
  <si>
    <t>StringPropertyTest.java</t>
  </si>
  <si>
    <t>Java8MultipleLambdasTest.java</t>
  </si>
  <si>
    <t>MatlabTokenizerTest.java</t>
  </si>
  <si>
    <t>ObjectiveCTokenizerTest.java</t>
  </si>
  <si>
    <t>ScalaTokenizerTest.java</t>
  </si>
  <si>
    <t>SummaryHTMLRendererTest.java</t>
  </si>
  <si>
    <t>DBMSMetadataTest.java</t>
  </si>
  <si>
    <t>DBTypeTest.java</t>
  </si>
  <si>
    <t>DBURITest.java</t>
  </si>
  <si>
    <t>ResourceLoaderTest.java</t>
  </si>
  <si>
    <t>ResourceResolverTest.java</t>
  </si>
  <si>
    <t>ParserCornersTest.java</t>
  </si>
  <si>
    <t>PmdBuildTaskTest.java</t>
  </si>
  <si>
    <t>RuleSetToDocsTest.java</t>
  </si>
  <si>
    <t>RulesetFilenameFilterTest.java</t>
  </si>
  <si>
    <t>PmdPreSiteTest.java</t>
  </si>
  <si>
    <t>ASTLiteralTest.java</t>
  </si>
  <si>
    <t>GlobalScopeTest.java</t>
  </si>
  <si>
    <t>CPDCommandLineInterfaceTest.java</t>
  </si>
  <si>
    <t>CsTokenizerTest.java</t>
  </si>
  <si>
    <t>FortranTokenizerTest.java</t>
  </si>
  <si>
    <t>JspParserTest.java</t>
  </si>
  <si>
    <t>JspDocStyleTest.java</t>
  </si>
  <si>
    <t>JspPageStyleTest.java</t>
  </si>
  <si>
    <t>OpenTagRegisterTest.java</t>
  </si>
  <si>
    <t>XPathJspRuleTest.java</t>
  </si>
  <si>
    <t>PLSQLTokenizerTest.java</t>
  </si>
  <si>
    <t>PLSQLParserTest.java</t>
  </si>
  <si>
    <t>PLSQLXPathRuleTest.java</t>
  </si>
  <si>
    <t>VmParserTest.java</t>
  </si>
  <si>
    <t>AbstractWsdlRuleTest.java</t>
  </si>
  <si>
    <t>XmlParserOptionsTest.java</t>
  </si>
  <si>
    <t>XmlParserTest.java</t>
  </si>
  <si>
    <t>AbstractDomXmlRuleTest.java</t>
  </si>
  <si>
    <t>AbstractXmlRuleTest.java</t>
  </si>
  <si>
    <t>ApexParserTest.java</t>
  </si>
  <si>
    <t>ComplexityRulesTest.java</t>
  </si>
  <si>
    <t>StyleRulesTest.java</t>
  </si>
  <si>
    <t>CodeClimateRendererTest.java</t>
  </si>
  <si>
    <t>CSVRendererTest.java</t>
  </si>
  <si>
    <t>FileAnalysisCacheTest.java</t>
  </si>
  <si>
    <t>XPathCLITest.java</t>
  </si>
  <si>
    <t>PMDCoverageTest.java</t>
  </si>
  <si>
    <t>ASTAnnotationTest.java</t>
  </si>
  <si>
    <t>ASTAssignmentOperatorTest.java</t>
  </si>
  <si>
    <t>ASTBooleanLiteralTest.java</t>
  </si>
  <si>
    <t>ASTFormalParameterTest.java</t>
  </si>
  <si>
    <t>ASTInitializerTest.java</t>
  </si>
  <si>
    <t>ASTPrimarySuffixTest.java</t>
  </si>
  <si>
    <t>ASTSwitchLabelTest.java</t>
  </si>
  <si>
    <t>ASTThrowStatementTest.java</t>
  </si>
  <si>
    <t>DAAPathFinderTest.java</t>
  </si>
  <si>
    <t>RubyTokenizerTest.java</t>
  </si>
  <si>
    <t>EmacsRendererTest.java</t>
  </si>
  <si>
    <t>HTMLRendererTest.java</t>
  </si>
  <si>
    <t>IDEAJRendererTest.java</t>
  </si>
  <si>
    <t>TextRendererTest.java</t>
  </si>
  <si>
    <t>YAHTMLRendererTest.java</t>
  </si>
  <si>
    <t>TypeMapTest.java</t>
  </si>
  <si>
    <t>ASTBlockStatementTest.java</t>
  </si>
  <si>
    <t>ASTFieldDeclarationTest.java</t>
  </si>
  <si>
    <t>ASTLocalVariableDeclarationTest.java</t>
  </si>
  <si>
    <t>ASTMethodDeclarationTest.java</t>
  </si>
  <si>
    <t>VariableAccessTest.java</t>
  </si>
  <si>
    <t>MethodNameDeclarationTest.java</t>
  </si>
  <si>
    <t>MethodScopeTest.java</t>
  </si>
  <si>
    <t>SourceFileScopeTest.java</t>
  </si>
  <si>
    <t>VariableUsageFinderFunctionTest.java</t>
  </si>
  <si>
    <t>RuleReferenceTest.java</t>
  </si>
  <si>
    <t>RuleSetReferenceIdTest.java</t>
  </si>
  <si>
    <t>PMDCommandLineInterfaceTest.java</t>
  </si>
  <si>
    <t>CPPTokenizerTest.java</t>
  </si>
  <si>
    <t>InterfaceMethodTest.java</t>
  </si>
  <si>
    <t>ClassTypeResolverJava8Test.java</t>
  </si>
  <si>
    <t>ApplierTest.java</t>
  </si>
  <si>
    <t>VfParserTest.java</t>
  </si>
  <si>
    <t>AbstractVfNodesTest.java</t>
  </si>
  <si>
    <t>VfDocStyleTest.java</t>
  </si>
  <si>
    <t>SecurityRulesTest.java</t>
  </si>
  <si>
    <t>PMDFilelistTest.java</t>
  </si>
  <si>
    <t>QualifiedNameTest.java</t>
  </si>
  <si>
    <t>MetricsVisitorTest.java</t>
  </si>
  <si>
    <t>SignatureTest.java</t>
  </si>
  <si>
    <t>RuleSetSchemaTest.java</t>
  </si>
  <si>
    <t>ContinuationReaderTest.java</t>
  </si>
  <si>
    <t>AllMetricsTest.java</t>
  </si>
  <si>
    <t>SimpleEnumeratedPropertyTest.java</t>
  </si>
  <si>
    <t>LongPropertyTest.java</t>
  </si>
  <si>
    <t>DataStructureTest.java</t>
  </si>
  <si>
    <t>JavaMetricsVisitorTest.java</t>
  </si>
  <si>
    <t>TypeInferenceTest.java</t>
  </si>
  <si>
    <t>EmptyRendererTest.java</t>
  </si>
  <si>
    <t>JavaProjectMirrorTest.java</t>
  </si>
  <si>
    <t>JavaSigMaskTest.java</t>
  </si>
  <si>
    <t>PackageStatsTest.java</t>
  </si>
  <si>
    <t>ApexMultifileVisitorTest.java</t>
  </si>
  <si>
    <t>ProjectMemoizerTest.java</t>
  </si>
  <si>
    <t>DesignerWindowSettingsTest.java</t>
  </si>
  <si>
    <t>DocumentationRulesTest.java</t>
  </si>
  <si>
    <t>BestPracticesRulesTest.java</t>
  </si>
  <si>
    <t>CodeStyleRulesTest.java</t>
  </si>
  <si>
    <t>ErrorProneRulesTest.java</t>
  </si>
  <si>
    <t>MetricsRulesTest.java</t>
  </si>
  <si>
    <t>PerformanceRulesTest.java</t>
  </si>
  <si>
    <t>DocumentFileTest.java</t>
  </si>
  <si>
    <t>DocumentOperationsApplierForNonOverlappingRegionsWithDocumentFileTest.java</t>
  </si>
  <si>
    <t>JavaQualifiedNameTest.java</t>
  </si>
  <si>
    <t>Java10Test.java</t>
  </si>
  <si>
    <t>SelectIntoStatementTest.java</t>
  </si>
  <si>
    <t>Java11Test.java</t>
  </si>
  <si>
    <t>CommentRequiredTest.java</t>
  </si>
  <si>
    <t>MultithreadingRulesTest.java</t>
  </si>
  <si>
    <t>StdCyclomaticComplexityRuleTest.java</t>
  </si>
  <si>
    <t>DesignerTest.java</t>
  </si>
  <si>
    <t>JavaMetricsProviderTest.java</t>
  </si>
  <si>
    <t>ApexXpathRuleTest.java</t>
  </si>
  <si>
    <t>NodeStreamTest.java</t>
  </si>
  <si>
    <t>TableCollectionExpressionTest.java</t>
  </si>
  <si>
    <t>DesignerUtilTest.java</t>
  </si>
  <si>
    <t>StageDependencyTest.java</t>
  </si>
  <si>
    <t>ForceCastTest.java</t>
  </si>
  <si>
    <t>ForceTryTest.java</t>
  </si>
  <si>
    <t>ASTUserClassTest.java</t>
  </si>
  <si>
    <t>Java12Test.java</t>
  </si>
  <si>
    <t>RuleViolationComparatorTest.java</t>
  </si>
  <si>
    <t>ScalaRuleTest.java</t>
  </si>
  <si>
    <t>MultiThreadProcessorTest.java</t>
  </si>
  <si>
    <t>SaxonXPathRuleQueryTest.java</t>
  </si>
  <si>
    <t>NodeStreamBlanketTest.java</t>
  </si>
  <si>
    <t>Java13Test.java</t>
  </si>
  <si>
    <t>ScalaParserTest.java</t>
  </si>
  <si>
    <t>LanguageRegistryTest.java</t>
  </si>
  <si>
    <t>AbstractRuleViolationFactoryTest.java</t>
  </si>
  <si>
    <t>DefaultRuleViolationFactoryTest.java</t>
  </si>
  <si>
    <t>AbstractRendererTest.java</t>
  </si>
  <si>
    <t>ASTModuleDeclarationTest.java</t>
  </si>
  <si>
    <t>JavaMultifileVisitorTest.java</t>
  </si>
  <si>
    <t>RegexStringFilterTest.java</t>
  </si>
  <si>
    <t>ApexProjectMirrorTest.java</t>
  </si>
  <si>
    <t>JavaRuleViolationTest.java</t>
  </si>
  <si>
    <t>BoundaryTraversalTest.java</t>
  </si>
  <si>
    <t>NcssCountTest.java</t>
  </si>
  <si>
    <t>ASTClassOrInterfaceDeclarationTest.java</t>
  </si>
  <si>
    <t>ParameterizedMetricKeyTest.java</t>
  </si>
  <si>
    <t>JSPTokenizerTest.java</t>
  </si>
  <si>
    <t>ClassStatsTest.java</t>
  </si>
  <si>
    <t>Java14PreviewTest.java</t>
  </si>
  <si>
    <t>BaseTokenFilterTest.java</t>
  </si>
  <si>
    <t>EcmascriptParserOptionsTest.java</t>
  </si>
  <si>
    <t>TrailingCommaTest.java</t>
  </si>
  <si>
    <t>AbstractNodeTest.java</t>
  </si>
  <si>
    <t>NoAttributeTest.java</t>
  </si>
  <si>
    <t>JaxenXPathRuleQueryTest.java</t>
  </si>
  <si>
    <t>ElementNodeTest.java</t>
  </si>
  <si>
    <t>AvoidDuplicateLiteralsTest.java</t>
  </si>
  <si>
    <t>MonoidTest.java</t>
  </si>
  <si>
    <t>TypeTopoOrderTest.java</t>
  </si>
  <si>
    <t>ComparatorTest.java</t>
  </si>
  <si>
    <t>IdMonoidTest.java</t>
  </si>
  <si>
    <t>LatticeRelationTest.java</t>
  </si>
  <si>
    <t>SymMonoidTest.java</t>
  </si>
  <si>
    <t>DartTokenizerTest.java</t>
  </si>
  <si>
    <t>XmlCPDTokenizerTest.java</t>
  </si>
  <si>
    <t>CPPTokenizerContinuationTest.java</t>
  </si>
  <si>
    <t>JavaTokenizerTest.java</t>
  </si>
  <si>
    <t>EdgeCasesTokenizerTest.java</t>
  </si>
  <si>
    <t>GoCPDTokenizerTest.java</t>
  </si>
  <si>
    <t>GoTokenizerTest.java</t>
  </si>
  <si>
    <t>KotlinTokenizerTest.java</t>
  </si>
  <si>
    <t>LuaTokenizerTest.java</t>
  </si>
  <si>
    <t>UTF8EscapesInStringLiteralObjCTokenizerTest.java</t>
  </si>
  <si>
    <t>UnicodeObjectiveCTokenizerTest.java</t>
  </si>
  <si>
    <t>Issue628Test.java</t>
  </si>
  <si>
    <t>SwiftTokenizerTest.java</t>
  </si>
  <si>
    <t>ApexTokenizerTest.java</t>
  </si>
  <si>
    <t>GroovyTokenizerTest.java</t>
  </si>
  <si>
    <t>DateTimeUtilTest.java</t>
  </si>
  <si>
    <t>ViolationNodeTest.java</t>
  </si>
  <si>
    <t>MethodTypeResolutionTest.java</t>
  </si>
  <si>
    <t>JavaTypeDefinitionSimpleTest.java</t>
  </si>
  <si>
    <t>DataFlowNodeTest.java</t>
  </si>
  <si>
    <t>ModelicaResolverTest.java</t>
  </si>
  <si>
    <t>Java14Test.java</t>
  </si>
  <si>
    <t>Java15PreviewTest.java</t>
  </si>
  <si>
    <t>Java15Test.java</t>
  </si>
  <si>
    <t>OptionalBoolTest.java</t>
  </si>
  <si>
    <t>TypeHelperTest.java</t>
  </si>
  <si>
    <t>Java15PreviewTreeDumpTest.java</t>
  </si>
  <si>
    <t>Java15TreeDumpTest.java</t>
  </si>
  <si>
    <t>TypesTreeDumpTest.java</t>
  </si>
  <si>
    <t>BaseTypeInferenceUnitTest.java</t>
  </si>
  <si>
    <t>JavaRuleViolationFactoryTest.java</t>
  </si>
  <si>
    <t>AbstractApexRuleTest.java</t>
  </si>
  <si>
    <t>AnyTokenizerTest.java</t>
  </si>
  <si>
    <t>SymbolReflectionTest.java</t>
  </si>
  <si>
    <t>MutableTextDocumentTest.java</t>
  </si>
  <si>
    <t>TextDocumentTest.java</t>
  </si>
  <si>
    <t>TextEditorTest.java</t>
  </si>
  <si>
    <t>TextRegionTest.java</t>
  </si>
  <si>
    <t>TextFileContentTest.java</t>
  </si>
  <si>
    <t>CharStreamImplTest.java</t>
  </si>
  <si>
    <t>JavaEscapeReaderTest.java</t>
  </si>
  <si>
    <t>AbstractCommentRuleTest.java</t>
  </si>
  <si>
    <t>CommentUtilTest.java</t>
  </si>
  <si>
    <t>ApexSharingViolationsNestedClassTest.java</t>
  </si>
  <si>
    <t>AbstractBinaryDistributionTest.java</t>
  </si>
  <si>
    <t>RuleDocGeneratorTest.java</t>
  </si>
  <si>
    <t>CompoundListTest.java</t>
  </si>
  <si>
    <t>ExpressionTypeTest.java</t>
  </si>
  <si>
    <t>UnusedPrivateFieldTest.java</t>
  </si>
  <si>
    <t>TestFrameworksUtil.java</t>
  </si>
  <si>
    <t>XPathMetricFunctionTest.java</t>
  </si>
  <si>
    <t>BaseXPathFunctionTest.java</t>
  </si>
  <si>
    <t>PmdRunnableTest.java</t>
  </si>
  <si>
    <t>FormalCommentTest.java</t>
  </si>
  <si>
    <t>ParserOptionsUnitTest.java</t>
  </si>
  <si>
    <t>ApexClassPropertyTypesTest.java</t>
  </si>
  <si>
    <t>IdentifierTypeTest.java</t>
  </si>
  <si>
    <t>SigMaskTest.java</t>
  </si>
  <si>
    <t>MetricsMemoizationTest.java</t>
  </si>
  <si>
    <t>RuleSetFactoryCompatibilityTest.java</t>
  </si>
  <si>
    <t>AbstractRuleSetFactoryTest.java</t>
  </si>
  <si>
    <t>VfParserOptionsTest.java</t>
  </si>
  <si>
    <t>XmlCoordinatesTest.java</t>
  </si>
  <si>
    <t>ParsingExclusionTest.java</t>
  </si>
  <si>
    <t>SarifRendererTest.java</t>
  </si>
  <si>
    <t>Java16TreeDumpTest.java</t>
  </si>
  <si>
    <t>UnnecessaryFullyQualifiedNameTest.java</t>
  </si>
  <si>
    <t>DuplicateImportsTest.java</t>
  </si>
  <si>
    <t>TypesFromReflectionTest.java</t>
  </si>
  <si>
    <t>ApexParserXPathTest.java</t>
  </si>
  <si>
    <t>EcmasccriptLanguageModuleTest.java</t>
  </si>
  <si>
    <t>FileCollectorTest.java</t>
  </si>
  <si>
    <t>VBHTMLRendererTest.java</t>
  </si>
  <si>
    <t>DefaultRulesetTest.java</t>
  </si>
  <si>
    <t>QuickstartRulesetTest.java</t>
  </si>
  <si>
    <t>BaseParserTest.java</t>
  </si>
  <si>
    <t>GlobalListenerTest.java</t>
  </si>
  <si>
    <t>PmdAnalysisTest.java</t>
  </si>
  <si>
    <t>TestMessageReporter.java</t>
  </si>
  <si>
    <t>PmdConfigurationTest.java</t>
  </si>
  <si>
    <t>CharStreamTest.java</t>
  </si>
  <si>
    <t>ImageFinderFunctionTest.java</t>
  </si>
  <si>
    <t>ScopeAndDeclarationFinderTest.java</t>
  </si>
  <si>
    <t>SimpleTypedNameDeclarationTest.java</t>
  </si>
  <si>
    <t>Java16PreviewTreeDumpTest.java</t>
  </si>
  <si>
    <t>JavaRuleUtilTest.java</t>
  </si>
  <si>
    <t>XmlXPathRuleTest.java</t>
  </si>
  <si>
    <t>TreeExportCliTest.java</t>
  </si>
  <si>
    <t>TreeRenderersTest.java</t>
  </si>
  <si>
    <t>XmlTreeRendererTest.java</t>
  </si>
  <si>
    <t>BaseCLITest.java</t>
  </si>
  <si>
    <t>RuleSetFactoryDuplicatedRuleLoggingTest.java</t>
  </si>
  <si>
    <t>TextFilesTest.java</t>
  </si>
  <si>
    <t>PositionTest.java</t>
  </si>
  <si>
    <t>SourceCodePositionerTest.java</t>
  </si>
  <si>
    <t>TextBlockEscapeTest.java</t>
  </si>
  <si>
    <t>CoreCliTest.java</t>
  </si>
  <si>
    <t>TestSchemaParser.java</t>
  </si>
  <si>
    <t>FileReporterTest.java</t>
  </si>
  <si>
    <t>Java17PreviewTreeDumpTest.java</t>
  </si>
  <si>
    <t>PmdContextualizedTest.java</t>
  </si>
  <si>
    <t>PMDParametersTest.java</t>
  </si>
  <si>
    <t>TestingFrameworkTypeUtil.java</t>
  </si>
  <si>
    <t>TestingFrameworkTypeUtilTest.java</t>
  </si>
  <si>
    <t>VfPageStyleTest.java</t>
  </si>
  <si>
    <t>ASTVariableDeclaratorIdTest.java</t>
  </si>
  <si>
    <t>PmdCliTest.java</t>
  </si>
  <si>
    <t>PmdCommandTest.java</t>
  </si>
  <si>
    <t>CpdCliTest.java</t>
  </si>
  <si>
    <t>DataTypeTest.java</t>
  </si>
  <si>
    <t>XmlCliTest.java</t>
  </si>
  <si>
    <t>BaseCPDCLITest.java</t>
  </si>
  <si>
    <t>CPDConfigurationTest.java</t>
  </si>
  <si>
    <t>JavaViolationDecoratorTest.java</t>
  </si>
  <si>
    <t>TypeAnnotReflectionTest.java</t>
  </si>
  <si>
    <t>AbstractSymbolTest.java</t>
  </si>
  <si>
    <t>TypeAnnotReflectionOnMethodsTest.java</t>
  </si>
  <si>
    <t>AnnotationReflectionTest.java</t>
  </si>
  <si>
    <t>SymbolParsingTest.java</t>
  </si>
  <si>
    <t>testBasic2</t>
  </si>
  <si>
    <t>root</t>
  </si>
  <si>
    <t>testRender</t>
  </si>
  <si>
    <t>testBasic</t>
  </si>
  <si>
    <t>testGetText</t>
  </si>
  <si>
    <t>testXML</t>
  </si>
  <si>
    <t>testStub</t>
  </si>
  <si>
    <t>MyInv</t>
  </si>
  <si>
    <t>invoke</t>
  </si>
  <si>
    <t>testUnusedLocal1</t>
  </si>
  <si>
    <t>testUnusedLocal2</t>
  </si>
  <si>
    <t>testUnusedLocal3</t>
  </si>
  <si>
    <t>testUnusedLocal4</t>
  </si>
  <si>
    <t>testUnusedLocal5</t>
  </si>
  <si>
    <t>testUnusedLocal6</t>
  </si>
  <si>
    <t>testUnusedLocal7</t>
  </si>
  <si>
    <t>testUnusedLocal8</t>
  </si>
  <si>
    <t>testUnusedLocal9</t>
  </si>
  <si>
    <t>testUnusedLocal10</t>
  </si>
  <si>
    <t>testEmptyCatchBlock</t>
  </si>
  <si>
    <t>testEmptyCatchBlock2</t>
  </si>
  <si>
    <t>testEmptyCatchBlock3</t>
  </si>
  <si>
    <t>testUnnecessaryTemporaries</t>
  </si>
  <si>
    <t>testProps</t>
  </si>
  <si>
    <t>testSystemIn</t>
  </si>
  <si>
    <t>testSystemOut</t>
  </si>
  <si>
    <t>testCreateAThread</t>
  </si>
  <si>
    <t>testCreateATimer</t>
  </si>
  <si>
    <t>testEmptyIf</t>
  </si>
  <si>
    <t>testEmptyWhileStmtRule</t>
  </si>
  <si>
    <t>testUnusedPrivateInstanceVar1</t>
  </si>
  <si>
    <t>testUnusedPrivateInstanceVar2</t>
  </si>
  <si>
    <t>testUnusedPrivateInstanceVar3</t>
  </si>
  <si>
    <t>testUnusedPrivateInstanceVar4</t>
  </si>
  <si>
    <t>testUnusedPrivateInstanceVar6</t>
  </si>
  <si>
    <t>testUnusedPrivateInstanceVar7</t>
  </si>
  <si>
    <t>testUnusedPrivateInstanceVar8</t>
  </si>
  <si>
    <t>testIfElseStmtsMustUseBraces1</t>
  </si>
  <si>
    <t>process</t>
  </si>
  <si>
    <t>testIfElseStmtsMustUseBraces2</t>
  </si>
  <si>
    <t>testRenderText</t>
  </si>
  <si>
    <t>testApply0Rules</t>
  </si>
  <si>
    <t>testApply1Rule</t>
  </si>
  <si>
    <t>testApplyNRule</t>
  </si>
  <si>
    <t>verifyRuleSet</t>
  </si>
  <si>
    <t>makeCompilationUnits</t>
  </si>
  <si>
    <t>testRenderXML</t>
  </si>
  <si>
    <t>testRenderHTML</t>
  </si>
  <si>
    <t>getDescription</t>
  </si>
  <si>
    <t>RuleFactoryTest</t>
  </si>
  <si>
    <t>testCougaar</t>
  </si>
  <si>
    <t>testAll</t>
  </si>
  <si>
    <t>testGeneral</t>
  </si>
  <si>
    <t>testException</t>
  </si>
  <si>
    <t>testConcatenatedList</t>
  </si>
  <si>
    <t>testContains</t>
  </si>
  <si>
    <t>FunctionalTest</t>
  </si>
  <si>
    <t>testRemoveMe</t>
  </si>
  <si>
    <t>ReportFactoryTest</t>
  </si>
  <si>
    <t>testHTML</t>
  </si>
  <si>
    <t>testUnknownType</t>
  </si>
  <si>
    <t>testSortedReport</t>
  </si>
  <si>
    <t>testFindClass</t>
  </si>
  <si>
    <t>testImplicitImportResolver</t>
  </si>
  <si>
    <t>testCurrentPackageResolver</t>
  </si>
  <si>
    <t>testAddSameSymbol</t>
  </si>
  <si>
    <t>CreateAThreadRuleTest</t>
  </si>
  <si>
    <t>CreatesATimerTest</t>
  </si>
  <si>
    <t>SystemInRuleTest</t>
  </si>
  <si>
    <t>SystemOutRuleTest</t>
  </si>
  <si>
    <t>SystemPropsRuleTest</t>
  </si>
  <si>
    <t>testProps2</t>
  </si>
  <si>
    <t>testUnusedPrivateInstanceVar9</t>
  </si>
  <si>
    <t>testUnusedLocal11</t>
  </si>
  <si>
    <t>testUnusedLocal12</t>
  </si>
  <si>
    <t>testUnusedLocal13</t>
  </si>
  <si>
    <t>createTokenSetFor</t>
  </si>
  <si>
    <t>TokenSetTest</t>
  </si>
  <si>
    <t>testAdd</t>
  </si>
  <si>
    <t>testHasTokenAfter</t>
  </si>
  <si>
    <t>testConsolidate</t>
  </si>
  <si>
    <t>OccurrenceTest</t>
  </si>
  <si>
    <t>testBasic3</t>
  </si>
  <si>
    <t>CPDTest</t>
  </si>
  <si>
    <t>getHelloTokens</t>
  </si>
  <si>
    <t>GSTTest</t>
  </si>
  <si>
    <t>test1</t>
  </si>
  <si>
    <t>createHelloTokenSet</t>
  </si>
  <si>
    <t>OccurrencesTest</t>
  </si>
  <si>
    <t>testInitialFrequencyCount</t>
  </si>
  <si>
    <t>testDeleteSolo</t>
  </si>
  <si>
    <t>TileTest</t>
  </si>
  <si>
    <t>testConstructors</t>
  </si>
  <si>
    <t>testCopy</t>
  </si>
  <si>
    <t>testEquality</t>
  </si>
  <si>
    <t>TokenListTest</t>
  </si>
  <si>
    <t>TokenSetsTest</t>
  </si>
  <si>
    <t>TokenTest</t>
  </si>
  <si>
    <t>setUp</t>
  </si>
  <si>
    <t>testTwoLongMethods</t>
  </si>
  <si>
    <t>testCreateSingleRuleWithPropsSet</t>
  </si>
  <si>
    <t>testCreateSingleRuleNoPropsSet</t>
  </si>
  <si>
    <t>testCreateSingleRuleSet</t>
  </si>
  <si>
    <t>testCreateMultipleRuleSet</t>
  </si>
  <si>
    <t>accept</t>
  </si>
  <si>
    <t>addRecursively</t>
  </si>
  <si>
    <t>addDirectory</t>
  </si>
  <si>
    <t>scanDirectory</t>
  </si>
  <si>
    <t>convertTSS</t>
  </si>
  <si>
    <t>getSpace</t>
  </si>
  <si>
    <t>add</t>
  </si>
  <si>
    <t>testMinimumValue</t>
  </si>
  <si>
    <t>testSigma</t>
  </si>
  <si>
    <t>testTopScore</t>
  </si>
  <si>
    <t>main</t>
  </si>
  <si>
    <t>visit</t>
  </si>
  <si>
    <t>runTest</t>
  </si>
  <si>
    <t>TileGathererTest</t>
  </si>
  <si>
    <t>TileScattererTest</t>
  </si>
  <si>
    <t>Message</t>
  </si>
  <si>
    <t>toString</t>
  </si>
  <si>
    <t>NamespaceTest</t>
  </si>
  <si>
    <t>ReportTest</t>
  </si>
  <si>
    <t>RuleContextTest</t>
  </si>
  <si>
    <t>RuleSetFactoryTest</t>
  </si>
  <si>
    <t>RuleSetReadWriteTest</t>
  </si>
  <si>
    <t>RuleSetTest</t>
  </si>
  <si>
    <t>RuleViolationTest</t>
  </si>
  <si>
    <t>SymbolTableTest</t>
  </si>
  <si>
    <t>SymbolTest</t>
  </si>
  <si>
    <t>TypeSetTest</t>
  </si>
  <si>
    <t>AccessNodeTest</t>
  </si>
  <si>
    <t>ClassDeclTest</t>
  </si>
  <si>
    <t>FieldDeclTest</t>
  </si>
  <si>
    <t>MethodDeclTest</t>
  </si>
  <si>
    <t>SimpleNodeTest</t>
  </si>
  <si>
    <t>JavaTokensTokenizerTest</t>
  </si>
  <si>
    <t>ResultsTest</t>
  </si>
  <si>
    <t>TokenEntryTest</t>
  </si>
  <si>
    <t>DontImportJavaLangRuleTest</t>
  </si>
  <si>
    <t>DuplicateImportsRuleTest</t>
  </si>
  <si>
    <t>EmptyCatchBlockRuleTest</t>
  </si>
  <si>
    <t>EmptyFinallyBlockRuleTest</t>
  </si>
  <si>
    <t>EmptyIfStmtRuleTest</t>
  </si>
  <si>
    <t>EmptySwitchStmtRuleTest</t>
  </si>
  <si>
    <t>EmptyTryBlockRuleTest</t>
  </si>
  <si>
    <t>EmptyWhileStmtRuleTest</t>
  </si>
  <si>
    <t>ForLoopsMustUseBracesRuleTest</t>
  </si>
  <si>
    <t>IfElseStmtsMustUseBracesRuleTest</t>
  </si>
  <si>
    <t>IfStmtsMustUseBracesRuleTest</t>
  </si>
  <si>
    <t>JUnitSpellingRuleTest</t>
  </si>
  <si>
    <t>JUnitStaticSuiteRuleTest</t>
  </si>
  <si>
    <t>LongVariableRuleTest</t>
  </si>
  <si>
    <t>OverrideBothEqualsAndHashcodeRuleTest</t>
  </si>
  <si>
    <t>ShortMethodNameRuleTest</t>
  </si>
  <si>
    <t>ShortVariableRuleTest</t>
  </si>
  <si>
    <t>SimplifyBooleanReturnsRuleTest</t>
  </si>
  <si>
    <t>StringInstantiationRuleTest</t>
  </si>
  <si>
    <t>SwitchStmtsShouldHaveDefaultRuleTest</t>
  </si>
  <si>
    <t>UnnecessaryTemporariesRuleTest</t>
  </si>
  <si>
    <t>UnusedImportsRuleTest</t>
  </si>
  <si>
    <t>UnusedLocalVariableTest</t>
  </si>
  <si>
    <t>UnusedPrivateInstanceVariableRuleTest</t>
  </si>
  <si>
    <t>UnusedPrivateMethodRuleTest</t>
  </si>
  <si>
    <t>WhileLoopsMustUseBracesRuleTest</t>
  </si>
  <si>
    <t>LongClassRuleTest</t>
  </si>
  <si>
    <t>LongMethodRuleTest</t>
  </si>
  <si>
    <t>LongParameterListRuleTest</t>
  </si>
  <si>
    <t>LooseCouplingRuleTest</t>
  </si>
  <si>
    <t>PositionalIteratorRuleTest</t>
  </si>
  <si>
    <t>UseSingletonRuleTest</t>
  </si>
  <si>
    <t>testParentContains2</t>
  </si>
  <si>
    <t>testParent</t>
  </si>
  <si>
    <t>testRecordPossibleUsage</t>
  </si>
  <si>
    <t>testRecordPossibleUsage2</t>
  </si>
  <si>
    <t>testUnused</t>
  </si>
  <si>
    <t>testUnused2</t>
  </si>
  <si>
    <t>testUnused3</t>
  </si>
  <si>
    <t>testParentContains</t>
  </si>
  <si>
    <t>testRecordUsage</t>
  </si>
  <si>
    <t>testRecordOccurrence</t>
  </si>
  <si>
    <t>testRecordOccurrence2</t>
  </si>
  <si>
    <t>testRecordUsageParent</t>
  </si>
  <si>
    <t>testRecordUsageParent2</t>
  </si>
  <si>
    <t>testRemove</t>
  </si>
  <si>
    <t>testGet</t>
  </si>
  <si>
    <t>testParam</t>
  </si>
  <si>
    <t>testInstanceVar</t>
  </si>
  <si>
    <t>testPrimitiveType</t>
  </si>
  <si>
    <t>testMultipleSimilarParams</t>
  </si>
  <si>
    <t>testContainsQualified</t>
  </si>
  <si>
    <t>testDeclarationsAreFound</t>
  </si>
  <si>
    <t>testNameWithThisOrSuperIsNotFlaggedAsUnused</t>
  </si>
  <si>
    <t>testLookupFound</t>
  </si>
  <si>
    <t>testLookupNotFound</t>
  </si>
  <si>
    <t>testQualifiedWithDot</t>
  </si>
  <si>
    <t>testQualifiedWithThisOrSuper</t>
  </si>
  <si>
    <t>testObjectName</t>
  </si>
  <si>
    <t>testQualifiersBrokenDown</t>
  </si>
  <si>
    <t>testScope</t>
  </si>
  <si>
    <t>test2</t>
  </si>
  <si>
    <t>testConstructor</t>
  </si>
  <si>
    <t>testExceptionBlkParam</t>
  </si>
  <si>
    <t>createNode</t>
  </si>
  <si>
    <t>findHere</t>
  </si>
  <si>
    <t>testPush</t>
  </si>
  <si>
    <t>testPop</t>
  </si>
  <si>
    <t>testPeek</t>
  </si>
  <si>
    <t>testParentLinkage</t>
  </si>
  <si>
    <t>test3</t>
  </si>
  <si>
    <t>test4</t>
  </si>
  <si>
    <t>test6</t>
  </si>
  <si>
    <t>test7</t>
  </si>
  <si>
    <t>test8</t>
  </si>
  <si>
    <t>test9</t>
  </si>
  <si>
    <t>test10</t>
  </si>
  <si>
    <t>test11</t>
  </si>
  <si>
    <t>test12</t>
  </si>
  <si>
    <t>test13</t>
  </si>
  <si>
    <t>test14</t>
  </si>
  <si>
    <t>test15</t>
  </si>
  <si>
    <t>test16</t>
  </si>
  <si>
    <t>test17</t>
  </si>
  <si>
    <t>test18</t>
  </si>
  <si>
    <t>test19</t>
  </si>
  <si>
    <t>test20</t>
  </si>
  <si>
    <t>testLiteralStringArg</t>
  </si>
  <si>
    <t>testLiteralIntArg</t>
  </si>
  <si>
    <t>testLiteralFieldDecl</t>
  </si>
  <si>
    <t>testRtnStmtSpillsOverToNextLine</t>
  </si>
  <si>
    <t>getIUT</t>
  </si>
  <si>
    <t>testInstanceVarSameNameAsParamButQualifiedWithThis</t>
  </si>
  <si>
    <t>tearDown</t>
  </si>
  <si>
    <t>MockInsertPMDRuns</t>
  </si>
  <si>
    <t>setDate</t>
  </si>
  <si>
    <t>getGeneratedKeys</t>
  </si>
  <si>
    <t>MockPMDConx</t>
  </si>
  <si>
    <t>prepareStatement</t>
  </si>
  <si>
    <t>testLongConstructor</t>
  </si>
  <si>
    <t>testPropConstructor</t>
  </si>
  <si>
    <t>testSingleViolation</t>
  </si>
  <si>
    <t>testMultiViolation</t>
  </si>
  <si>
    <t>testSingleMetric</t>
  </si>
  <si>
    <t>testMultiMetric</t>
  </si>
  <si>
    <t>testUseSingleton1</t>
  </si>
  <si>
    <t>testUseSingleton2</t>
  </si>
  <si>
    <t>testUseSingleton3</t>
  </si>
  <si>
    <t>testUseSingleton4</t>
  </si>
  <si>
    <t>testCallsPrivateConstructor</t>
  </si>
  <si>
    <t>testAssertEqualsOK</t>
  </si>
  <si>
    <t>testAssertEqualsBad</t>
  </si>
  <si>
    <t>testAssertTrueOK</t>
  </si>
  <si>
    <t>testAssertTrueBad</t>
  </si>
  <si>
    <t>testAssertNullOK</t>
  </si>
  <si>
    <t>testAssertNullBad</t>
  </si>
  <si>
    <t>testAssertSameOK</t>
  </si>
  <si>
    <t>testAssertSameBad</t>
  </si>
  <si>
    <t>testAssertNotNullOK</t>
  </si>
  <si>
    <t>testAssertNotNullBad</t>
  </si>
  <si>
    <t>testFindBug</t>
  </si>
  <si>
    <t>testNonstatic</t>
  </si>
  <si>
    <t>testGoodOK</t>
  </si>
  <si>
    <t>testPrivateSuite</t>
  </si>
  <si>
    <t>testStringInstantiationRule</t>
  </si>
  <si>
    <t>testShortMethodName</t>
  </si>
  <si>
    <t>testShortVariable</t>
  </si>
  <si>
    <t>testLongVariableRule</t>
  </si>
  <si>
    <t>testIfStmtsMustUseBraces</t>
  </si>
  <si>
    <t>testIfElseStmtsMustUseBraces</t>
  </si>
  <si>
    <t>testForLoopsMustUseBracesRule</t>
  </si>
  <si>
    <t>testWhileLoopsMustUseBraces</t>
  </si>
  <si>
    <t>assertNodeName</t>
  </si>
  <si>
    <t>testJUnitStaticSuiteRule</t>
  </si>
  <si>
    <t>testJUnitSpellingRule</t>
  </si>
  <si>
    <t>testAssignmentInOperand</t>
  </si>
  <si>
    <t>testDontImportJavaLang</t>
  </si>
  <si>
    <t>testBasic1</t>
  </si>
  <si>
    <t>testCode</t>
  </si>
  <si>
    <t>testSimple</t>
  </si>
  <si>
    <t>foo</t>
  </si>
  <si>
    <t>testSimplifyBooleanReturns</t>
  </si>
  <si>
    <t>testNotQuiteLongClass</t>
  </si>
  <si>
    <t>ExcessiveImportsRuleTest</t>
  </si>
  <si>
    <t>ExcessivePublicCountRuleTest</t>
  </si>
  <si>
    <t>testDuplicateImportsRule</t>
  </si>
  <si>
    <t>CouplingBetweenObjectsRuleTest</t>
  </si>
  <si>
    <t>testShortVariableParam</t>
  </si>
  <si>
    <t>testShortVariableNone</t>
  </si>
  <si>
    <t>testShortVariableLocal</t>
  </si>
  <si>
    <t>testShortVariableFor</t>
  </si>
  <si>
    <t>testShortVariableField</t>
  </si>
  <si>
    <t>test5</t>
  </si>
  <si>
    <t>testBogusRuleSet</t>
  </si>
  <si>
    <t>testPathCheckerRelativeWin</t>
  </si>
  <si>
    <t>testPathCheckerAbsoluteWin</t>
  </si>
  <si>
    <t>testPathCheckerRelativeNix</t>
  </si>
  <si>
    <t>testPathCheckerAbsoluteNix</t>
  </si>
  <si>
    <t>ExternalRuleIDTest</t>
  </si>
  <si>
    <t>testParse</t>
  </si>
  <si>
    <t>testAbstract</t>
  </si>
  <si>
    <t>testAbstractClass</t>
  </si>
  <si>
    <t>testPublicAndAbstract</t>
  </si>
  <si>
    <t>testOneParam</t>
  </si>
  <si>
    <t>testFullyQualified</t>
  </si>
  <si>
    <t>testOneParamWithMethodCall</t>
  </si>
  <si>
    <t>testInterface</t>
  </si>
  <si>
    <t>testLocalVar</t>
  </si>
  <si>
    <t>testStringArray</t>
  </si>
  <si>
    <t>testSimpleFailureCase</t>
  </si>
  <si>
    <t>testPrivate</t>
  </si>
  <si>
    <t>testHasArgs</t>
  </si>
  <si>
    <t>testHasBody</t>
  </si>
  <si>
    <t>testHasExceptions</t>
  </si>
  <si>
    <t>testMultipleConstructors</t>
  </si>
  <si>
    <t>testLongVariableParam</t>
  </si>
  <si>
    <t>testLongVariableNone</t>
  </si>
  <si>
    <t>testLongVariableLocal</t>
  </si>
  <si>
    <t>testLongVariableField</t>
  </si>
  <si>
    <t>testLongVariableFor</t>
  </si>
  <si>
    <t>testHashCodeOnly</t>
  </si>
  <si>
    <t>testEqualsOnly</t>
  </si>
  <si>
    <t>testCorrectImpl</t>
  </si>
  <si>
    <t>testNeither</t>
  </si>
  <si>
    <t>testEqualsSignatureUsesStringNotObject</t>
  </si>
  <si>
    <t>testThrowExceptionButReturnFromFinally</t>
  </si>
  <si>
    <t>testLotsOfReturns</t>
  </si>
  <si>
    <t>testOK</t>
  </si>
  <si>
    <t>testShortMethodName0</t>
  </si>
  <si>
    <t>testShortMethodName1</t>
  </si>
  <si>
    <t>testShortMethodName2</t>
  </si>
  <si>
    <t>testShortMethodName3</t>
  </si>
  <si>
    <t>testSimpleBad</t>
  </si>
  <si>
    <t>testSimpleOK</t>
  </si>
  <si>
    <t>testNexted</t>
  </si>
  <si>
    <t>testDefaultPackageImportingFromSubPackage</t>
  </si>
  <si>
    <t>testClassInDefaultPackageImportingFromOtherPackage</t>
  </si>
  <si>
    <t>testClassNotInDefaultPackageImportingFromDefaultPackage</t>
  </si>
  <si>
    <t>testClassInDefaultPackageImportingFromDefaultPackage</t>
  </si>
  <si>
    <t>testImportingFromSubPackage</t>
  </si>
  <si>
    <t>testForSemicolonSemicolon</t>
  </si>
  <si>
    <t>testVector</t>
  </si>
  <si>
    <t>testCallsPublic</t>
  </si>
  <si>
    <t>testCallsProtected</t>
  </si>
  <si>
    <t>testCallsPackage</t>
  </si>
  <si>
    <t>testCallsPrivateMethodOK</t>
  </si>
  <si>
    <t>testEmptyFinallyBlock1</t>
  </si>
  <si>
    <t>testEmptyFinallyBlock2</t>
  </si>
  <si>
    <t>testEmptyFinallyBlock3</t>
  </si>
  <si>
    <t>testMultipleCatchBlocksWithFinally</t>
  </si>
  <si>
    <t>testOneEmptyOneNotEmpty</t>
  </si>
  <si>
    <t>testEmptyTryBlock1</t>
  </si>
  <si>
    <t>testEmptyTryBlock2</t>
  </si>
  <si>
    <t>testEmptyTryBlock3</t>
  </si>
  <si>
    <t>testSkipInterfaces</t>
  </si>
  <si>
    <t>testNotEmpty</t>
  </si>
  <si>
    <t>testNoCatchWithNestedCatchInFinally</t>
  </si>
  <si>
    <t>testMultipleCatchBlocks</t>
  </si>
  <si>
    <t>testEmptyTryAndFinally</t>
  </si>
  <si>
    <t>testMethodSameColumn</t>
  </si>
  <si>
    <t>testReadWrite</t>
  </si>
  <si>
    <t>loadTestFile</t>
  </si>
  <si>
    <t>write</t>
  </si>
  <si>
    <t>compare</t>
  </si>
  <si>
    <t>testGlobalScope</t>
  </si>
  <si>
    <t>testClassScope</t>
  </si>
  <si>
    <t>testfunctionScope</t>
  </si>
  <si>
    <t>testLocalScope</t>
  </si>
  <si>
    <t>testUnknownScope_ThisShouldNeverHappen</t>
  </si>
  <si>
    <t>testScopesAreCreated</t>
  </si>
  <si>
    <t>testNestedClassWithout</t>
  </si>
  <si>
    <t>testNestedClassWithOuterWithout</t>
  </si>
  <si>
    <t>testNames</t>
  </si>
  <si>
    <t>testNames2</t>
  </si>
  <si>
    <t>testNext</t>
  </si>
  <si>
    <t>testAssertAsKeyword</t>
  </si>
  <si>
    <t>testAssertAsName</t>
  </si>
  <si>
    <t>testAssertAsIdentifierFailsWith1_4</t>
  </si>
  <si>
    <t>testAllStaticsPublicConstructor</t>
  </si>
  <si>
    <t>testOKDueToNonStaticMethod</t>
  </si>
  <si>
    <t>testNoConstructorCoupleOfStatics</t>
  </si>
  <si>
    <t>testNoConstructorOneStatic</t>
  </si>
  <si>
    <t>testClassicSingleton</t>
  </si>
  <si>
    <t>testAbstractSingleton</t>
  </si>
  <si>
    <t>testNoUsage</t>
  </si>
  <si>
    <t>testInstanceVarSameNameAsParam</t>
  </si>
  <si>
    <t>testQualifiedNameInstanceVarSameAsParam</t>
  </si>
  <si>
    <t>testQualifiedNameSameAsParam</t>
  </si>
  <si>
    <t>testAssignmentToParametersField</t>
  </si>
  <si>
    <t>testTwoLiteralStringArgs</t>
  </si>
  <si>
    <t>testLiteralFieldDecl2</t>
  </si>
  <si>
    <t>testAvoidDuplicateLiteralsRule</t>
  </si>
  <si>
    <t>testInitAssignment</t>
  </si>
  <si>
    <t>testBadAssignment</t>
  </si>
  <si>
    <t>testCheckTest</t>
  </si>
  <si>
    <t>testNullParamOnRHS</t>
  </si>
  <si>
    <t>testAssignmentInIfBody</t>
  </si>
  <si>
    <t>testAssignmentInWhileLoop</t>
  </si>
  <si>
    <t>addedFile</t>
  </si>
  <si>
    <t>comparisonCountUpdate</t>
  </si>
  <si>
    <t>testcomparisonCountCallback</t>
  </si>
  <si>
    <t>testAddMark</t>
  </si>
  <si>
    <t>testEqualMarksAreEqual</t>
  </si>
  <si>
    <t>testSameMarkIsEqual</t>
  </si>
  <si>
    <t>testUnuequalMarksAreUnequal</t>
  </si>
  <si>
    <t>getCode</t>
  </si>
  <si>
    <t>testDeeplyNestedIfStmtsRule</t>
  </si>
  <si>
    <t>testAvoidReassigningParameters</t>
  </si>
  <si>
    <t>testAssertAsKeywordVariantsSucceedWith1_4</t>
  </si>
  <si>
    <t>testAssertAsVariableDeclIdentifierFailsWith1_4</t>
  </si>
  <si>
    <t>testAssertAsMethodNameIdentifierFailsWith1_4</t>
  </si>
  <si>
    <t>testAssertAsIdentifierSucceedsWith1_3</t>
  </si>
  <si>
    <t>testAssertAsKeywordFailsWith1_3</t>
  </si>
  <si>
    <t>testXPath3</t>
  </si>
  <si>
    <t>testXPath4</t>
  </si>
  <si>
    <t>testFindFieldDecl</t>
  </si>
  <si>
    <t>findVariableHere</t>
  </si>
  <si>
    <t>IsEnclosingClassScope</t>
  </si>
  <si>
    <t>getEnclosingClassScope</t>
  </si>
  <si>
    <t>testAccessors</t>
  </si>
  <si>
    <t>testEnclClassScopeGetsDelegatedRight</t>
  </si>
  <si>
    <t>testSetupMisspellings1</t>
  </si>
  <si>
    <t>testTeardownMisspellings</t>
  </si>
  <si>
    <t>testMethodsSpelledOK</t>
  </si>
  <si>
    <t>testUnrelatedMethods</t>
  </si>
  <si>
    <t>testMethodWithParams</t>
  </si>
  <si>
    <t>testFieldWithThis</t>
  </si>
  <si>
    <t>testField</t>
  </si>
  <si>
    <t>SwitchDensityTest</t>
  </si>
  <si>
    <t>testSD1</t>
  </si>
  <si>
    <t>testSD2</t>
  </si>
  <si>
    <t>testSD3</t>
  </si>
  <si>
    <t>testInFieldAssignment</t>
  </si>
  <si>
    <t>testInMethodBody</t>
  </si>
  <si>
    <t>testNull</t>
  </si>
  <si>
    <t>testIsArray</t>
  </si>
  <si>
    <t>testOneDimensionArray</t>
  </si>
  <si>
    <t>testMultiDimensionalArray</t>
  </si>
  <si>
    <t>run</t>
  </si>
  <si>
    <t>test</t>
  </si>
  <si>
    <t>test_1</t>
  </si>
  <si>
    <t>test_2</t>
  </si>
  <si>
    <t>test_3</t>
  </si>
  <si>
    <t>test_4</t>
  </si>
  <si>
    <t>test_5</t>
  </si>
  <si>
    <t>test_6</t>
  </si>
  <si>
    <t>test_7</t>
  </si>
  <si>
    <t>test_8</t>
  </si>
  <si>
    <t>test_9</t>
  </si>
  <si>
    <t>test_10</t>
  </si>
  <si>
    <t>test_11</t>
  </si>
  <si>
    <t>test_12</t>
  </si>
  <si>
    <t>test_13</t>
  </si>
  <si>
    <t>test_14</t>
  </si>
  <si>
    <t>test_15</t>
  </si>
  <si>
    <t>test_16</t>
  </si>
  <si>
    <t>test_17</t>
  </si>
  <si>
    <t>test_18</t>
  </si>
  <si>
    <t>test_19</t>
  </si>
  <si>
    <t>test_20</t>
  </si>
  <si>
    <t>test_21</t>
  </si>
  <si>
    <t>test_22</t>
  </si>
  <si>
    <t>test_23</t>
  </si>
  <si>
    <t>test_24</t>
  </si>
  <si>
    <t>test_25</t>
  </si>
  <si>
    <t>test_26</t>
  </si>
  <si>
    <t>test_27</t>
  </si>
  <si>
    <t>test_28</t>
  </si>
  <si>
    <t>verifyPositions</t>
  </si>
  <si>
    <t>test_29</t>
  </si>
  <si>
    <t>test_30</t>
  </si>
  <si>
    <t>testNodesAreAdded</t>
  </si>
  <si>
    <t>testAddNewNode</t>
  </si>
  <si>
    <t>getCBRStack</t>
  </si>
  <si>
    <t>testIfStmtGoesOnStack</t>
  </si>
  <si>
    <t>getBraceStack</t>
  </si>
  <si>
    <t>getContinueBreakReturnStack</t>
  </si>
  <si>
    <t>testComputePaths</t>
  </si>
  <si>
    <t>testShortClass</t>
  </si>
  <si>
    <t>testLongClass</t>
  </si>
  <si>
    <t>testShortMethod</t>
  </si>
  <si>
    <t>testReallyLongMethod</t>
  </si>
  <si>
    <t>testNotQuiteLongMethod</t>
  </si>
  <si>
    <t>testLongMethod</t>
  </si>
  <si>
    <t>testOneLongMethod</t>
  </si>
  <si>
    <t>testTwoReturns</t>
  </si>
  <si>
    <t>testOneReturn</t>
  </si>
  <si>
    <t>testNoReturns</t>
  </si>
  <si>
    <t>testVoidRtn</t>
  </si>
  <si>
    <t>testFinally</t>
  </si>
  <si>
    <t>testReturnInsideAnonymousInnerClass</t>
  </si>
  <si>
    <t>testDecodingOfUTF8</t>
  </si>
  <si>
    <t>testDecodingOfPlatformEncoding</t>
  </si>
  <si>
    <t>testSuper</t>
  </si>
  <si>
    <t>testOneMethod</t>
  </si>
  <si>
    <t>testNastyComplicatedMethod</t>
  </si>
  <si>
    <t>testLessComplicatedThanReportLevel</t>
  </si>
  <si>
    <t>testInnerClassHasPrivateConstructor</t>
  </si>
  <si>
    <t>testInnerClassHasPublicConstructor</t>
  </si>
  <si>
    <t>testOuterClassHasPrivateConstructor</t>
  </si>
  <si>
    <t>testFinalInnerClass</t>
  </si>
  <si>
    <t>testResetState</t>
  </si>
  <si>
    <t>ruleViolationAdded</t>
  </si>
  <si>
    <t>metricAdded</t>
  </si>
  <si>
    <t>testPrefixStripping</t>
  </si>
  <si>
    <t>testSuffixStripping</t>
  </si>
  <si>
    <t>testExternalReferenceOverrideOriginalName</t>
  </si>
  <si>
    <t>testExternalReferenceOverrideXPath</t>
  </si>
  <si>
    <t>testMethodScope</t>
  </si>
  <si>
    <t>openScope</t>
  </si>
  <si>
    <t>testReallyLongMethodWithLongerRange</t>
  </si>
  <si>
    <t>testPostfix</t>
  </si>
  <si>
    <t>testOverrideMinimumWithTopScore</t>
  </si>
  <si>
    <t>testEnumAsKeywordShouldFailWith14</t>
  </si>
  <si>
    <t>testEnumAsIdentifierShouldPassWith14</t>
  </si>
  <si>
    <t>testEnumAsKeywordShouldPassWith15</t>
  </si>
  <si>
    <t>testEnumAsIdentifierShouldFailWith15</t>
  </si>
  <si>
    <t>testVarargsShouldPassWith15</t>
  </si>
  <si>
    <t>testVarargsShouldFailWith14</t>
  </si>
  <si>
    <t>testJDK15ForLoopSyntaxShouldPassWith15</t>
  </si>
  <si>
    <t>testJDK15ForLoopSyntaxWithModifiers</t>
  </si>
  <si>
    <t>testJDK15ForLoopShouldFailWith14</t>
  </si>
  <si>
    <t>MyCB</t>
  </si>
  <si>
    <t>isAnonymousInnerClass</t>
  </si>
  <si>
    <t>testAnonymousInnerClassIsCreated</t>
  </si>
  <si>
    <t>testAnonymousInnerClassIsNotCreated</t>
  </si>
  <si>
    <t>testMethodParam</t>
  </si>
  <si>
    <t>testGenericsAnnotationBug</t>
  </si>
  <si>
    <t>testFieldsBug</t>
  </si>
  <si>
    <t>testGTBug</t>
  </si>
  <si>
    <t>testAnnotationsBug</t>
  </si>
  <si>
    <t>testGenericsBug</t>
  </si>
  <si>
    <t>testOnlyOneJDK</t>
  </si>
  <si>
    <t>testOnlyValidJDK</t>
  </si>
  <si>
    <t>testPossibleForLoopBug</t>
  </si>
  <si>
    <t>testRemoveModifierNodes</t>
  </si>
  <si>
    <t>testStaticInitializer</t>
  </si>
  <si>
    <t>testClashingSymbols</t>
  </si>
  <si>
    <t>testInitializer</t>
  </si>
  <si>
    <t>testUTF8</t>
  </si>
  <si>
    <t>testUTF8NotSupported</t>
  </si>
  <si>
    <t>testUTF8Supported</t>
  </si>
  <si>
    <t>testExceptionParamNameIsDiscarded</t>
  </si>
  <si>
    <t>MyASTVariableDeclaratorId</t>
  </si>
  <si>
    <t>isExceptionBlockParameter</t>
  </si>
  <si>
    <t>testCantContainsSuperToString</t>
  </si>
  <si>
    <t>testContainsStaticVariablePrefixedWithClassName</t>
  </si>
  <si>
    <t>testClassName</t>
  </si>
  <si>
    <t>testMethodDeclarationRecorded</t>
  </si>
  <si>
    <t>testTwoMethodsSameNameDiffArgs</t>
  </si>
  <si>
    <t>testEnumsClassScope</t>
  </si>
  <si>
    <t>testAnonymousInnerClassName</t>
  </si>
  <si>
    <t>testAsXml</t>
  </si>
  <si>
    <t>MyPosProv</t>
  </si>
  <si>
    <t>getBeginLine</t>
  </si>
  <si>
    <t>getEndLine</t>
  </si>
  <si>
    <t>getBeginColumn</t>
  </si>
  <si>
    <t>getEndColumn</t>
  </si>
  <si>
    <t>testSymbolTableFacadeFlag</t>
  </si>
  <si>
    <t>testNeitherSymbolTableNorDFA</t>
  </si>
  <si>
    <t>testIncludesRuleWithSymbolTable</t>
  </si>
  <si>
    <t>testSingleDatapoint</t>
  </si>
  <si>
    <t>getMessage</t>
  </si>
  <si>
    <t>testCatchBlocks</t>
  </si>
  <si>
    <t>testAdditionalRuleSetsRegistered</t>
  </si>
  <si>
    <t>testTypesAreRecorded</t>
  </si>
  <si>
    <t>testContainsNoInner</t>
  </si>
  <si>
    <t>testBook</t>
  </si>
  <si>
    <t>testEq</t>
  </si>
  <si>
    <t>getXmlString</t>
  </si>
  <si>
    <t>testBasicAttributes</t>
  </si>
  <si>
    <t>testSortedReport_File</t>
  </si>
  <si>
    <t>testSortedReport_Line</t>
  </si>
  <si>
    <t>testListener</t>
  </si>
  <si>
    <t>testSummary</t>
  </si>
  <si>
    <t>XMLRendererTest</t>
  </si>
  <si>
    <t>testUnorderedFiles</t>
  </si>
  <si>
    <t>testEscaping</t>
  </si>
  <si>
    <t>testClassLevelSuppressWarningsAnnotation</t>
  </si>
  <si>
    <t>testRender_NoMatches</t>
  </si>
  <si>
    <t>testRender_Match</t>
  </si>
  <si>
    <t>testReviewAdditionalComment</t>
  </si>
  <si>
    <t>testInValidJDK</t>
  </si>
  <si>
    <t>jjtOpen</t>
  </si>
  <si>
    <t>jjtClose</t>
  </si>
  <si>
    <t>jjtSetParent</t>
  </si>
  <si>
    <t>jjtGetParent</t>
  </si>
  <si>
    <t>jjtAddChild</t>
  </si>
  <si>
    <t>jjtGetChild</t>
  </si>
  <si>
    <t>jjtGetNumChildren</t>
  </si>
  <si>
    <t>jjtAccept</t>
  </si>
  <si>
    <t>getValue</t>
  </si>
  <si>
    <t>testMatch</t>
  </si>
  <si>
    <t>testNoMatch</t>
  </si>
  <si>
    <t>tryRegexp</t>
  </si>
  <si>
    <t>testConstructor2</t>
  </si>
  <si>
    <t>testComparatorWithDifferentFilenames</t>
  </si>
  <si>
    <t>testComparatorWithSameFileDifferentLines</t>
  </si>
  <si>
    <t>testComparatorWithSameFileSameLines</t>
  </si>
  <si>
    <t>testRemoveDiscardNodes</t>
  </si>
  <si>
    <t>testRemoveModifierNodesWithClass</t>
  </si>
  <si>
    <t>testRemoveModifierNodesWithAnnotation</t>
  </si>
  <si>
    <t>testDemo</t>
  </si>
  <si>
    <t>testFoo</t>
  </si>
  <si>
    <t>testReadPreferences</t>
  </si>
  <si>
    <t>testWritePreferences</t>
  </si>
  <si>
    <t>PreferencesModelTest</t>
  </si>
  <si>
    <t>testSetRules1</t>
  </si>
  <si>
    <t>testSetRules2</t>
  </si>
  <si>
    <t>testReplaceChild</t>
  </si>
  <si>
    <t>testExcludeOne</t>
  </si>
  <si>
    <t>testExcludeMultiple</t>
  </si>
  <si>
    <t>testCopyMatches</t>
  </si>
  <si>
    <t>getName</t>
  </si>
  <si>
    <t>getRuleSetName</t>
  </si>
  <si>
    <t>testNullPassedIn</t>
  </si>
  <si>
    <t>testRenderer</t>
  </si>
  <si>
    <t>testEnum</t>
  </si>
  <si>
    <t>testGenerics</t>
  </si>
  <si>
    <t>testCommentedBlocksDisallowed</t>
  </si>
  <si>
    <t>testStaticFinal</t>
  </si>
  <si>
    <t>testJDK15ForLoop</t>
  </si>
  <si>
    <t>testCheckPublicFlag</t>
  </si>
  <si>
    <t>find</t>
  </si>
  <si>
    <t>testChangeMinimum</t>
  </si>
  <si>
    <t>testLongClassWithLongerTest</t>
  </si>
  <si>
    <t>pad</t>
  </si>
  <si>
    <t>testPropertySetting</t>
  </si>
  <si>
    <t>testStaticImportsAreOK</t>
  </si>
  <si>
    <t>testForLoop</t>
  </si>
  <si>
    <t>testAnnotations</t>
  </si>
  <si>
    <t>testAnnotations2</t>
  </si>
  <si>
    <t>testPrefixProperty</t>
  </si>
  <si>
    <t>testDetectCutAndPasteCmdBasic</t>
  </si>
  <si>
    <t>testMultipleProperties</t>
  </si>
  <si>
    <t>testTypes</t>
  </si>
  <si>
    <t>testPropertySetter</t>
  </si>
  <si>
    <t>testCommentedBlocksAllowed</t>
  </si>
  <si>
    <t>testThreshold</t>
  </si>
  <si>
    <t>getExpected</t>
  </si>
  <si>
    <t>getExpectedEmpty</t>
  </si>
  <si>
    <t>getExpectedMultiple</t>
  </si>
  <si>
    <t>getExpectedError</t>
  </si>
  <si>
    <t>AbstractRuleTest</t>
  </si>
  <si>
    <t>testMillisSeconds</t>
  </si>
  <si>
    <t>testSeconds</t>
  </si>
  <si>
    <t>testWholeMinutes</t>
  </si>
  <si>
    <t>testMinutesAndSeconds</t>
  </si>
  <si>
    <t>testHours</t>
  </si>
  <si>
    <t>IntegerPropertyTest</t>
  </si>
  <si>
    <t>MetricTest</t>
  </si>
  <si>
    <t>StatisticalRuleTest</t>
  </si>
  <si>
    <t>testImportOnDemandResolverFail</t>
  </si>
  <si>
    <t>suite</t>
  </si>
  <si>
    <t>testOne</t>
  </si>
  <si>
    <t>ASTKindTest</t>
  </si>
  <si>
    <t>Query</t>
  </si>
  <si>
    <t>getXpath</t>
  </si>
  <si>
    <t>getAbbreviated</t>
  </si>
  <si>
    <t>getUnabbreviated</t>
  </si>
  <si>
    <t>test985989</t>
  </si>
  <si>
    <t>testViolation</t>
  </si>
  <si>
    <t>testFilename</t>
  </si>
  <si>
    <t>testOneParams</t>
  </si>
  <si>
    <t>testAllPMDBuiltInRulesNeedSince</t>
  </si>
  <si>
    <t>testJspFile</t>
  </si>
  <si>
    <t>testJavaFileUsingDefaults</t>
  </si>
  <si>
    <t>testJavaFileUsing15</t>
  </si>
  <si>
    <t>SourceTypeTest</t>
  </si>
  <si>
    <t>data</t>
  </si>
  <si>
    <t>testGetSourceTypeForId</t>
  </si>
  <si>
    <t>getSourceType</t>
  </si>
  <si>
    <t>testAllPMDBuiltInRulesNeedSinceAndCheckURL</t>
  </si>
  <si>
    <t>isInInnerClassOrInterface</t>
  </si>
  <si>
    <t>testExternalRef</t>
  </si>
  <si>
    <t>testRuleExclusion</t>
  </si>
  <si>
    <t>testExcludeMarker</t>
  </si>
  <si>
    <t>testFindChildrenOfType</t>
  </si>
  <si>
    <t>testFindChildrenOfTypeMultiple</t>
  </si>
  <si>
    <t>testFindChildrenOfTypeRecurse</t>
  </si>
  <si>
    <t>testErrorForBad</t>
  </si>
  <si>
    <t>createBAdProperty</t>
  </si>
  <si>
    <t>testViolationMessage</t>
  </si>
  <si>
    <t>propertiesByName</t>
  </si>
  <si>
    <t>testXPathPluginnameProperty</t>
  </si>
  <si>
    <t>areEqual</t>
  </si>
  <si>
    <t>testIntegersSingle</t>
  </si>
  <si>
    <t>testIntegersMultiple</t>
  </si>
  <si>
    <t>testBooleansSingle</t>
  </si>
  <si>
    <t>testBooleansMultiple</t>
  </si>
  <si>
    <t>testStringsSingle</t>
  </si>
  <si>
    <t>testStringsMultiple</t>
  </si>
  <si>
    <t>testSelectJavaFile</t>
  </si>
  <si>
    <t>testSelectJspFile</t>
  </si>
  <si>
    <t>testPMDCorePluginNotNull</t>
  </si>
  <si>
    <t>testTargetJDKVersion</t>
  </si>
  <si>
    <t>testWindowsJdk14Bug</t>
  </si>
  <si>
    <t>testCpus</t>
  </si>
  <si>
    <t>testInvalidJDK</t>
  </si>
  <si>
    <t>DynamicRuleTest</t>
  </si>
  <si>
    <t>cleanRulesetName</t>
  </si>
  <si>
    <t>testSimpleRef</t>
  </si>
  <si>
    <t>testOneSimple</t>
  </si>
  <si>
    <t>testMultipleSimple</t>
  </si>
  <si>
    <t>testOneRelease</t>
  </si>
  <si>
    <t>testOneRegular</t>
  </si>
  <si>
    <t>testMultipleRegular</t>
  </si>
  <si>
    <t>testMix</t>
  </si>
  <si>
    <t>testUnknown</t>
  </si>
  <si>
    <t>testUnknownAndSimple</t>
  </si>
  <si>
    <t>testN</t>
  </si>
  <si>
    <t>getCode1</t>
  </si>
  <si>
    <t>getCode2</t>
  </si>
  <si>
    <t>test_no_dupes</t>
  </si>
  <si>
    <t>test_one_dupe</t>
  </si>
  <si>
    <t>testRender_MultipleMatch</t>
  </si>
  <si>
    <t>setUpBeforeClass</t>
  </si>
  <si>
    <t>antTask</t>
  </si>
  <si>
    <t>convertRulesetsTest</t>
  </si>
  <si>
    <t>generateIndexRules</t>
  </si>
  <si>
    <t>testLang</t>
  </si>
  <si>
    <t>testDebug</t>
  </si>
  <si>
    <t>testSuppressMarker</t>
  </si>
  <si>
    <t>testShortNames</t>
  </si>
  <si>
    <t>testEncoding</t>
  </si>
  <si>
    <t>testInputFileName</t>
  </si>
  <si>
    <t>testReportFormat</t>
  </si>
  <si>
    <t>testRulesets</t>
  </si>
  <si>
    <t>testCommaSeparatedFiles</t>
  </si>
  <si>
    <t>testNotEnoughArgs</t>
  </si>
  <si>
    <t>testNullArgs</t>
  </si>
  <si>
    <t>testReportFile</t>
  </si>
  <si>
    <t>testThreads</t>
  </si>
  <si>
    <t>illegalArgument1</t>
  </si>
  <si>
    <t>illegalArgument2</t>
  </si>
  <si>
    <t>testOptionsFirst</t>
  </si>
  <si>
    <t>testAuxilaryClasspath</t>
  </si>
  <si>
    <t>testAuxilaryClasspathIllegal</t>
  </si>
  <si>
    <t>testShowSuppressed</t>
  </si>
  <si>
    <t>languageVersionIn</t>
  </si>
  <si>
    <t>BasicPMDTest</t>
  </si>
  <si>
    <t>PMDCorePluginTest</t>
  </si>
  <si>
    <t>RuleSetManagerTest</t>
  </si>
  <si>
    <t>DetectCutAndPasteCmdTest</t>
  </si>
  <si>
    <t>RenderReportCmdTest</t>
  </si>
  <si>
    <t>ReviewCmdTest</t>
  </si>
  <si>
    <t>ProjectPropertiesModelTest</t>
  </si>
  <si>
    <t>testHappyPath</t>
  </si>
  <si>
    <t>testDefault</t>
  </si>
  <si>
    <t>parse</t>
  </si>
  <si>
    <t>testIgnoredConstructorInvocation</t>
  </si>
  <si>
    <t>argsToString</t>
  </si>
  <si>
    <t>isClover</t>
  </si>
  <si>
    <t>TileExpanderTest</t>
  </si>
  <si>
    <t>marshal</t>
  </si>
  <si>
    <t>createTokenSets</t>
  </si>
  <si>
    <t>TileHarvesterTest</t>
  </si>
  <si>
    <t>TilePlanterTest</t>
  </si>
  <si>
    <t>StringDataSource</t>
  </si>
  <si>
    <t>getInputStream</t>
  </si>
  <si>
    <t>getNiceFileName</t>
  </si>
  <si>
    <t>testDefaulltRuleSets</t>
  </si>
  <si>
    <t>testRunPmdJdk13</t>
  </si>
  <si>
    <t>testRunPmdJdk14</t>
  </si>
  <si>
    <t>testRunPmdJdk15</t>
  </si>
  <si>
    <t>testDefaultPMDRuleSetsRegistered</t>
  </si>
  <si>
    <t>testPMDPluginNotNull</t>
  </si>
  <si>
    <t>testRuleSetManagerNotNull</t>
  </si>
  <si>
    <t>testStandardPMDRuleSetsRegistered</t>
  </si>
  <si>
    <t>ruleSetRegistered</t>
  </si>
  <si>
    <t>testDuplicateRegister</t>
  </si>
  <si>
    <t>testDuplicateRegisterDefault</t>
  </si>
  <si>
    <t>testDuplicateUnregister</t>
  </si>
  <si>
    <t>testDuplicateUnregisterDefault</t>
  </si>
  <si>
    <t>testRegisterDefaultRuleSet</t>
  </si>
  <si>
    <t>testRegisterNullDefaultRuleSet</t>
  </si>
  <si>
    <t>testRegisterNullRuleSet</t>
  </si>
  <si>
    <t>testRegisterRuleSet</t>
  </si>
  <si>
    <t>testUnregisterDefaultRuleSet</t>
  </si>
  <si>
    <t>testUnregisterNullDefaultRuleSet</t>
  </si>
  <si>
    <t>testUnregisterNullRuleSet</t>
  </si>
  <si>
    <t>testUnregisterRuleSet</t>
  </si>
  <si>
    <t>testAdditionalDefaultRuleSetsRegistered</t>
  </si>
  <si>
    <t>testValueOf1</t>
  </si>
  <si>
    <t>testValueOf2</t>
  </si>
  <si>
    <t>testValueOf3</t>
  </si>
  <si>
    <t>testWriteToXml</t>
  </si>
  <si>
    <t>dump</t>
  </si>
  <si>
    <t>testDefaultPriority</t>
  </si>
  <si>
    <t>testEquals1</t>
  </si>
  <si>
    <t>testEquals2</t>
  </si>
  <si>
    <t>testEquals3</t>
  </si>
  <si>
    <t>testEquals4</t>
  </si>
  <si>
    <t>testHashCode1</t>
  </si>
  <si>
    <t>testHashCode2</t>
  </si>
  <si>
    <t>testSetPriority</t>
  </si>
  <si>
    <t>testSetPriorityIllegal1</t>
  </si>
  <si>
    <t>testSetPriorityIllegal2</t>
  </si>
  <si>
    <t>testSetPriorityIllegal3</t>
  </si>
  <si>
    <t>testDefaults</t>
  </si>
  <si>
    <t>testEquals5</t>
  </si>
  <si>
    <t>testEquals6</t>
  </si>
  <si>
    <t>testEquals7</t>
  </si>
  <si>
    <t>testEquals8</t>
  </si>
  <si>
    <t>testSetProperties1</t>
  </si>
  <si>
    <t>testSetProperties2</t>
  </si>
  <si>
    <t>testHashCode3</t>
  </si>
  <si>
    <t>testHashCode4</t>
  </si>
  <si>
    <t>testSetName1</t>
  </si>
  <si>
    <t>testSetName2</t>
  </si>
  <si>
    <t>testSetValue1</t>
  </si>
  <si>
    <t>testSetValue2</t>
  </si>
  <si>
    <t>testAddRule1</t>
  </si>
  <si>
    <t>testAddRule2</t>
  </si>
  <si>
    <t>testGetPmdRuleSet</t>
  </si>
  <si>
    <t>testSetDescription1</t>
  </si>
  <si>
    <t>testSetDescription2</t>
  </si>
  <si>
    <t>testSetDescription3</t>
  </si>
  <si>
    <t>testSetDescription4</t>
  </si>
  <si>
    <t>testSetLanguage1</t>
  </si>
  <si>
    <t>testSetLanguage2</t>
  </si>
  <si>
    <t>testSetLanguage3</t>
  </si>
  <si>
    <t>testSetLanguage4</t>
  </si>
  <si>
    <t>testSetLanguage5</t>
  </si>
  <si>
    <t>testSetLanguage6</t>
  </si>
  <si>
    <t>testSetName3</t>
  </si>
  <si>
    <t>testSetName4</t>
  </si>
  <si>
    <t>testSetDefaultRuleSet1</t>
  </si>
  <si>
    <t>testSetDefaultRuleSet2</t>
  </si>
  <si>
    <t>testSetDefaultRuleSet3</t>
  </si>
  <si>
    <t>testSetDefaultRuleSetName</t>
  </si>
  <si>
    <t>testSetDefaultRuleSetNameNull</t>
  </si>
  <si>
    <t>testSetRuleSets1</t>
  </si>
  <si>
    <t>testSetRuleSets2</t>
  </si>
  <si>
    <t>testSetRuleSets3</t>
  </si>
  <si>
    <t>testSetPmdRule1</t>
  </si>
  <si>
    <t>testSetPmdRule2</t>
  </si>
  <si>
    <t>testSetRef1</t>
  </si>
  <si>
    <t>testSetRef2</t>
  </si>
  <si>
    <t>testSetRef3</t>
  </si>
  <si>
    <t>testSetRef4</t>
  </si>
  <si>
    <t>getRule</t>
  </si>
  <si>
    <t>getRuleSet</t>
  </si>
  <si>
    <t>testDetectCutAndPasteCmdBasic1</t>
  </si>
  <si>
    <t>testDetectCutAndPasteCmdBasic2</t>
  </si>
  <si>
    <t>testDetectCutAndPasteCmdNullArg1</t>
  </si>
  <si>
    <t>testDetectCutAndPasteCmdNullArg2</t>
  </si>
  <si>
    <t>testDetectCutAndPasteCmdNullArg3</t>
  </si>
  <si>
    <t>testDetectCutAndPasteCmdNullArg4</t>
  </si>
  <si>
    <t>testDetectCutAndPasteCmdNullArg5</t>
  </si>
  <si>
    <t>testDetectCutAndPasteCmdNullArg6</t>
  </si>
  <si>
    <t>testDetectCutAndPasteCmdNullArg7</t>
  </si>
  <si>
    <t>testRenderReportCmdBasic</t>
  </si>
  <si>
    <t>testRenderReportCmdNullArg1</t>
  </si>
  <si>
    <t>testRenderReportCmdNullArg2</t>
  </si>
  <si>
    <t>testRenderReportCmdNullArg3</t>
  </si>
  <si>
    <t>testRenderReportCmdNullArg4</t>
  </si>
  <si>
    <t>testRenderReportCmdNullArg5</t>
  </si>
  <si>
    <t>testRenderReportCmdNullArg6</t>
  </si>
  <si>
    <t>testRenderReportCmdNullArg7</t>
  </si>
  <si>
    <t>testReviewCmdBasic</t>
  </si>
  <si>
    <t>testReviewCmdDelta</t>
  </si>
  <si>
    <t>testReviewCmdNullResource</t>
  </si>
  <si>
    <t>testBug</t>
  </si>
  <si>
    <t>testPmdEnabledFALSE</t>
  </si>
  <si>
    <t>testPmdEnabledTRUE</t>
  </si>
  <si>
    <t>testProjectRuleSet</t>
  </si>
  <si>
    <t>testProjectRuleSet1</t>
  </si>
  <si>
    <t>testProjectRuleSet2</t>
  </si>
  <si>
    <t>testProjectRuleSet3</t>
  </si>
  <si>
    <t>testProjectRuleSetNull</t>
  </si>
  <si>
    <t>testProjectWorkingSetNull</t>
  </si>
  <si>
    <t>testRebuild1</t>
  </si>
  <si>
    <t>testRebuild2</t>
  </si>
  <si>
    <t>testRebuild3</t>
  </si>
  <si>
    <t>testRuleSetStoredInProjectFALSE</t>
  </si>
  <si>
    <t>testRuleSetStoredInProjectTRUE</t>
  </si>
  <si>
    <t>dumpRuleSet</t>
  </si>
  <si>
    <t>ASTAnyKindTest</t>
  </si>
  <si>
    <t>ASTAttributeTest</t>
  </si>
  <si>
    <t>ASTCommentTest</t>
  </si>
  <si>
    <t>ASTDocumentTest</t>
  </si>
  <si>
    <t>ASTElementTest</t>
  </si>
  <si>
    <t>ASTNameTest</t>
  </si>
  <si>
    <t>ASTNodeTest</t>
  </si>
  <si>
    <t>ASTPITest</t>
  </si>
  <si>
    <t>ASTSchemaAttributeTest</t>
  </si>
  <si>
    <t>ASTSchemaElementTest</t>
  </si>
  <si>
    <t>ASTTextTest</t>
  </si>
  <si>
    <t>constructorAndSetters</t>
  </si>
  <si>
    <t>getAxisIterator</t>
  </si>
  <si>
    <t>getAxisIteratorNotSupported</t>
  </si>
  <si>
    <t>m</t>
  </si>
  <si>
    <t>testGetMessage</t>
  </si>
  <si>
    <t>testAddingChildrenBeyondActualLimits</t>
  </si>
  <si>
    <t>buildTestTarget</t>
  </si>
  <si>
    <t>addEscapes</t>
  </si>
  <si>
    <t>escapes</t>
  </si>
  <si>
    <t>testToString</t>
  </si>
  <si>
    <t>testValidQueries</t>
  </si>
  <si>
    <t>testInvalidQueries</t>
  </si>
  <si>
    <t>getSyntaxStructure</t>
  </si>
  <si>
    <t>getIndentLevel</t>
  </si>
  <si>
    <t>ConcretePrintVisitor</t>
  </si>
  <si>
    <t>print</t>
  </si>
  <si>
    <t>println</t>
  </si>
  <si>
    <t>applyIndent</t>
  </si>
  <si>
    <t>incrementIndent</t>
  </si>
  <si>
    <t>decrementIndent</t>
  </si>
  <si>
    <t>buildVisitor</t>
  </si>
  <si>
    <t>incrementOperations</t>
  </si>
  <si>
    <t>RunPMDActionTest</t>
  </si>
  <si>
    <t>testGetHelpCtx</t>
  </si>
  <si>
    <t>testCheckCookies</t>
  </si>
  <si>
    <t>testShouldCheck</t>
  </si>
  <si>
    <t>testAsynchronous</t>
  </si>
  <si>
    <t>SourceLevelTest</t>
  </si>
  <si>
    <t>testSourceLevels</t>
  </si>
  <si>
    <t>TestSourceLevelQueryImpl</t>
  </si>
  <si>
    <t>getSourceLevel</t>
  </si>
  <si>
    <t>TestClassPathProvider</t>
  </si>
  <si>
    <t>findClassPath</t>
  </si>
  <si>
    <t>publish</t>
  </si>
  <si>
    <t>flush</t>
  </si>
  <si>
    <t>close</t>
  </si>
  <si>
    <t>PMDOptionsSettingsTest</t>
  </si>
  <si>
    <t>testRuleProperties</t>
  </si>
  <si>
    <t>DroolsVisitorTest</t>
  </si>
  <si>
    <t>testPackage</t>
  </si>
  <si>
    <t>testImport1</t>
  </si>
  <si>
    <t>testImport2</t>
  </si>
  <si>
    <t>testImportDup</t>
  </si>
  <si>
    <t>testImportSingle</t>
  </si>
  <si>
    <t>testClass</t>
  </si>
  <si>
    <t>testClassPublic</t>
  </si>
  <si>
    <t>testClassAbstract</t>
  </si>
  <si>
    <t>testClassInner</t>
  </si>
  <si>
    <t>testClassAnon</t>
  </si>
  <si>
    <t>assertEq</t>
  </si>
  <si>
    <t>assertT</t>
  </si>
  <si>
    <t>collectFacts</t>
  </si>
  <si>
    <t>verifyClassFlags</t>
  </si>
  <si>
    <t>DuplicateImportTest</t>
  </si>
  <si>
    <t>testNoDupes</t>
  </si>
  <si>
    <t>testDupeOnDemand</t>
  </si>
  <si>
    <t>testDupeNoDemand</t>
  </si>
  <si>
    <t>testDupeOnNoDemand</t>
  </si>
  <si>
    <t>testRemainingTestCases</t>
  </si>
  <si>
    <t>testReturnValueComplexity</t>
  </si>
  <si>
    <t>testFindVersionsForLanguageTerseName</t>
  </si>
  <si>
    <t>FooRule</t>
  </si>
  <si>
    <t>apply</t>
  </si>
  <si>
    <t>testPlsql</t>
  </si>
  <si>
    <t>LanguageVersionTest</t>
  </si>
  <si>
    <t>testGetLanguageVersionForTerseName</t>
  </si>
  <si>
    <t>testFindVersionsForLanguageNameAndVersion</t>
  </si>
  <si>
    <t>testLanguageVersionDiscoverer</t>
  </si>
  <si>
    <t>testExclusionsInReportWithRuleViolationSuppressRegex</t>
  </si>
  <si>
    <t>testExclusionsInReportWithRuleViolationSuppressXPath</t>
  </si>
  <si>
    <t>testExclusionsInReportWithAnnotations</t>
  </si>
  <si>
    <t>testExclusionsInReportWithAnnotationsFullName</t>
  </si>
  <si>
    <t>testExclusionsInReportWithNOPMD</t>
  </si>
  <si>
    <t>testExclusionsInReportWithNOPMDEcmascript</t>
  </si>
  <si>
    <t>testEmptyReport</t>
  </si>
  <si>
    <t>testErrorReport</t>
  </si>
  <si>
    <t>testSingleReport</t>
  </si>
  <si>
    <t>testDoubleReport</t>
  </si>
  <si>
    <t>testTwoFiles</t>
  </si>
  <si>
    <t>parseRootElement</t>
  </si>
  <si>
    <t>setup</t>
  </si>
  <si>
    <t>createTestOutputFile</t>
  </si>
  <si>
    <t>useEcmaScript</t>
  </si>
  <si>
    <t>runPMDWith</t>
  </si>
  <si>
    <t>checkStatusCode</t>
  </si>
  <si>
    <t>getStatusCode</t>
  </si>
  <si>
    <t>CPDTaskTest</t>
  </si>
  <si>
    <t>PMDTaskTest</t>
  </si>
  <si>
    <t>testNoFormattersValidation</t>
  </si>
  <si>
    <t>testNestedRuleset</t>
  </si>
  <si>
    <t>testFormatterWithProperties</t>
  </si>
  <si>
    <t>testAbstractNames</t>
  </si>
  <si>
    <t>testAbstractNamesInNestedRuleset</t>
  </si>
  <si>
    <t>testCommaInRulesetfiles</t>
  </si>
  <si>
    <t>testRelativeRulesets</t>
  </si>
  <si>
    <t>testRelativeRulesetsInRulesetfiles</t>
  </si>
  <si>
    <t>testExplicitRuleInRuleSet</t>
  </si>
  <si>
    <t>testEcmascript</t>
  </si>
  <si>
    <t>testClasspath</t>
  </si>
  <si>
    <t>init</t>
  </si>
  <si>
    <t>testAllPMDBuiltInRulesMeetConventions</t>
  </si>
  <si>
    <t>testXmlSchema</t>
  </si>
  <si>
    <t>testDtd</t>
  </si>
  <si>
    <t>testReadWriteRoundTrip</t>
  </si>
  <si>
    <t>testRuleSet</t>
  </si>
  <si>
    <t>assertEqualsRuleSet</t>
  </si>
  <si>
    <t>validateAgainstSchema</t>
  </si>
  <si>
    <t>validateAgainstDtd</t>
  </si>
  <si>
    <t>readFullyToString</t>
  </si>
  <si>
    <t>getRuleSetFileNames</t>
  </si>
  <si>
    <t>ValidateDefaultHandler</t>
  </si>
  <si>
    <t>resetValid</t>
  </si>
  <si>
    <t>isValid</t>
  </si>
  <si>
    <t>error</t>
  </si>
  <si>
    <t>fatalError</t>
  </si>
  <si>
    <t>warning</t>
  </si>
  <si>
    <t>log</t>
  </si>
  <si>
    <t>resolveEntity</t>
  </si>
  <si>
    <t>loadResourceAsStream</t>
  </si>
  <si>
    <t>loadRuleSetByFileName</t>
  </si>
  <si>
    <t>should_not_fail</t>
  </si>
  <si>
    <t>parseCode</t>
  </si>
  <si>
    <t>DBTypeTest</t>
  </si>
  <si>
    <t>DBURITest</t>
  </si>
  <si>
    <t>ResourceLoaderTest</t>
  </si>
  <si>
    <t>ResourceResolverTest</t>
  </si>
  <si>
    <t>readPropertyDescriptors</t>
  </si>
  <si>
    <t>testAccept</t>
  </si>
  <si>
    <t>testMojo</t>
  </si>
  <si>
    <t>teardown</t>
  </si>
  <si>
    <t>runCPD</t>
  </si>
  <si>
    <t>testParsersCases</t>
  </si>
  <si>
    <t>testSimpleClass</t>
  </si>
  <si>
    <t>testSimpleClassDuplicatedTokens</t>
  </si>
  <si>
    <t>testSimpleClassMethodMultipleLines</t>
  </si>
  <si>
    <t>testStrings</t>
  </si>
  <si>
    <t>testOpenString</t>
  </si>
  <si>
    <t>testCommentsIgnored1</t>
  </si>
  <si>
    <t>testCommentsIgnored2</t>
  </si>
  <si>
    <t>testCommentsIgnored3</t>
  </si>
  <si>
    <t>testMoreTokens</t>
  </si>
  <si>
    <t>testLineNumberAfterMultilineComment</t>
  </si>
  <si>
    <t>testLineNumberAfterMultilineString</t>
  </si>
  <si>
    <t>testIgnoreUsingDirectives</t>
  </si>
  <si>
    <t>testUsingStatementsAreNotIgnored</t>
  </si>
  <si>
    <t>toSourceCode</t>
  </si>
  <si>
    <t>buildTokenizer</t>
  </si>
  <si>
    <t>getSampleCode</t>
  </si>
  <si>
    <t>tokenizeTest</t>
  </si>
  <si>
    <t>testParseDollar</t>
  </si>
  <si>
    <t>testSimplestJsp</t>
  </si>
  <si>
    <t>testElementAttributeAndNamespace</t>
  </si>
  <si>
    <t>testAttributeValueContainingHash</t>
  </si>
  <si>
    <t>testCData</t>
  </si>
  <si>
    <t>testDoctype</t>
  </si>
  <si>
    <t>testComment</t>
  </si>
  <si>
    <t>testHtmlScript</t>
  </si>
  <si>
    <t>testImportHtmlScript</t>
  </si>
  <si>
    <t>testHtmlScriptWithAttribute</t>
  </si>
  <si>
    <t>testComplexHtmlScript</t>
  </si>
  <si>
    <t>testInlineCss</t>
  </si>
  <si>
    <t>testTextInTag</t>
  </si>
  <si>
    <t>noSpacesBetweenTags</t>
  </si>
  <si>
    <t>unclosedTagsWithDollar</t>
  </si>
  <si>
    <t>unclosedTagsWithELWithin</t>
  </si>
  <si>
    <t>mixedExpressions</t>
  </si>
  <si>
    <t>unclosedTagsWithJspExpressionWithin</t>
  </si>
  <si>
    <t>textBetweenUnopenedTag</t>
  </si>
  <si>
    <t>textMultipleClosingTags</t>
  </si>
  <si>
    <t>textAfterOpenAndClosedTag</t>
  </si>
  <si>
    <t>quoteEL</t>
  </si>
  <si>
    <t>quoteExpression</t>
  </si>
  <si>
    <t>quoteTagInAttribute</t>
  </si>
  <si>
    <t>noQuoteAttrValue</t>
  </si>
  <si>
    <t>noQuoteAttrWithJspEL</t>
  </si>
  <si>
    <t>noQuoteAttrWithJspExpression</t>
  </si>
  <si>
    <t>noQuoteAttrEmpty</t>
  </si>
  <si>
    <t>noQuoteAttrCrLf</t>
  </si>
  <si>
    <t>noQuoteAttrTab</t>
  </si>
  <si>
    <t>noQuoteAttrWithMalformedJspExpression</t>
  </si>
  <si>
    <t>noQuoteAttrWithScriptletInValue</t>
  </si>
  <si>
    <t>noQuoteAttrWithBeanWriteTagAsValue</t>
  </si>
  <si>
    <t>quoteAttrWithBeanWriteTagAsValue</t>
  </si>
  <si>
    <t>noQuoteAttrWithDollarSignInValue</t>
  </si>
  <si>
    <t>noQuoteAttrWithSharpSymbolInValue</t>
  </si>
  <si>
    <t>unclosedTag</t>
  </si>
  <si>
    <t>unclosedTagAndNoQuotesForAttribute</t>
  </si>
  <si>
    <t>unclosedTagMultipleLevels</t>
  </si>
  <si>
    <t>nestedEmptyTags</t>
  </si>
  <si>
    <t>nestedMultipleTags</t>
  </si>
  <si>
    <t>unclosedParentTagClosedBeforeChild</t>
  </si>
  <si>
    <t>unmatchedTagDoesNotInfluenceStructure</t>
  </si>
  <si>
    <t>unclosedStartTagWithUnmatchedCloseOfDifferentTag</t>
  </si>
  <si>
    <t>unclosedEndOfDoc</t>
  </si>
  <si>
    <t>sortNodesByName</t>
  </si>
  <si>
    <t>sortByImage</t>
  </si>
  <si>
    <t>testDirective</t>
  </si>
  <si>
    <t>testDeclaration</t>
  </si>
  <si>
    <t>testScriptlet</t>
  </si>
  <si>
    <t>testExpression</t>
  </si>
  <si>
    <t>testExpressionInAttribute</t>
  </si>
  <si>
    <t>testElExpression</t>
  </si>
  <si>
    <t>testElExpressionInAttribute</t>
  </si>
  <si>
    <t>testJsfValueBinding</t>
  </si>
  <si>
    <t>newRegister</t>
  </si>
  <si>
    <t>testSimpleNesting</t>
  </si>
  <si>
    <t>doubleNesting</t>
  </si>
  <si>
    <t>unopenedTags</t>
  </si>
  <si>
    <t>interleavedTags</t>
  </si>
  <si>
    <t>openedIsolatedTag</t>
  </si>
  <si>
    <t>element</t>
  </si>
  <si>
    <t>testExpressionMatching</t>
  </si>
  <si>
    <t>testExceptions</t>
  </si>
  <si>
    <t>testBOM</t>
  </si>
  <si>
    <t>testXPathRule1</t>
  </si>
  <si>
    <t>testXPathRule1Compatibility</t>
  </si>
  <si>
    <t>testXPathRule2</t>
  </si>
  <si>
    <t>createRule</t>
  </si>
  <si>
    <t>testExpressionParentChildLinks</t>
  </si>
  <si>
    <t>testVariableOrConstantDeclaratorParentChildLinks</t>
  </si>
  <si>
    <t>testIfStmtHasCorrectTypes</t>
  </si>
  <si>
    <t>testWhileStmtHasCorrectTypes</t>
  </si>
  <si>
    <t>testForStmtHasCorrectTypes</t>
  </si>
  <si>
    <t>testSimpleCaseStmtHasCorrectTypes</t>
  </si>
  <si>
    <t>testLabelledStmtHasCorrectTypes</t>
  </si>
  <si>
    <t>testOnlyWorksForMethodsAndConstructors</t>
  </si>
  <si>
    <t>testPython</t>
  </si>
  <si>
    <t>createTempFileOnDisk</t>
  </si>
  <si>
    <t>cleanUp</t>
  </si>
  <si>
    <t>testParser</t>
  </si>
  <si>
    <t>testParser2</t>
  </si>
  <si>
    <t>testParser3</t>
  </si>
  <si>
    <t>testVisit</t>
  </si>
  <si>
    <t>MyRule</t>
  </si>
  <si>
    <t>testSetters</t>
  </si>
  <si>
    <t>testEqualsHashcode</t>
  </si>
  <si>
    <t>testLineNumbers</t>
  </si>
  <si>
    <t>testDefaultParsing</t>
  </si>
  <si>
    <t>testParsingCoalescingEnabled</t>
  </si>
  <si>
    <t>testParsingDoNotExpandEntities</t>
  </si>
  <si>
    <t>testParsingIgnoreComments</t>
  </si>
  <si>
    <t>testParsingIgnoreElementContentWhitespace</t>
  </si>
  <si>
    <t>testDefaultParsingNamespaces</t>
  </si>
  <si>
    <t>testParsingNotNamespaceAware</t>
  </si>
  <si>
    <t>testParsingWithValidation</t>
  </si>
  <si>
    <t>testWithProcessingInstructions</t>
  </si>
  <si>
    <t>assertNode</t>
  </si>
  <si>
    <t>assertTextNode</t>
  </si>
  <si>
    <t>assertLineNumbers</t>
  </si>
  <si>
    <t>dtdIsNotLookedUp</t>
  </si>
  <si>
    <t>xsdIsNotLookedUp</t>
  </si>
  <si>
    <t>dumpNode</t>
  </si>
  <si>
    <t>testStoreSkipsFilesThatFailedProcessing</t>
  </si>
  <si>
    <t>DummyRuleViolation</t>
  </si>
  <si>
    <t>isSuppressed</t>
  </si>
  <si>
    <t>getVariableName</t>
  </si>
  <si>
    <t>getPackageName</t>
  </si>
  <si>
    <t>getMethodName</t>
  </si>
  <si>
    <t>getFilename</t>
  </si>
  <si>
    <t>getClassName</t>
  </si>
  <si>
    <t>testLoadFromDirectory</t>
  </si>
  <si>
    <t>testLoadFromUnreadableFile</t>
  </si>
  <si>
    <t>testStoreOnUnwritableFile</t>
  </si>
  <si>
    <t>runXPath</t>
  </si>
  <si>
    <t>constructor_GivenHttpUrlId_SucceedsAndProcessesIdCorrectly</t>
  </si>
  <si>
    <t>constructor_GivenHttpUrl_InputStream</t>
  </si>
  <si>
    <t>constructor_GivenHttpUrl_SingleRule_InputStream</t>
  </si>
  <si>
    <t>testSetStatusCodeOrExit_DoExit</t>
  </si>
  <si>
    <t>testSetStatusCodeOrExit_SetStatus</t>
  </si>
  <si>
    <t>testContinuation_IntraToken</t>
  </si>
  <si>
    <t>testContinuation_InterToken</t>
  </si>
  <si>
    <t>testAssertAsIdentifierSucceedsWith1_3_test2</t>
  </si>
  <si>
    <t>interface_method_should_be_parseable</t>
  </si>
  <si>
    <t>repeatable_annotations_method_should_be_parseable</t>
  </si>
  <si>
    <t>applyTo</t>
  </si>
  <si>
    <t>gotCallback</t>
  </si>
  <si>
    <t>testLookingForUsed</t>
  </si>
  <si>
    <t>testStoreSkipsFilesWithViolations</t>
  </si>
  <si>
    <t>assertNumberOfNodes</t>
  </si>
  <si>
    <t>getNodes</t>
  </si>
  <si>
    <t>getNodesOfType</t>
  </si>
  <si>
    <t>addNodeAndSubnodes</t>
  </si>
  <si>
    <t>testSpecificSuppressionValue1</t>
  </si>
  <si>
    <t>testSpecificSuppressionValue2</t>
  </si>
  <si>
    <t>testSpecificSuppressionValue3</t>
  </si>
  <si>
    <t>testSpecificSuppressionMulitpleValues1</t>
  </si>
  <si>
    <t>testSpecificSuppressionMulitpleValues2</t>
  </si>
  <si>
    <t>testGetApplicableFiles</t>
  </si>
  <si>
    <t>testGetApplicableFilesMultipleLines</t>
  </si>
  <si>
    <t>testClassLevelSuppression</t>
  </si>
  <si>
    <t>testInheritedSuppression</t>
  </si>
  <si>
    <t>testMethodLevelSuppression</t>
  </si>
  <si>
    <t>testConstructorLevelSuppression</t>
  </si>
  <si>
    <t>testFieldLevelSuppression</t>
  </si>
  <si>
    <t>testParameterLevelSuppression</t>
  </si>
  <si>
    <t>testLocalVariableLevelSuppression</t>
  </si>
  <si>
    <t>testSpecificSuppression</t>
  </si>
  <si>
    <t>testSpecificSuppressionMulitpleValues</t>
  </si>
  <si>
    <t>testNoSuppressionBlank</t>
  </si>
  <si>
    <t>testNoSuppressionSomethingElseS</t>
  </si>
  <si>
    <t>testSuppressAll</t>
  </si>
  <si>
    <t>testSpecificSuppressionAtTopLevel</t>
  </si>
  <si>
    <t>testEquals</t>
  </si>
  <si>
    <t>testAllOperations</t>
  </si>
  <si>
    <t>roleTest</t>
  </si>
  <si>
    <t>isAbstractTest</t>
  </si>
  <si>
    <t>testGenericFieldAccess</t>
  </si>
  <si>
    <t>getSiblingType</t>
  </si>
  <si>
    <t>loadSchemaVersion2</t>
  </si>
  <si>
    <t>loadSchemaVersion3</t>
  </si>
  <si>
    <t>testContinuationIntraToken</t>
  </si>
  <si>
    <t>testContinuationInterToken</t>
  </si>
  <si>
    <t>filter</t>
  </si>
  <si>
    <t>EnumeratedPropertyTest</t>
  </si>
  <si>
    <t>createValue</t>
  </si>
  <si>
    <t>createBadValue</t>
  </si>
  <si>
    <t>createMultiProperty</t>
  </si>
  <si>
    <t>createProperty</t>
  </si>
  <si>
    <t>createBadProperty</t>
  </si>
  <si>
    <t>createBadMultiProperty</t>
  </si>
  <si>
    <t>testFactorySingleValue</t>
  </si>
  <si>
    <t>testFactoryMultiValueCustomDelimiter</t>
  </si>
  <si>
    <t>testFactoryMultiValueDefaultDelimiter</t>
  </si>
  <si>
    <t>reset</t>
  </si>
  <si>
    <t>testWrapper</t>
  </si>
  <si>
    <t>randomProperty</t>
  </si>
  <si>
    <t>computeFor</t>
  </si>
  <si>
    <t>testPackageStatsNotNull</t>
  </si>
  <si>
    <t>testOperationsAreThere</t>
  </si>
  <si>
    <t>testFieldsAreThere</t>
  </si>
  <si>
    <t>testStaticOperationsSig</t>
  </si>
  <si>
    <t>parseAndVisitForClass15</t>
  </si>
  <si>
    <t>parseAndVisitForClass</t>
  </si>
  <si>
    <t>parseAndVisitForString</t>
  </si>
  <si>
    <t>testEqualityReduce</t>
  </si>
  <si>
    <t>testSubtypeReduce</t>
  </si>
  <si>
    <t>testLooseInvocation</t>
  </si>
  <si>
    <t>testContainmentReduce</t>
  </si>
  <si>
    <t>testIncorporation</t>
  </si>
  <si>
    <t>testAddClass</t>
  </si>
  <si>
    <t>testAddOperation</t>
  </si>
  <si>
    <t>testAddField</t>
  </si>
  <si>
    <t>memoizationTest</t>
  </si>
  <si>
    <t>forceMemoizationTest</t>
  </si>
  <si>
    <t>visitWith</t>
  </si>
  <si>
    <t>testEmptyOperationMask</t>
  </si>
  <si>
    <t>testEmptyFieldMask</t>
  </si>
  <si>
    <t>testFinalFields</t>
  </si>
  <si>
    <t>testStaticFields</t>
  </si>
  <si>
    <t>testFieldvisibility</t>
  </si>
  <si>
    <t>testOperationVisibility</t>
  </si>
  <si>
    <t>testOperationRoles</t>
  </si>
  <si>
    <t>parseClass</t>
  </si>
  <si>
    <t>testProjectMirrorNotNull</t>
  </si>
  <si>
    <t>verifyVersion3</t>
  </si>
  <si>
    <t>parseWithVersion3</t>
  </si>
  <si>
    <t>getSchemaVersion3</t>
  </si>
  <si>
    <t>testKeysNamesAreUnique</t>
  </si>
  <si>
    <t>testClasspathChangeWithoutDFAorTypeResolutionDoesNotInvalidatesCache</t>
  </si>
  <si>
    <t>testClasspathJarContentsChangeInvalidatesCache</t>
  </si>
  <si>
    <t>reinitializeRule</t>
  </si>
  <si>
    <t>assertTrue</t>
  </si>
  <si>
    <t>mock</t>
  </si>
  <si>
    <t>jdk7PrivateMethodInnerClassInterface</t>
  </si>
  <si>
    <t>deleteTemporaryFiles</t>
  </si>
  <si>
    <t>resetLocalIndicesCounterHook</t>
  </si>
  <si>
    <t>testEmptyPackage</t>
  </si>
  <si>
    <t>testNestedClass</t>
  </si>
  <si>
    <t>testNestedEnum</t>
  </si>
  <si>
    <t>testEnumMethodMember</t>
  </si>
  <si>
    <t>testNestedEmptyPackage</t>
  </si>
  <si>
    <t>testMethod</t>
  </si>
  <si>
    <t>testConstructorWithParams</t>
  </si>
  <si>
    <t>testConstructorOverload</t>
  </si>
  <si>
    <t>testMethodOverload</t>
  </si>
  <si>
    <t>testParseClass</t>
  </si>
  <si>
    <t>testParsePackages</t>
  </si>
  <si>
    <t>testParseOperation</t>
  </si>
  <si>
    <t>testParseLocalClasses</t>
  </si>
  <si>
    <t>testParseMalformed</t>
  </si>
  <si>
    <t>testSimpleLocalClass</t>
  </si>
  <si>
    <t>testLocalClassNameClash</t>
  </si>
  <si>
    <t>testLocalClassDeepNesting</t>
  </si>
  <si>
    <t>testDogfoodRuleset</t>
  </si>
  <si>
    <t>testAnoymousExtendingObject</t>
  </si>
  <si>
    <t>getLogRecords</t>
  </si>
  <si>
    <t>assertVarType</t>
  </si>
  <si>
    <t>testSubtreeNodeTypes</t>
  </si>
  <si>
    <t>testParsing</t>
  </si>
  <si>
    <t>loadSource</t>
  </si>
  <si>
    <t>testLocalVariableSyntaxForLambdaParametersWithJava10</t>
  </si>
  <si>
    <t>testLocalVariableSyntaxForLambdaParametersWithJava11</t>
  </si>
  <si>
    <t>allCommentTypesIgnored</t>
  </si>
  <si>
    <t>getProperties</t>
  </si>
  <si>
    <t>setPropertyValue</t>
  </si>
  <si>
    <t>entryStackMustBeEmpty</t>
  </si>
  <si>
    <t>testStringParserEmptyString</t>
  </si>
  <si>
    <t>testStringParserSimple</t>
  </si>
  <si>
    <t>testStringParserEscapedChar</t>
  </si>
  <si>
    <t>testStringParserEscapedEscapedChar</t>
  </si>
  <si>
    <t>testCopyXmlToClipboard</t>
  </si>
  <si>
    <t>setUpSingleRule</t>
  </si>
  <si>
    <t>testIntegers</t>
  </si>
  <si>
    <t>testBooleans</t>
  </si>
  <si>
    <t>testFloats</t>
  </si>
  <si>
    <t>interfaceMethodShouldBeParseable</t>
  </si>
  <si>
    <t>repeatableAnnotationsMethodShouldBeParseable</t>
  </si>
  <si>
    <t>parseAndTypeResolveForClass</t>
  </si>
  <si>
    <t>shouldNotFail</t>
  </si>
  <si>
    <t>testGetVariableName</t>
  </si>
  <si>
    <t>testPrivateInterfaceMethods</t>
  </si>
  <si>
    <t>testPublicInterfaceMethods</t>
  </si>
  <si>
    <t>testTheresNoMemoisation</t>
  </si>
  <si>
    <t>selectNodes</t>
  </si>
  <si>
    <t>convertList</t>
  </si>
  <si>
    <t>if</t>
  </si>
  <si>
    <t>testXPathAttributesOfUnderlyingNode</t>
  </si>
  <si>
    <t>testAttributeAxisIteratorOnBean</t>
  </si>
  <si>
    <t>getXPath</t>
  </si>
  <si>
    <t>getEnum</t>
  </si>
  <si>
    <t>testNodeStreamPipelineIsExecutedAtMostOnce</t>
  </si>
  <si>
    <t>testOnlyStreamHeadIsCached</t>
  </si>
  <si>
    <t>testUnionIsLazy</t>
  </si>
  <si>
    <t>isCached</t>
  </si>
  <si>
    <t>testExamples</t>
  </si>
  <si>
    <t>testIssue1526</t>
  </si>
  <si>
    <t>testGetFxml</t>
  </si>
  <si>
    <t>singleRule</t>
  </si>
  <si>
    <t>testStringPrefixes</t>
  </si>
  <si>
    <t>testIsStringLiteral</t>
  </si>
  <si>
    <t>testIsNotStringLiteral</t>
  </si>
  <si>
    <t>testIsIntIntLiteral</t>
  </si>
  <si>
    <t>testIsIntLongLiteral</t>
  </si>
  <si>
    <t>testIsFloatFloatLiteral</t>
  </si>
  <si>
    <t>testIsFloatDoubleLiteral</t>
  </si>
  <si>
    <t>testIsCharLiteral</t>
  </si>
  <si>
    <t>testIntValueParsing</t>
  </si>
  <si>
    <t>testIntValueParsingBinary</t>
  </si>
  <si>
    <t>testIntValueParsingNegativeHexa</t>
  </si>
  <si>
    <t>testFloatValueParsingNegative</t>
  </si>
  <si>
    <t>testStringUnicodeEscapesNotEscaped</t>
  </si>
  <si>
    <t>testStringUnicodeEscapesInvalid</t>
  </si>
  <si>
    <t>testStringUnicodeEscapesValid</t>
  </si>
  <si>
    <t>testCharacterUnicodeEscapesValid</t>
  </si>
  <si>
    <t>testSimpleAssignmentRecognized</t>
  </si>
  <si>
    <t>testCompoundAssignmentPlusRecognized</t>
  </si>
  <si>
    <t>testCompoundAssignmentMultRecognized</t>
  </si>
  <si>
    <t>testArrayDereference</t>
  </si>
  <si>
    <t>testArguments</t>
  </si>
  <si>
    <t>testIsAllocation</t>
  </si>
  <si>
    <t>testIsAllocation2</t>
  </si>
  <si>
    <t>testNameWithSuperIsNotFlaggedAsUnused</t>
  </si>
  <si>
    <t>getRules</t>
  </si>
  <si>
    <t>testSuperClassType</t>
  </si>
  <si>
    <t>testSuperClassType2</t>
  </si>
  <si>
    <t>testSwitchExpressionsBreak</t>
  </si>
  <si>
    <t>testMetric0</t>
  </si>
  <si>
    <t>testMetric1</t>
  </si>
  <si>
    <t>testGetMetricName</t>
  </si>
  <si>
    <t>testGetCount</t>
  </si>
  <si>
    <t>testGetTotal</t>
  </si>
  <si>
    <t>testGetLowValue</t>
  </si>
  <si>
    <t>testGetHighValue</t>
  </si>
  <si>
    <t>testGetAverage</t>
  </si>
  <si>
    <t>testGetStandardDeviation</t>
  </si>
  <si>
    <t>testMetrics</t>
  </si>
  <si>
    <t>randomSigma</t>
  </si>
  <si>
    <t>expectedSigma</t>
  </si>
  <si>
    <t>randomMinimum</t>
  </si>
  <si>
    <t>expectedMinimum</t>
  </si>
  <si>
    <t>testExpectedMinimum</t>
  </si>
  <si>
    <t>randomTopScore</t>
  </si>
  <si>
    <t>expectedTopScore</t>
  </si>
  <si>
    <t>testS</t>
  </si>
  <si>
    <t>testS1</t>
  </si>
  <si>
    <t>testS2</t>
  </si>
  <si>
    <t>testS3</t>
  </si>
  <si>
    <t>testS4</t>
  </si>
  <si>
    <t>testS5</t>
  </si>
  <si>
    <t>testT</t>
  </si>
  <si>
    <t>testT1</t>
  </si>
  <si>
    <t>testT2</t>
  </si>
  <si>
    <t>testT3</t>
  </si>
  <si>
    <t>testT4</t>
  </si>
  <si>
    <t>testT5</t>
  </si>
  <si>
    <t>testM</t>
  </si>
  <si>
    <t>testM1</t>
  </si>
  <si>
    <t>testM2</t>
  </si>
  <si>
    <t>testM3</t>
  </si>
  <si>
    <t>testM4</t>
  </si>
  <si>
    <t>testM5</t>
  </si>
  <si>
    <t>testST</t>
  </si>
  <si>
    <t>testST1</t>
  </si>
  <si>
    <t>testST2</t>
  </si>
  <si>
    <t>testST3</t>
  </si>
  <si>
    <t>testST4</t>
  </si>
  <si>
    <t>testST5</t>
  </si>
  <si>
    <t>testTS</t>
  </si>
  <si>
    <t>testTS1</t>
  </si>
  <si>
    <t>testTS2</t>
  </si>
  <si>
    <t>testTS3</t>
  </si>
  <si>
    <t>testTS4</t>
  </si>
  <si>
    <t>testTS5</t>
  </si>
  <si>
    <t>testSM</t>
  </si>
  <si>
    <t>testSM1</t>
  </si>
  <si>
    <t>testSM2</t>
  </si>
  <si>
    <t>testSM3</t>
  </si>
  <si>
    <t>testSM4</t>
  </si>
  <si>
    <t>testSM5</t>
  </si>
  <si>
    <t>testMS</t>
  </si>
  <si>
    <t>testMS1</t>
  </si>
  <si>
    <t>testMS2</t>
  </si>
  <si>
    <t>testMS3</t>
  </si>
  <si>
    <t>testMS4</t>
  </si>
  <si>
    <t>testMS5</t>
  </si>
  <si>
    <t>testTM</t>
  </si>
  <si>
    <t>testTM1</t>
  </si>
  <si>
    <t>testTM2</t>
  </si>
  <si>
    <t>testTM3</t>
  </si>
  <si>
    <t>testTM4</t>
  </si>
  <si>
    <t>testTM5</t>
  </si>
  <si>
    <t>testMT</t>
  </si>
  <si>
    <t>testMT1</t>
  </si>
  <si>
    <t>testMT2</t>
  </si>
  <si>
    <t>testMT3</t>
  </si>
  <si>
    <t>testMT4</t>
  </si>
  <si>
    <t>testMT5</t>
  </si>
  <si>
    <t>testSTM</t>
  </si>
  <si>
    <t>testSTM1</t>
  </si>
  <si>
    <t>testSTM2</t>
  </si>
  <si>
    <t>testSTM3</t>
  </si>
  <si>
    <t>testSTM4</t>
  </si>
  <si>
    <t>testSTM5</t>
  </si>
  <si>
    <t>testSMT</t>
  </si>
  <si>
    <t>testSMT1</t>
  </si>
  <si>
    <t>testSMT2</t>
  </si>
  <si>
    <t>testSMT3</t>
  </si>
  <si>
    <t>testSMT4</t>
  </si>
  <si>
    <t>testSMT5</t>
  </si>
  <si>
    <t>testTSM</t>
  </si>
  <si>
    <t>testTSM1</t>
  </si>
  <si>
    <t>testTSM2</t>
  </si>
  <si>
    <t>testTSM3</t>
  </si>
  <si>
    <t>testTSM4</t>
  </si>
  <si>
    <t>testTSM5</t>
  </si>
  <si>
    <t>testTMS</t>
  </si>
  <si>
    <t>testTMS1</t>
  </si>
  <si>
    <t>testTMS2</t>
  </si>
  <si>
    <t>testTMS3</t>
  </si>
  <si>
    <t>testTMS4</t>
  </si>
  <si>
    <t>testTMS5</t>
  </si>
  <si>
    <t>verifyResults</t>
  </si>
  <si>
    <t>makeReport</t>
  </si>
  <si>
    <t>DummyNodeWithListAndEnum</t>
  </si>
  <si>
    <t>getList</t>
  </si>
  <si>
    <t>getEnumList</t>
  </si>
  <si>
    <t>testSiblings</t>
  </si>
  <si>
    <t>NodeStreamImplTest</t>
  </si>
  <si>
    <t>testToListConsistency</t>
  </si>
  <si>
    <t>testToListSize</t>
  </si>
  <si>
    <t>testLast</t>
  </si>
  <si>
    <t>testFirst</t>
  </si>
  <si>
    <t>testDrop</t>
  </si>
  <si>
    <t>testDropMoreThan1</t>
  </si>
  <si>
    <t>testTake</t>
  </si>
  <si>
    <t>testEmpty</t>
  </si>
  <si>
    <t>primeNumbers</t>
  </si>
  <si>
    <t>assertEquivalence</t>
  </si>
  <si>
    <t>assertImplication</t>
  </si>
  <si>
    <t>prop</t>
  </si>
  <si>
    <t>tail</t>
  </si>
  <si>
    <t>Prop</t>
  </si>
  <si>
    <t>pathsOf</t>
  </si>
  <si>
    <t>testTextBlocks</t>
  </si>
  <si>
    <t>testTextBlocksBeforeJava13</t>
  </si>
  <si>
    <t>testLineNumbersAccuracy</t>
  </si>
  <si>
    <t>NodeLineMatcher</t>
  </si>
  <si>
    <t>testCountNodes</t>
  </si>
  <si>
    <t>testMinimumLanugageVersion</t>
  </si>
  <si>
    <t>testIncorrectMinimumLanugageVersion</t>
  </si>
  <si>
    <t>testMaximumLanugageVersion</t>
  </si>
  <si>
    <t>testIncorrectMaximumLanugageVersion</t>
  </si>
  <si>
    <t>testInvertedMinimumMaximumLanugageVersions</t>
  </si>
  <si>
    <t>getDefaultVersionLanguageTest</t>
  </si>
  <si>
    <t>testAddInvalidExcludePattern</t>
  </si>
  <si>
    <t>testAddInvalidIncludePattern</t>
  </si>
  <si>
    <t>testSuppresionComment</t>
  </si>
  <si>
    <t>DummyRootNode</t>
  </si>
  <si>
    <t>createRuleViolation</t>
  </si>
  <si>
    <t>testMessage</t>
  </si>
  <si>
    <t>testMessageArgs</t>
  </si>
  <si>
    <t>getExpectedWithProperties</t>
  </si>
  <si>
    <t>getExpectedErrorWithoutMessage</t>
  </si>
  <si>
    <t>getSourceCodeFilename</t>
  </si>
  <si>
    <t>reportOneViolation</t>
  </si>
  <si>
    <t>reportTwoViolations</t>
  </si>
  <si>
    <t>newRuleViolation</t>
  </si>
  <si>
    <t>testRuleWithProperties</t>
  </si>
  <si>
    <t>testRendererEmpty</t>
  </si>
  <si>
    <t>testRendererMultiple</t>
  </si>
  <si>
    <t>testError</t>
  </si>
  <si>
    <t>testErrorWithoutMessage</t>
  </si>
  <si>
    <t>testConfigError</t>
  </si>
  <si>
    <t>testAnnotationSucceedsWithDefaultMode</t>
  </si>
  <si>
    <t>testAnnotationFailsWithJDK14</t>
  </si>
  <si>
    <t>testAnnotationSucceedsWithJDK15</t>
  </si>
  <si>
    <t>testLineNumbersAreSetOnAllSiblings</t>
  </si>
  <si>
    <t>testFindDescendantsOfType</t>
  </si>
  <si>
    <t>testFindDescendantsOfTypeMultiple</t>
  </si>
  <si>
    <t>testFindDescendantsOfTypeRecurse</t>
  </si>
  <si>
    <t>testGetFirstChild</t>
  </si>
  <si>
    <t>testGetFirstChildNested</t>
  </si>
  <si>
    <t>testGetFirstChildNestedDeeper</t>
  </si>
  <si>
    <t>makeAccessJavaCode</t>
  </si>
  <si>
    <t>testMultipleExceptionCatching</t>
  </si>
  <si>
    <t>readAsString</t>
  </si>
  <si>
    <t>execute</t>
  </si>
  <si>
    <t>parseAndTypeResolveForClass15</t>
  </si>
  <si>
    <t>parseAndTypeResolveForString</t>
  </si>
  <si>
    <t>testBug1531</t>
  </si>
  <si>
    <t>testBug1527</t>
  </si>
  <si>
    <t>testBug1520IsOfType</t>
  </si>
  <si>
    <t>testBug1520Using</t>
  </si>
  <si>
    <t>testSingleLineSelect</t>
  </si>
  <si>
    <t>testMultiLineSelect</t>
  </si>
  <si>
    <t>testIsNull</t>
  </si>
  <si>
    <t>testCodingStyleExample</t>
  </si>
  <si>
    <t>testCaseIssue1454</t>
  </si>
  <si>
    <t>getReportForTestString</t>
  </si>
  <si>
    <t>testSingleDoubleQuoteAndEL</t>
  </si>
  <si>
    <t>testSingleDoubleQuoteAndELFunction</t>
  </si>
  <si>
    <t>testSingleDoubleQuote</t>
  </si>
  <si>
    <t>parseXml</t>
  </si>
  <si>
    <t>PLSQLXPathRuleTest</t>
  </si>
  <si>
    <t>getExpr</t>
  </si>
  <si>
    <t>testFilterAbsoluteWithExtension</t>
  </si>
  <si>
    <t>testFilterAbsoluteWithoutExtension</t>
  </si>
  <si>
    <t>testFilterRelativeWithExtension</t>
  </si>
  <si>
    <t>testFilterRelativeWithoutExtension</t>
  </si>
  <si>
    <t>testEndsWith</t>
  </si>
  <si>
    <t>verifyFilterTrue</t>
  </si>
  <si>
    <t>verifyFilterFalse</t>
  </si>
  <si>
    <t>verifyEndsWith</t>
  </si>
  <si>
    <t>testLineNumberSingleLine</t>
  </si>
  <si>
    <t>testLineNumberLf</t>
  </si>
  <si>
    <t>testLineNumberCrLf</t>
  </si>
  <si>
    <t>testLineNumberCr</t>
  </si>
  <si>
    <t>testLineNumberTrailing</t>
  </si>
  <si>
    <t>testLineNumberEmpty</t>
  </si>
  <si>
    <t>testIsSyntacticallyPublic</t>
  </si>
  <si>
    <t>testWithEnum</t>
  </si>
  <si>
    <t>testWithAnnotation</t>
  </si>
  <si>
    <t>testPrivateFieldInNestedClassInsideInterface</t>
  </si>
  <si>
    <t>testSingleDimArray</t>
  </si>
  <si>
    <t>testMultDimArray</t>
  </si>
  <si>
    <t>testMultDimArraySplitBraces</t>
  </si>
  <si>
    <t>testMultipleCaseLabels</t>
  </si>
  <si>
    <t>testSwitchRules</t>
  </si>
  <si>
    <t>testSwitchExpressions</t>
  </si>
  <si>
    <t>testSwitchExpressionsYield</t>
  </si>
  <si>
    <t>parseAndTypeResolveForClass18</t>
  </si>
  <si>
    <t>catch</t>
  </si>
  <si>
    <t>testPackageAndClassName</t>
  </si>
  <si>
    <t>nextId</t>
  </si>
  <si>
    <t>newDummyNode</t>
  </si>
  <si>
    <t>addChild</t>
  </si>
  <si>
    <t>setUpSampleNodeTree</t>
  </si>
  <si>
    <t>testBoundaryIsHonored</t>
  </si>
  <si>
    <t>testSearchFromBoundary</t>
  </si>
  <si>
    <t>testSearchIgnoringBoundary</t>
  </si>
  <si>
    <t>testVarAsIdentifier</t>
  </si>
  <si>
    <t>testVarAsTypeIdentifier</t>
  </si>
  <si>
    <t>testVarAsAnnotationName</t>
  </si>
  <si>
    <t>testVarAsEnumName</t>
  </si>
  <si>
    <t>testMultipleExceptionCatchingJava5</t>
  </si>
  <si>
    <t>testNoDFA</t>
  </si>
  <si>
    <t>testIncludesRuleWithDFA</t>
  </si>
  <si>
    <t>testAddResultsinDFANodeContainingAddedNode</t>
  </si>
  <si>
    <t>testFacadesOffByDefault</t>
  </si>
  <si>
    <t>testDFAFlag</t>
  </si>
  <si>
    <t>typeResolutionShouldBeEnabledByDefault</t>
  </si>
  <si>
    <t>testLocalInMethod</t>
  </si>
  <si>
    <t>testLocalInInitializer</t>
  </si>
  <si>
    <t>testLocalAbstractClass</t>
  </si>
  <si>
    <t>testLocalClassWithMixedModifiers</t>
  </si>
  <si>
    <t>testLocalClassVisibility</t>
  </si>
  <si>
    <t>testNestedClassIsNotLocal</t>
  </si>
  <si>
    <t>testLocalChildrenAreNotAlwaysLocal</t>
  </si>
  <si>
    <t>getClassDecls</t>
  </si>
  <si>
    <t>MyAccessNode</t>
  </si>
  <si>
    <t>testModifiersOnClassDecl</t>
  </si>
  <si>
    <t>testStatic</t>
  </si>
  <si>
    <t>testPublic</t>
  </si>
  <si>
    <t>testProtected</t>
  </si>
  <si>
    <t>testFinal</t>
  </si>
  <si>
    <t>testSynchronized</t>
  </si>
  <si>
    <t>testVolatile</t>
  </si>
  <si>
    <t>testTransient</t>
  </si>
  <si>
    <t>testNative</t>
  </si>
  <si>
    <t>testStrict</t>
  </si>
  <si>
    <t>testPackagePrivate</t>
  </si>
  <si>
    <t>getDeclWithModifiers</t>
  </si>
  <si>
    <t>testPublicFinal</t>
  </si>
  <si>
    <t>verifyFlags</t>
  </si>
  <si>
    <t>getClassDecl</t>
  </si>
  <si>
    <t>getFieldDecl</t>
  </si>
  <si>
    <t>getMethodDecl</t>
  </si>
  <si>
    <t>testParseLambdaInEnumConstant</t>
  </si>
  <si>
    <t>testLambdaInStaticInitializer</t>
  </si>
  <si>
    <t>testLambdaInInitializerAndConstructor</t>
  </si>
  <si>
    <t>testLambdaField</t>
  </si>
  <si>
    <t>testLambdaInterfaceField</t>
  </si>
  <si>
    <t>testLambdaLocalClassField</t>
  </si>
  <si>
    <t>testLambdaAnonymousClassField</t>
  </si>
  <si>
    <t>testLambdasInMethod</t>
  </si>
  <si>
    <t>testLambdaCounterBelongsToClass</t>
  </si>
  <si>
    <t>testIdentity</t>
  </si>
  <si>
    <t>testVersioning</t>
  </si>
  <si>
    <t>testAdHocMetricKey</t>
  </si>
  <si>
    <t>valueName</t>
  </si>
  <si>
    <t>getTokenImage</t>
  </si>
  <si>
    <t>testMultipleCaseLabelsJava11</t>
  </si>
  <si>
    <t>testSwitchRulesJava11</t>
  </si>
  <si>
    <t>testSwitchExpressionsJava11</t>
  </si>
  <si>
    <t>resetMultifile</t>
  </si>
  <si>
    <t>testCountOpSigs</t>
  </si>
  <si>
    <t>forbidAbstract</t>
  </si>
  <si>
    <t>restrictVisibilitiesTo</t>
  </si>
  <si>
    <t>restrictRolesTo</t>
  </si>
  <si>
    <t>testBothClassesOperationsAreThere</t>
  </si>
  <si>
    <t>testBothClassesFieldsAreThere</t>
  </si>
  <si>
    <t>patternMatchingInstanceof</t>
  </si>
  <si>
    <t>patternMatchingInstanceofBeforeJava14PreviewShouldFail</t>
  </si>
  <si>
    <t>testParseAnonymousClass</t>
  </si>
  <si>
    <t>testParseLambdaName</t>
  </si>
  <si>
    <t>testGetType</t>
  </si>
  <si>
    <t>setFileName</t>
  </si>
  <si>
    <t>typeIs</t>
  </si>
  <si>
    <t>testTrailingComma_DefaultLocale</t>
  </si>
  <si>
    <t>testTrailingComma_FrFr</t>
  </si>
  <si>
    <t>testTrailingComma_RootLocale</t>
  </si>
  <si>
    <t>testAttributeDeprecation</t>
  </si>
  <si>
    <t>testDeprecatedAttributeXPathQuery</t>
  </si>
  <si>
    <t>childrenIndexes</t>
  </si>
  <si>
    <t>grandChildrenIndexes</t>
  </si>
  <si>
    <t>getIntRange</t>
  </si>
  <si>
    <t>childrenAndGrandChildrenIndexes</t>
  </si>
  <si>
    <t>testRemoveChildOfRootNode</t>
  </si>
  <si>
    <t>testRemoveRootNode</t>
  </si>
  <si>
    <t>testRemoveGrandChildNode</t>
  </si>
  <si>
    <t>testRemoveRootNodeChildAtIndex</t>
  </si>
  <si>
    <t>testRemoveChildAtIndexWithInvalidIndex</t>
  </si>
  <si>
    <t>testRemoveChildAtIndexOnNodeWithNoChildren</t>
  </si>
  <si>
    <t>testMethodDiffLines</t>
  </si>
  <si>
    <t>testMethodSameLine</t>
  </si>
  <si>
    <t>testNoLookahead</t>
  </si>
  <si>
    <t>testHasExplicitExtends</t>
  </si>
  <si>
    <t>testNoExplicitExtends</t>
  </si>
  <si>
    <t>testHasExplicitImplements</t>
  </si>
  <si>
    <t>testNoExplicitImplements</t>
  </si>
  <si>
    <t>testColumnsOnQualifiedName</t>
  </si>
  <si>
    <t>testLineNumbersForNameSplitOverTwoLines</t>
  </si>
  <si>
    <t>testParentMethods</t>
  </si>
  <si>
    <t>testContainsNoInnerWithAnonInner</t>
  </si>
  <si>
    <t>testContainsChildOfType</t>
  </si>
  <si>
    <t>testXPathNodeSelect</t>
  </si>
  <si>
    <t>testUserData</t>
  </si>
  <si>
    <t>verifyNode</t>
  </si>
  <si>
    <t>DummyNodeWithEnum</t>
  </si>
  <si>
    <t>DummyNodeWithList</t>
  </si>
  <si>
    <t>NodeNoInherited</t>
  </si>
  <si>
    <t>NodeNoAttrAll</t>
  </si>
  <si>
    <t>NodeNoAttrAllChild</t>
  </si>
  <si>
    <t>testListAttribute</t>
  </si>
  <si>
    <t>ruleChainVisits</t>
  </si>
  <si>
    <t>ruleChainVisitsMultipleFilters</t>
  </si>
  <si>
    <t>ruleChainVisitsNested</t>
  </si>
  <si>
    <t>ruleChainVisitsNested2</t>
  </si>
  <si>
    <t>assertQuery</t>
  </si>
  <si>
    <t>createQuery</t>
  </si>
  <si>
    <t>ruleChainVisitsCompatibilityMode</t>
  </si>
  <si>
    <t>testCompareOrder</t>
  </si>
  <si>
    <t>testCompareOrderSamePosition</t>
  </si>
  <si>
    <t>testSeparatorPropertyWarning</t>
  </si>
  <si>
    <t>setOf</t>
  </si>
  <si>
    <t>listOf</t>
  </si>
  <si>
    <t>generator</t>
  </si>
  <si>
    <t>testListMonoid</t>
  </si>
  <si>
    <t>inRegressionTestMode</t>
  </si>
  <si>
    <t>isRegressionTest</t>
  </si>
  <si>
    <t>setRegressionTest</t>
  </si>
  <si>
    <t>format</t>
  </si>
  <si>
    <t>transitivityTest</t>
  </si>
  <si>
    <t>assymetryTest</t>
  </si>
  <si>
    <t>substitutabilityTest</t>
  </si>
  <si>
    <t>isIgnored</t>
  </si>
  <si>
    <t>isFocused</t>
  </si>
  <si>
    <t>setIgnored</t>
  </si>
  <si>
    <t>setFocus</t>
  </si>
  <si>
    <t>equals</t>
  </si>
  <si>
    <t>hashCode</t>
  </si>
  <si>
    <t>testSetMonoid</t>
  </si>
  <si>
    <t>neutralTest</t>
  </si>
  <si>
    <t>testLattice</t>
  </si>
  <si>
    <t>eval</t>
  </si>
  <si>
    <t>parseWithContinuation</t>
  </si>
  <si>
    <t>parseWithContinuationCppTokenManager</t>
  </si>
  <si>
    <t>assertToken</t>
  </si>
  <si>
    <t>printTokens</t>
  </si>
  <si>
    <t>findByLine</t>
  </si>
  <si>
    <t>load</t>
  </si>
  <si>
    <t>testDollarSignStartingIdentifier</t>
  </si>
  <si>
    <t>testWideCharacters</t>
  </si>
  <si>
    <t>testAsmWithAtSign</t>
  </si>
  <si>
    <t>testEmptyCharacter</t>
  </si>
  <si>
    <t>testHexCharacter</t>
  </si>
  <si>
    <t>testWhiteSpaceEscape</t>
  </si>
  <si>
    <t>testRawStringLiteral</t>
  </si>
  <si>
    <t>testStringPrefix</t>
  </si>
  <si>
    <t>testCharacterPrefix</t>
  </si>
  <si>
    <t>testCharacterPrefixNoPrefix</t>
  </si>
  <si>
    <t>testCharacterPrefixWideCharacter</t>
  </si>
  <si>
    <t>testCharacterPrefixChar16</t>
  </si>
  <si>
    <t>testCharacterPrefixChar32</t>
  </si>
  <si>
    <t>testStringPrefixNoPrefix</t>
  </si>
  <si>
    <t>testStringPrefixWideString</t>
  </si>
  <si>
    <t>testStringPrefixChar16</t>
  </si>
  <si>
    <t>testStringPrefixChar32</t>
  </si>
  <si>
    <t>testStringPrefixUtf8</t>
  </si>
  <si>
    <t>testDigitSeparators</t>
  </si>
  <si>
    <t>testEOLCommentInPreprocessingDirective</t>
  </si>
  <si>
    <t>testDiscardSemicolons</t>
  </si>
  <si>
    <t>testDiscardImports</t>
  </si>
  <si>
    <t>testDiscardPkgStmts</t>
  </si>
  <si>
    <t>testDiscardSimpleOneLineAnnotation</t>
  </si>
  <si>
    <t>testIgnoreComments</t>
  </si>
  <si>
    <t>testDiscardOneLineAnnotationWithParams</t>
  </si>
  <si>
    <t>testIgnoreBetweenSpecialCommentsMultiple</t>
  </si>
  <si>
    <t>testIgnoreBetweenSpecialCommentsMultiline</t>
  </si>
  <si>
    <t>newTokenizer</t>
  </si>
  <si>
    <t>getResourcePrefix</t>
  </si>
  <si>
    <t>testCommentsIgnored</t>
  </si>
  <si>
    <t>testSlice</t>
  </si>
  <si>
    <t>testDiscardedElements</t>
  </si>
  <si>
    <t>testDiscardedElementsExceptAnnots</t>
  </si>
  <si>
    <t>testIgnoreBetweenSpecialComments</t>
  </si>
  <si>
    <t>testIgnoreBetweenSpecialAnnotation</t>
  </si>
  <si>
    <t>testIgnoreBetweenSpecialAnnotationAndIgnoreAnnotations</t>
  </si>
  <si>
    <t>testIgnoreIdentifiersDontAffectConstructors</t>
  </si>
  <si>
    <t>testIgnoreIdentifiersHandlesEnums</t>
  </si>
  <si>
    <t>testIgnoreIdentifiersWithClassKeyword</t>
  </si>
  <si>
    <t>ignoreAnnotations</t>
  </si>
  <si>
    <t>ignoreIdents</t>
  </si>
  <si>
    <t>defaultProperties</t>
  </si>
  <si>
    <t>properties</t>
  </si>
  <si>
    <t>testEscapedBackSlash</t>
  </si>
  <si>
    <t>tokenize</t>
  </si>
  <si>
    <t>testStatementsAfterUsingDirectivesAreNotIgnored</t>
  </si>
  <si>
    <t>testUsingVarStatementsAreNotIgnored</t>
  </si>
  <si>
    <t>testInterpolatedVerbatimStrings</t>
  </si>
  <si>
    <t>findTokensByLine</t>
  </si>
  <si>
    <t>MyNode</t>
  </si>
  <si>
    <t>setClassName</t>
  </si>
  <si>
    <t>getXPathNodeName</t>
  </si>
  <si>
    <t>getDocumentNode</t>
  </si>
  <si>
    <t>testChildAxisIterator</t>
  </si>
  <si>
    <t>testParentAxisIterator</t>
  </si>
  <si>
    <t>testParentAxisIterator2</t>
  </si>
  <si>
    <t>testDescendantAxisIterator</t>
  </si>
  <si>
    <t>testDescendantAxisIterator2</t>
  </si>
  <si>
    <t>testFollowingSiblingAxisIterator</t>
  </si>
  <si>
    <t>testFollowingSiblingAxisIterator2</t>
  </si>
  <si>
    <t>testPrecedingSiblingAxisIterator</t>
  </si>
  <si>
    <t>testPrecedingSiblingAxisIterator2</t>
  </si>
  <si>
    <t>testXPath</t>
  </si>
  <si>
    <t>testXPath2</t>
  </si>
  <si>
    <t>testUnicodeSupport</t>
  </si>
  <si>
    <t>testDollarSignInIdentifier</t>
  </si>
  <si>
    <t>testUnicodeEscapeInIdentifier</t>
  </si>
  <si>
    <t>testListAttributeDeprecation20</t>
  </si>
  <si>
    <t>makeRuleWithList</t>
  </si>
  <si>
    <t>newNodeWithList</t>
  </si>
  <si>
    <t>testGetFirstASTNameImageNull</t>
  </si>
  <si>
    <t>testGetFirstASTNameImageNew</t>
  </si>
  <si>
    <t>testTreeStream</t>
  </si>
  <si>
    <t>testTreeIterator</t>
  </si>
  <si>
    <t>for</t>
  </si>
  <si>
    <t>MethodPropertyTest</t>
  </si>
  <si>
    <t>testMissingPackageNames</t>
  </si>
  <si>
    <t>testAsStringOn</t>
  </si>
  <si>
    <t>testAsMethodOn</t>
  </si>
  <si>
    <t>TypePropertyTest</t>
  </si>
  <si>
    <t>testAddClassOfQ</t>
  </si>
  <si>
    <t>testContainsClassOfQ</t>
  </si>
  <si>
    <t>testContainsString</t>
  </si>
  <si>
    <t>testTypeFor</t>
  </si>
  <si>
    <t>testSize</t>
  </si>
  <si>
    <t>testConversions</t>
  </si>
  <si>
    <t>testReplaceWithOneChar</t>
  </si>
  <si>
    <t>testReplaceWithMultipleChars</t>
  </si>
  <si>
    <t>testReplaceStringWithString</t>
  </si>
  <si>
    <t>testReplaceStringWithString2</t>
  </si>
  <si>
    <t>testReplaceWithNull</t>
  </si>
  <si>
    <t>testEqualsNodeWithTwoEqualViolations</t>
  </si>
  <si>
    <t>testEqualsNodeWithTwoDifferentViolationsDifferentFilename</t>
  </si>
  <si>
    <t>testEqualsNodeWithTwoDifferentViolationsDifferentBeginLine</t>
  </si>
  <si>
    <t>testEqualsNodeWithTwoDifferentViolationsDifferentEndLine</t>
  </si>
  <si>
    <t>testEqualsNodeWithTwoDifferentViolationsDifferentBeginColumn</t>
  </si>
  <si>
    <t>testEqualsNodeWithTwoDifferentViolationsDifferentEndColumn</t>
  </si>
  <si>
    <t>testEqualsNodeWithTwoDifferentViolationsDifferentVariableName</t>
  </si>
  <si>
    <t>createViolationNode</t>
  </si>
  <si>
    <t>testThisExpression</t>
  </si>
  <si>
    <t>testSuperExpression</t>
  </si>
  <si>
    <t>stackOverflowTest</t>
  </si>
  <si>
    <t>testClassNameExists</t>
  </si>
  <si>
    <t>acceptanceTest</t>
  </si>
  <si>
    <t>testEnumAnonymousInnerClass</t>
  </si>
  <si>
    <t>testNPEInJavaTypeDefinitionToString</t>
  </si>
  <si>
    <t>testExtraTopLevelClass</t>
  </si>
  <si>
    <t>testInnerClass</t>
  </si>
  <si>
    <t>testInnerClassNotCompiled</t>
  </si>
  <si>
    <t>testAnonymousClassFromInterface</t>
  </si>
  <si>
    <t>testNestedAnonymousClass</t>
  </si>
  <si>
    <t>testAnonymousExtendingObject</t>
  </si>
  <si>
    <t>testAnonymousInnerClass</t>
  </si>
  <si>
    <t>testLiterals</t>
  </si>
  <si>
    <t>testUnaryNumericPromotion</t>
  </si>
  <si>
    <t>testBinaryNumericPromotion</t>
  </si>
  <si>
    <t>testBinaryStringPromotion</t>
  </si>
  <si>
    <t>testUnaryLogicalOperators</t>
  </si>
  <si>
    <t>testBinaryLogicalOperators</t>
  </si>
  <si>
    <t>testUnaryNumericOperators</t>
  </si>
  <si>
    <t>testBinaryNumericOperators</t>
  </si>
  <si>
    <t>testAssignmentOperators</t>
  </si>
  <si>
    <t>testFullyQualifiedType</t>
  </si>
  <si>
    <t>testArrayTypes</t>
  </si>
  <si>
    <t>testArrayAccess</t>
  </si>
  <si>
    <t>testReferenceType</t>
  </si>
  <si>
    <t>testHeterogeneousArrayFieldDeclaration</t>
  </si>
  <si>
    <t>testPrimitiveTypeFieldDecl</t>
  </si>
  <si>
    <t>testRefTypeFieldDecl</t>
  </si>
  <si>
    <t>testFieldAccess</t>
  </si>
  <si>
    <t>testFieldAccessNested</t>
  </si>
  <si>
    <t>testFieldAccessShadow</t>
  </si>
  <si>
    <t>testFieldAccessSuper</t>
  </si>
  <si>
    <t>testBoundsGenericFieldAccess</t>
  </si>
  <si>
    <t>testParameterGenericFieldAccess</t>
  </si>
  <si>
    <t>testSimpleGenericFieldAccess</t>
  </si>
  <si>
    <t>testRawGenericFieldAccess</t>
  </si>
  <si>
    <t>testPrimarySimpleGenericFieldAccess</t>
  </si>
  <si>
    <t>testFieldAccessGenericNested</t>
  </si>
  <si>
    <t>testFieldAccessStatic</t>
  </si>
  <si>
    <t>testMethodPotentialApplicability</t>
  </si>
  <si>
    <t>testMethodAccessibility</t>
  </si>
  <si>
    <t>testMethodFirstPhase</t>
  </si>
  <si>
    <t>testMethodMostSpecific</t>
  </si>
  <si>
    <t>testMethodSecondPhase</t>
  </si>
  <si>
    <t>testMethodThirdPhase</t>
  </si>
  <si>
    <t>testMethodStaticAccess</t>
  </si>
  <si>
    <t>testMethodGenericExplicit</t>
  </si>
  <si>
    <t>testGenericArrays</t>
  </si>
  <si>
    <t>testMethodTypeInference</t>
  </si>
  <si>
    <t>testMethodTypeInferenceVarargsZeroArity</t>
  </si>
  <si>
    <t>testMethodTypeInferenceVarargsAsFixedArity</t>
  </si>
  <si>
    <t>testJavaTypeDefinitionEquals</t>
  </si>
  <si>
    <t>testJavaTypeDefinitionGetSuperTypeSet</t>
  </si>
  <si>
    <t>testJavaTypeDefinitionGetErasedSuperTypeSet</t>
  </si>
  <si>
    <t>testMethodInitialBounds</t>
  </si>
  <si>
    <t>testMethodInitialConstraints</t>
  </si>
  <si>
    <t>testMethodParameterization</t>
  </si>
  <si>
    <t>testNestedAllocationExpressions</t>
  </si>
  <si>
    <t>testAnnotatedTypeParams</t>
  </si>
  <si>
    <t>testMethodOverrides</t>
  </si>
  <si>
    <t>testMethodWildcardParam</t>
  </si>
  <si>
    <t>testAbstractMethodReturnType</t>
  </si>
  <si>
    <t>testMethodOverloaded</t>
  </si>
  <si>
    <t>testVarArgsMethodUseCase</t>
  </si>
  <si>
    <t>testLocalGenericClass</t>
  </si>
  <si>
    <t>testMethodCallExpressionTypes</t>
  </si>
  <si>
    <t>getChildTypeDef</t>
  </si>
  <si>
    <t>getChildType</t>
  </si>
  <si>
    <t>assertChildTypeArgsEqualTo</t>
  </si>
  <si>
    <t>testBoxingRules</t>
  </si>
  <si>
    <t>testLoadClassWithImportOnDemand</t>
  </si>
  <si>
    <t>testClassWithImportInnerOnDemand</t>
  </si>
  <si>
    <t>testCachingOfNotFoundClasses</t>
  </si>
  <si>
    <t>findClass</t>
  </si>
  <si>
    <t>testCachingMemoryConsumption</t>
  </si>
  <si>
    <t>testEqualityReduceProperVsProper</t>
  </si>
  <si>
    <t>testEqualityReduceVariableVsNotPrimitive</t>
  </si>
  <si>
    <t>testEqualityReduceNotPrimitiveVsVariable</t>
  </si>
  <si>
    <t>testEqualityReduceSameErasure</t>
  </si>
  <si>
    <t>testEqualityReduceArrayTypes</t>
  </si>
  <si>
    <t>testSubtypeReduceProperVsProper</t>
  </si>
  <si>
    <t>testSubtypeReduceVariableVsAny</t>
  </si>
  <si>
    <t>testSubtypeReduceAnyVsVariable</t>
  </si>
  <si>
    <t>testLooseInvocationProperVsProper</t>
  </si>
  <si>
    <t>testLooseInvocationLeftBoxing</t>
  </si>
  <si>
    <t>testLooseInvocationRightBoxing</t>
  </si>
  <si>
    <t>testLooseInvocationAnythingElse</t>
  </si>
  <si>
    <t>testContainmentReduceTypeVsType</t>
  </si>
  <si>
    <t>testIncorporationEqualityAndEquality</t>
  </si>
  <si>
    <t>testIncorporationEqualityAndSubtypeLeftVariable</t>
  </si>
  <si>
    <t>testIncorporationEqualityAndSubtypeRightVariable</t>
  </si>
  <si>
    <t>testIncorporationSubtypeAndSubtype</t>
  </si>
  <si>
    <t>testErasedCandidateSet</t>
  </si>
  <si>
    <t>testMinimalErasedCandidateSet</t>
  </si>
  <si>
    <t>testLeastUpperBound</t>
  </si>
  <si>
    <t>testResolution</t>
  </si>
  <si>
    <t>incorporationResult</t>
  </si>
  <si>
    <t>testBoundOrConstraint</t>
  </si>
  <si>
    <t>arrayListWithoutBoundGenerics</t>
  </si>
  <si>
    <t>arrayListOfString</t>
  </si>
  <si>
    <t>array</t>
  </si>
  <si>
    <t>primitive</t>
  </si>
  <si>
    <t>testbook</t>
  </si>
  <si>
    <t>testLabelledBreakLockup</t>
  </si>
  <si>
    <t>check</t>
  </si>
  <si>
    <t>test21</t>
  </si>
  <si>
    <t>test22</t>
  </si>
  <si>
    <t>test23</t>
  </si>
  <si>
    <t>test24</t>
  </si>
  <si>
    <t>test25</t>
  </si>
  <si>
    <t>test26</t>
  </si>
  <si>
    <t>test27</t>
  </si>
  <si>
    <t>test28</t>
  </si>
  <si>
    <t>test29</t>
  </si>
  <si>
    <t>test30</t>
  </si>
  <si>
    <t>testTwoUpdateDefs</t>
  </si>
  <si>
    <t>testAddPathToChild</t>
  </si>
  <si>
    <t>testRemovePathToChild</t>
  </si>
  <si>
    <t>testRemovePathWithNonChild</t>
  </si>
  <si>
    <t>testReverseParentPathsTo</t>
  </si>
  <si>
    <t>testSetType</t>
  </si>
  <si>
    <t>innerClassShouldWork</t>
  </si>
  <si>
    <t>testStatementExpressionParentChildLinks</t>
  </si>
  <si>
    <t>testVariableDeclaratorParentChildLinks</t>
  </si>
  <si>
    <t>testSwitchExpressionsBeforeJava13</t>
  </si>
  <si>
    <t>checkYieldConditionalBehaviourJ14</t>
  </si>
  <si>
    <t>patternMatchingInstanceofBeforeJava15PreviewShouldFail</t>
  </si>
  <si>
    <t>recordPoint</t>
  </si>
  <si>
    <t>recordPointBeforeJava15PreviewShouldFail</t>
  </si>
  <si>
    <t>recordCtorWithThrowsShouldFail</t>
  </si>
  <si>
    <t>recordMustNotExtend</t>
  </si>
  <si>
    <t>recordCannotBeAbstract</t>
  </si>
  <si>
    <t>recordCannotHaveInstanceFields</t>
  </si>
  <si>
    <t>innerRecords</t>
  </si>
  <si>
    <t>getComponent</t>
  </si>
  <si>
    <t>recordIsARestrictedIdentifier</t>
  </si>
  <si>
    <t>localRecords</t>
  </si>
  <si>
    <t>sealedClassBeforeJava15Preview</t>
  </si>
  <si>
    <t>sealedClass</t>
  </si>
  <si>
    <t>nonSealedClass</t>
  </si>
  <si>
    <t>sealedInterfaceBeforeJava15Preview</t>
  </si>
  <si>
    <t>sealedInterface</t>
  </si>
  <si>
    <t>localInterfaceAndEnums</t>
  </si>
  <si>
    <t>localInterfacesAndEnumsBeforeJava15PreviewShouldFail</t>
  </si>
  <si>
    <t>textBlocks</t>
  </si>
  <si>
    <t>textBlocksBeforeJava15ShouldFail</t>
  </si>
  <si>
    <t>stringEscapeSequenceShouldFail</t>
  </si>
  <si>
    <t>sealedAndNonSealedIdentifiers</t>
  </si>
  <si>
    <t>testIsKnow</t>
  </si>
  <si>
    <t>assertIsExactlyA</t>
  </si>
  <si>
    <t>testPrimitiveArray</t>
  </si>
  <si>
    <t>testNestedClassArray</t>
  </si>
  <si>
    <t>testInvalidName</t>
  </si>
  <si>
    <t>testInvalidName2</t>
  </si>
  <si>
    <t>testNullName</t>
  </si>
  <si>
    <t>Java15PreviewTreeDumpTest</t>
  </si>
  <si>
    <t>Java15TreeDumpTest</t>
  </si>
  <si>
    <t>testMultipleExceptionCatchingJava7</t>
  </si>
  <si>
    <t>testGitHubBug257NonExistingCast</t>
  </si>
  <si>
    <t>stringConcatentationShouldNotBeCast</t>
  </si>
  <si>
    <t>testParseEmptyStatements</t>
  </si>
  <si>
    <t>testIsAFallback</t>
  </si>
  <si>
    <t>testIsAFallbackEnum</t>
  </si>
  <si>
    <t>testIsAFallbackAnnotation</t>
  </si>
  <si>
    <t>testIsAFallbackAnnotationSimpleNameImport</t>
  </si>
  <si>
    <t>assertIsA</t>
  </si>
  <si>
    <t>testBigFile</t>
  </si>
  <si>
    <t>testAttributes</t>
  </si>
  <si>
    <t>testSharedAttributes</t>
  </si>
  <si>
    <t>verifyLineColumNumbers</t>
  </si>
  <si>
    <t>verifyLineColumNumbersWithWindowsLineEndings</t>
  </si>
  <si>
    <t>validateOverridenValues</t>
  </si>
  <si>
    <t>collectByKind</t>
  </si>
  <si>
    <t>assertStringEqualsIgnoreEOL</t>
  </si>
  <si>
    <t>messageWithSingleBrace</t>
  </si>
  <si>
    <t>testRulesDysnfunctionalLog</t>
  </si>
  <si>
    <t>SimpleRenderer</t>
  </si>
  <si>
    <t>defaultFileExtension</t>
  </si>
  <si>
    <t>end</t>
  </si>
  <si>
    <t>getReport</t>
  </si>
  <si>
    <t>testReport</t>
  </si>
  <si>
    <t>testSourceCodeFilename</t>
  </si>
  <si>
    <t>testSourceCodeFile</t>
  </si>
  <si>
    <t>ruleExceptionShouldBeThrownIfNotIgnored</t>
  </si>
  <si>
    <t>newInstance</t>
  </si>
  <si>
    <t>testReflectionOfParamNames</t>
  </si>
  <si>
    <t>lineToOffsetMappingWithLineFeedShouldSucceed</t>
  </si>
  <si>
    <t>lineToOffsetMappingWithCarriageReturnFeedLineFeedShouldSucceed</t>
  </si>
  <si>
    <t>lineToOffsetMappingWithMixedLineSeparatorsShouldSucceed</t>
  </si>
  <si>
    <t>shouldPreserveNewlines</t>
  </si>
  <si>
    <t>readAllBytes</t>
  </si>
  <si>
    <t>setUpTemporaryFiles</t>
  </si>
  <si>
    <t>insertAtStartOfTheDocumentShouldSucceed</t>
  </si>
  <si>
    <t>removeTokenShouldSucceed</t>
  </si>
  <si>
    <t>assertFinalFileIs</t>
  </si>
  <si>
    <t>insertAndRemoveTokensShouldSucceed</t>
  </si>
  <si>
    <t>insertAndDeleteVariousTokensShouldSucceed</t>
  </si>
  <si>
    <t>replaceATokenShouldSucceed</t>
  </si>
  <si>
    <t>replaceVariousTokensShouldSucceed</t>
  </si>
  <si>
    <t>shuffleAndApplyOperations</t>
  </si>
  <si>
    <t>insertDeleteAndReplaceVariousTokensShouldSucceed</t>
  </si>
  <si>
    <t>writeContentToTemporaryFile</t>
  </si>
  <si>
    <t>insertAtStartOfTheFileShouldSucceed</t>
  </si>
  <si>
    <t>insertAtStartOfTheFileWithOffsetShouldSucceed</t>
  </si>
  <si>
    <t>shouldPreserveNewlinesLf</t>
  </si>
  <si>
    <t>shouldPreserveNewlinesCrLf</t>
  </si>
  <si>
    <t>insertVariousTokensIntoTheFileShouldSucceed</t>
  </si>
  <si>
    <t>insertAtTheEndOfTheFileShouldSucceed</t>
  </si>
  <si>
    <t>testRegionsRoundTrip</t>
  </si>
  <si>
    <t>testDeleteEverything</t>
  </si>
  <si>
    <t>testEditTwice</t>
  </si>
  <si>
    <t>testExternalModification</t>
  </si>
  <si>
    <t>testLineNumbersAfterEdition</t>
  </si>
  <si>
    <t>testInsertTwiceInSamePlace</t>
  </si>
  <si>
    <t>testOverlapOnDeletedRegion</t>
  </si>
  <si>
    <t>testOverlapOnReplacedRegion</t>
  </si>
  <si>
    <t>textDocumentsShouldOnlyAllowASingleOpenEditor</t>
  </si>
  <si>
    <t>closedTextDocumentShouldntProduceNewEditors</t>
  </si>
  <si>
    <t>closedEditorShouldFail</t>
  </si>
  <si>
    <t>closedTextDocumentWithOpenEditorShouldThrow</t>
  </si>
  <si>
    <t>closedTextDocumentShouldntNeutralizeExistingEditor</t>
  </si>
  <si>
    <t>textReadOnlyDocumentCannotBeEdited</t>
  </si>
  <si>
    <t>assertTextIs</t>
  </si>
  <si>
    <t>tempFile</t>
  </si>
  <si>
    <t>testNegativeOffset</t>
  </si>
  <si>
    <t>testNegativeLength</t>
  </si>
  <si>
    <t>getImage</t>
  </si>
  <si>
    <t>testMixedDelimiters</t>
  </si>
  <si>
    <t>testFormFeedIsNotNewline</t>
  </si>
  <si>
    <t>testNormTextPreservation</t>
  </si>
  <si>
    <t>testBomElimination</t>
  </si>
  <si>
    <t>testNoExplicitLineMarkers</t>
  </si>
  <si>
    <t>testEmptyFile</t>
  </si>
  <si>
    <t>getCharStream</t>
  </si>
  <si>
    <t>readString</t>
  </si>
  <si>
    <t>testSimpleRead</t>
  </si>
  <si>
    <t>testNotAnEscape1Read</t>
  </si>
  <si>
    <t>testNotAnEscape1Read2</t>
  </si>
  <si>
    <t>testNotAnEscape1Read3_SplitInTheMiddleOfBackslashes</t>
  </si>
  <si>
    <t>testAnEscapeStopAtEnd</t>
  </si>
  <si>
    <t>testSeveralEscapes</t>
  </si>
  <si>
    <t>testAnEscapeInsideBlock</t>
  </si>
  <si>
    <t>assertBufferIsJust</t>
  </si>
  <si>
    <t>testNotAnEscape1Read3SplitInTheMiddleOfBackslashes</t>
  </si>
  <si>
    <t>testTagsIndicesIn</t>
  </si>
  <si>
    <t>testFindJavaDocTags</t>
  </si>
  <si>
    <t>testFindJavaDocTagsEmpty</t>
  </si>
  <si>
    <t>testFindJavaDocTagsNull</t>
  </si>
  <si>
    <t>testMultiLinesInSingleLine</t>
  </si>
  <si>
    <t>testMultiLinesInSingleLineSimple</t>
  </si>
  <si>
    <t>testMultiLinesInSingleLineFormal</t>
  </si>
  <si>
    <t>testMultiLinesInMultiLine</t>
  </si>
  <si>
    <t>testMultiLinesInMultiLineCrLf</t>
  </si>
  <si>
    <t>testMultiLinesInMultiLineFormal</t>
  </si>
  <si>
    <t>testMultiLinesInMultiLineFormalCrLf</t>
  </si>
  <si>
    <t>testMultiLinesInMultiLineNoAsteriskEmpty</t>
  </si>
  <si>
    <t>testTrim</t>
  </si>
  <si>
    <t>testTrimNotMiddle</t>
  </si>
  <si>
    <t>testTrimEmpty</t>
  </si>
  <si>
    <t>testTrimNull</t>
  </si>
  <si>
    <t>testWordAfter</t>
  </si>
  <si>
    <t>testWordAfterPositionOutOfBounds</t>
  </si>
  <si>
    <t>testWordAfterNull</t>
  </si>
  <si>
    <t>testJavadocAfter</t>
  </si>
  <si>
    <t>testJavadocAfterOutOfBounds</t>
  </si>
  <si>
    <t>testJavadocAfterNull</t>
  </si>
  <si>
    <t>testJavadoc</t>
  </si>
  <si>
    <t>AbstractCommentRule</t>
  </si>
  <si>
    <t>testFilteredCommentIn</t>
  </si>
  <si>
    <t>testCommentAssignments</t>
  </si>
  <si>
    <t>testImageOfPrimarySuffix</t>
  </si>
  <si>
    <t>testResourceFileCommands</t>
  </si>
  <si>
    <t>renderTempFile</t>
  </si>
  <si>
    <t>getTemporaryDirectory</t>
  </si>
  <si>
    <t>deleteDirectory</t>
  </si>
  <si>
    <t>cleanupTempDirectory</t>
  </si>
  <si>
    <t>cleanup</t>
  </si>
  <si>
    <t>testMessageEscaping</t>
  </si>
  <si>
    <t>testMessageEscaping2</t>
  </si>
  <si>
    <t>makeViolation</t>
  </si>
  <si>
    <t>testHappyPathRemove</t>
  </si>
  <si>
    <t>testEmptyBadNext</t>
  </si>
  <si>
    <t>testEmptyBadRemove</t>
  </si>
  <si>
    <t>testFromString</t>
  </si>
  <si>
    <t>testFromBasicType</t>
  </si>
  <si>
    <t>testRequiresEncoding</t>
  </si>
  <si>
    <t>makeSureLombokIsNotOnClasspath</t>
  </si>
  <si>
    <t>testImpl</t>
  </si>
  <si>
    <t>clarifying</t>
  </si>
  <si>
    <t>balancing</t>
  </si>
  <si>
    <t>necessary</t>
  </si>
  <si>
    <t>unnecessary</t>
  </si>
  <si>
    <t>testOuterLambdas</t>
  </si>
  <si>
    <t>testInnerLambda</t>
  </si>
  <si>
    <t>testAssignments</t>
  </si>
  <si>
    <t>testConditionals</t>
  </si>
  <si>
    <t>testAdditiveMul</t>
  </si>
  <si>
    <t>testMultiplicative</t>
  </si>
  <si>
    <t>testConcatenation</t>
  </si>
  <si>
    <t>testRelational</t>
  </si>
  <si>
    <t>testUnaries</t>
  </si>
  <si>
    <t>testSwitches</t>
  </si>
  <si>
    <t>JUnitRuleUtil</t>
  </si>
  <si>
    <t>isJUnitMethod</t>
  </si>
  <si>
    <t>isTestMethod</t>
  </si>
  <si>
    <t>isTestNgMethod</t>
  </si>
  <si>
    <t>isJUnit4Method</t>
  </si>
  <si>
    <t>isJUnit5Method</t>
  </si>
  <si>
    <t>isJUnit3Method</t>
  </si>
  <si>
    <t>isJunit4TestAnnotation</t>
  </si>
  <si>
    <t>isJunit3MethodSignature</t>
  </si>
  <si>
    <t>isJUnit3Class</t>
  </si>
  <si>
    <t>isExpectExceptionCall</t>
  </si>
  <si>
    <t>isCallOnAssertionContainer</t>
  </si>
  <si>
    <t>isCallOnType</t>
  </si>
  <si>
    <t>isProbableAssertCall</t>
  </si>
  <si>
    <t>isSoftAssert</t>
  </si>
  <si>
    <t>isExpectAnnotated</t>
  </si>
  <si>
    <t>testEqualsAndHashCode</t>
  </si>
  <si>
    <t>makeXpathRuleFromXPath</t>
  </si>
  <si>
    <t>getViolations</t>
  </si>
  <si>
    <t>testWithExpectedException</t>
  </si>
  <si>
    <t>assertReportSize</t>
  </si>
  <si>
    <t>prepare</t>
  </si>
  <si>
    <t>inErrorRecoveryModeErrorsShouldBeLoggedByParser</t>
  </si>
  <si>
    <t>inErrorRecoveryModeErrorsShouldBeLoggedByRule</t>
  </si>
  <si>
    <t>withoutErrorRecoveryModeProcessingShouldBeAbortedByParser</t>
  </si>
  <si>
    <t>withoutErrorRecoveryModeProcessingShouldBeAbortedByRule</t>
  </si>
  <si>
    <t>RuleThatThrows</t>
  </si>
  <si>
    <t>testGetApplicatbleFilesWithIgnores</t>
  </si>
  <si>
    <t>testGetApplicatbleFilesWithDirAndIgnores</t>
  </si>
  <si>
    <t>testJavadocTagsAsChildren</t>
  </si>
  <si>
    <t>TestParserOptions</t>
  </si>
  <si>
    <t>testDefaultPropertyDescriptors</t>
  </si>
  <si>
    <t>testOverriddenPropertyDescriptors</t>
  </si>
  <si>
    <t>testEnvOverriddenPropertyDescriptors</t>
  </si>
  <si>
    <t>testEmptyPropertyDescriptors</t>
  </si>
  <si>
    <t>testSuppressMarkerEqualsHashCode</t>
  </si>
  <si>
    <t>testGetEnvironmentVariableName</t>
  </si>
  <si>
    <t>testGetEnvironmentVariableNameThrowsExceptionIfLanguageIsNull</t>
  </si>
  <si>
    <t>testConflictingPropertyTypesMapsToUnknown</t>
  </si>
  <si>
    <t>supports</t>
  </si>
  <si>
    <t>testWrongNodeTypeGeneric</t>
  </si>
  <si>
    <t>testWrongMetricKeyForTypeDeclaration</t>
  </si>
  <si>
    <t>testWrongMetricKeyForOperationDeclaration</t>
  </si>
  <si>
    <t>visibilityTest</t>
  </si>
  <si>
    <t>operationRoleTest</t>
  </si>
  <si>
    <t>testGetterDetection</t>
  </si>
  <si>
    <t>testSetterDetection</t>
  </si>
  <si>
    <t>isAbstractOperationTest</t>
  </si>
  <si>
    <t>isFinalFieldTest</t>
  </si>
  <si>
    <t>isStaticFieldTest</t>
  </si>
  <si>
    <t>operationPoolTest</t>
  </si>
  <si>
    <t>fieldPoolTest</t>
  </si>
  <si>
    <t>randomMetric</t>
  </si>
  <si>
    <t>createRulesetFromString</t>
  </si>
  <si>
    <t>testNoRuleSetFileName</t>
  </si>
  <si>
    <t>countRule</t>
  </si>
  <si>
    <t>testIncorrectMinimumLanugageVersionWithLanguageSetInJava</t>
  </si>
  <si>
    <t>createRuleSetReferenceId</t>
  </si>
  <si>
    <t>testRuleSets</t>
  </si>
  <si>
    <t>start</t>
  </si>
  <si>
    <t>testBug1518</t>
  </si>
  <si>
    <t>testAutoclosingElementLength</t>
  </si>
  <si>
    <t>assertPosition</t>
  </si>
  <si>
    <t>verifyOptionsEqualsHashcode</t>
  </si>
  <si>
    <t>testCaseIssue3106</t>
  </si>
  <si>
    <t>testMultiFileAnalysisDirectory</t>
  </si>
  <si>
    <t>textBlocksBeforeJava14PreviewShouldFail</t>
  </si>
  <si>
    <t>recordPointBeforeJava14PreviewShouldFail</t>
  </si>
  <si>
    <t>parseParserExclusion</t>
  </si>
  <si>
    <t>parseParsingExclusion</t>
  </si>
  <si>
    <t>Java16TreeDumpTest</t>
  </si>
  <si>
    <t>assertSomething</t>
  </si>
  <si>
    <t>assertReflects</t>
  </si>
  <si>
    <t>getParser</t>
  </si>
  <si>
    <t>testBooleanExpressions</t>
  </si>
  <si>
    <t>fileNameInNestedClass</t>
  </si>
  <si>
    <t>changeJavaVersionLongOption</t>
  </si>
  <si>
    <t>useEcmaScriptLongOption</t>
  </si>
  <si>
    <t>AbstractEcmascriptRule</t>
  </si>
  <si>
    <t>canCreateRuleViolation</t>
  </si>
  <si>
    <t>canCreateRuleViolationWithLineNumbers</t>
  </si>
  <si>
    <t>newCollector</t>
  </si>
  <si>
    <t>testCommonSuffix</t>
  </si>
  <si>
    <t>testCommonPrefix</t>
  </si>
  <si>
    <t>testSimpleDependency</t>
  </si>
  <si>
    <t>testNoDependency</t>
  </si>
  <si>
    <t>testDependencyUnion</t>
  </si>
  <si>
    <t>testTransitiveDependency</t>
  </si>
  <si>
    <t>testNoRecomputation</t>
  </si>
  <si>
    <t>testDependencyOrdering</t>
  </si>
  <si>
    <t>withRules</t>
  </si>
  <si>
    <t>PredicateTestRule</t>
  </si>
  <si>
    <t>getLanguage</t>
  </si>
  <si>
    <t>dependsOn</t>
  </si>
  <si>
    <t>testVarargs</t>
  </si>
  <si>
    <t>getOrderedNodes</t>
  </si>
  <si>
    <t>parseExpr</t>
  </si>
  <si>
    <t>mockDataSources</t>
  </si>
  <si>
    <t>testRendererStart</t>
  </si>
  <si>
    <t>PmdTestLogger</t>
  </si>
  <si>
    <t>collectWithIgnores</t>
  </si>
  <si>
    <t>testClassLoader</t>
  </si>
  <si>
    <t>auxClasspathWithRelativeFileEmpty</t>
  </si>
  <si>
    <t>auxClasspathWithRelativeFileEmpty2</t>
  </si>
  <si>
    <t>auxClasspathWithRelativeFile</t>
  </si>
  <si>
    <t>testRuleSetsLegacy</t>
  </si>
  <si>
    <t>testMinimumPriority</t>
  </si>
  <si>
    <t>testSourceEncoding</t>
  </si>
  <si>
    <t>testInputPaths</t>
  </si>
  <si>
    <t>testReportShortNames</t>
  </si>
  <si>
    <t>testCreateRenderer</t>
  </si>
  <si>
    <t>testShowSuppressedViolations</t>
  </si>
  <si>
    <t>testReportProperties</t>
  </si>
  <si>
    <t>testStressTest</t>
  </si>
  <si>
    <t>testBenchmark</t>
  </si>
  <si>
    <t>testAnalysisCache</t>
  </si>
  <si>
    <t>testAnalysisCacheLocation</t>
  </si>
  <si>
    <t>testIgnoreIncrementalAnalysis</t>
  </si>
  <si>
    <t>testReadZeroChars</t>
  </si>
  <si>
    <t>testReadEofChars</t>
  </si>
  <si>
    <t>testMultipleEofReads</t>
  </si>
  <si>
    <t>testReadStuff</t>
  </si>
  <si>
    <t>testReadBacktrack</t>
  </si>
  <si>
    <t>testReadBacktrackWithEscapes</t>
  </si>
  <si>
    <t>simpleCharStream</t>
  </si>
  <si>
    <t>javaCharStream</t>
  </si>
  <si>
    <t>testBacktrackTooMuch</t>
  </si>
  <si>
    <t>testBacktrackTooMuch2</t>
  </si>
  <si>
    <t>switchExpressions</t>
  </si>
  <si>
    <t>switchExpressions13ShouldFail</t>
  </si>
  <si>
    <t>parseAndCheckSwitchExpression</t>
  </si>
  <si>
    <t>checkYieldConditionalBehaviour</t>
  </si>
  <si>
    <t>checkYieldStatements</t>
  </si>
  <si>
    <t>multipleCaseLabels</t>
  </si>
  <si>
    <t>switchRules</t>
  </si>
  <si>
    <t>simpleSwitchExpressions</t>
  </si>
  <si>
    <t>testFieldFinder</t>
  </si>
  <si>
    <t>testInnerOuterClass</t>
  </si>
  <si>
    <t>testNullPointerEnumValueOfOverloaded</t>
  </si>
  <si>
    <t>testEnumTypeParameter</t>
  </si>
  <si>
    <t>testVarArgsEmpty</t>
  </si>
  <si>
    <t>testTwoParams</t>
  </si>
  <si>
    <t>testNoParams</t>
  </si>
  <si>
    <t>testOneParamVararg</t>
  </si>
  <si>
    <t>testTwoParamsVararg</t>
  </si>
  <si>
    <t>testNestedClassesOfImportResolution</t>
  </si>
  <si>
    <t>testNestedClassesResolution</t>
  </si>
  <si>
    <t>testImportNestedClassesResolution</t>
  </si>
  <si>
    <t>testNestedClassDeclFound</t>
  </si>
  <si>
    <t>testbuz</t>
  </si>
  <si>
    <t>testMethodUsageSeen</t>
  </si>
  <si>
    <t>testMethodUsageSeenWithThis</t>
  </si>
  <si>
    <t>testMethodUsageSeen2</t>
  </si>
  <si>
    <t>testNestedClassFieldAndParameter</t>
  </si>
  <si>
    <t>testNullType</t>
  </si>
  <si>
    <t>testClassDeclAppears</t>
  </si>
  <si>
    <t>testEnums</t>
  </si>
  <si>
    <t>testSingleImage</t>
  </si>
  <si>
    <t>testSeveralImages</t>
  </si>
  <si>
    <t>testLocalVariableDeclarationFound</t>
  </si>
  <si>
    <t>testQualifiedNameOccurrence</t>
  </si>
  <si>
    <t>testPostfixUsageIsRecorded</t>
  </si>
  <si>
    <t>testLocalVariableTypesAreRecorded</t>
  </si>
  <si>
    <t>testMethodArgumentTypesAreRecorded</t>
  </si>
  <si>
    <t>testgetEnclosingMethodScope</t>
  </si>
  <si>
    <t>testMethodParameterOccurrenceRecorded</t>
  </si>
  <si>
    <t>testMethodName</t>
  </si>
  <si>
    <t>testThis</t>
  </si>
  <si>
    <t>testNameLinkage</t>
  </si>
  <si>
    <t>testSimpleVariableOccurrence</t>
  </si>
  <si>
    <t>testQualifiedOccurrence</t>
  </si>
  <si>
    <t>testIsSelfAssignment</t>
  </si>
  <si>
    <t>testEnumStaticUsage</t>
  </si>
  <si>
    <t>testJava8LambdaScoping</t>
  </si>
  <si>
    <t>testAnnonInnerClassScoping</t>
  </si>
  <si>
    <t>testSuperCtor</t>
  </si>
  <si>
    <t>byClass</t>
  </si>
  <si>
    <t>byName</t>
  </si>
  <si>
    <t>by</t>
  </si>
  <si>
    <t>withNext</t>
  </si>
  <si>
    <t>testPackageIsEmptyString</t>
  </si>
  <si>
    <t>testPackageNameFound</t>
  </si>
  <si>
    <t>testNestedClasses</t>
  </si>
  <si>
    <t>testASTCompilationUnitPackage</t>
  </si>
  <si>
    <t>testAddImport</t>
  </si>
  <si>
    <t>testFindClassImplicitImport</t>
  </si>
  <si>
    <t>testFindClassSamePackage</t>
  </si>
  <si>
    <t>testFindClassExplicitImport</t>
  </si>
  <si>
    <t>testFindClassImportOnDemand</t>
  </si>
  <si>
    <t>testFindClassPrimitive</t>
  </si>
  <si>
    <t>testFindClassVoid</t>
  </si>
  <si>
    <t>testFindFullyQualified</t>
  </si>
  <si>
    <t>testPrimitiveTypeResolver</t>
  </si>
  <si>
    <t>testPrimitiveTypeResolverWithNull</t>
  </si>
  <si>
    <t>testVoidTypeResolver</t>
  </si>
  <si>
    <t>testVoidTypeResolverWithNull</t>
  </si>
  <si>
    <t>testExplicitImportResolver</t>
  </si>
  <si>
    <t>testExplicitImportResolverWithNull</t>
  </si>
  <si>
    <t>testExplicitImportResolverWithNullAndEmptyImports</t>
  </si>
  <si>
    <t>testImplicitImportResolverPass</t>
  </si>
  <si>
    <t>testImplicitImportResolverPassFail</t>
  </si>
  <si>
    <t>testImplicitImportResolverWithNull</t>
  </si>
  <si>
    <t>testCurrentPackageResolverPass</t>
  </si>
  <si>
    <t>testCurrentPackageResolverWithNull</t>
  </si>
  <si>
    <t>testImportOnDemandResolverPass</t>
  </si>
  <si>
    <t>testImportOnDemandResolverWithNull</t>
  </si>
  <si>
    <t>importOnDemandResolverFail1</t>
  </si>
  <si>
    <t>importOnDemandResolverFail2</t>
  </si>
  <si>
    <t>getResolver</t>
  </si>
  <si>
    <t>testFullyQualifiedNameResolverWithNull</t>
  </si>
  <si>
    <t>testArrayIsReferenceType</t>
  </si>
  <si>
    <t>testPrimitiveTypeImage</t>
  </si>
  <si>
    <t>testRefTypeImage</t>
  </si>
  <si>
    <t>testParamTypeImage</t>
  </si>
  <si>
    <t>testVarKeywordTypeImage</t>
  </si>
  <si>
    <t>testVarKeywordWithPrimitiveTypeImage</t>
  </si>
  <si>
    <t>testVarKeywordWithIndirectReference</t>
  </si>
  <si>
    <t>testLamdaParameterTypeImage</t>
  </si>
  <si>
    <t>Java16PreviewTreeDumpTest</t>
  </si>
  <si>
    <t>sealedClassBeforeJava16Preview</t>
  </si>
  <si>
    <t>testFlattenConcatOperands</t>
  </si>
  <si>
    <t>testFlattenConcatOperandsRespectsTyping</t>
  </si>
  <si>
    <t>testRootNode</t>
  </si>
  <si>
    <t>testNamespaceDescendant</t>
  </si>
  <si>
    <t>jdk9ModuleInfo</t>
  </si>
  <si>
    <t>testAnnotatable</t>
  </si>
  <si>
    <t>testXmlPropertiesAvailable</t>
  </si>
  <si>
    <t>testXmlDescriptorDump</t>
  </si>
  <si>
    <t>dummyTree1</t>
  </si>
  <si>
    <t>setXPathAttribute</t>
  </si>
  <si>
    <t>getXPathAttributesIterator</t>
  </si>
  <si>
    <t>getDefaultLanguageTest</t>
  </si>
  <si>
    <t>testStringMultiPropertyDelimiter</t>
  </si>
  <si>
    <t>loadRuleSet</t>
  </si>
  <si>
    <t>loadFirstRule</t>
  </si>
  <si>
    <t>loadRuleSetWithDeprecationWarnings</t>
  </si>
  <si>
    <t>assertCannotParse</t>
  </si>
  <si>
    <t>testOffsetFromLineColumn</t>
  </si>
  <si>
    <t>testCoordinateRoundTripWithEndOfLine</t>
  </si>
  <si>
    <t>testCoordinateRoundTripSimple</t>
  </si>
  <si>
    <t>testReaderFileEscape</t>
  </si>
  <si>
    <t>trimBlankLines</t>
  </si>
  <si>
    <t>assertTrimBlankLinesEquals</t>
  </si>
  <si>
    <t>linesWithTrimIndent</t>
  </si>
  <si>
    <t>ignoreAttribute</t>
  </si>
  <si>
    <t>longOffsetMasking</t>
  </si>
  <si>
    <t>assertMasking</t>
  </si>
  <si>
    <t>inDoubleQuotes</t>
  </si>
  <si>
    <t>testMultipleRulesets</t>
  </si>
  <si>
    <t>testMultipleDirectories</t>
  </si>
  <si>
    <t>resetLogging</t>
  </si>
  <si>
    <t>consumeEx</t>
  </si>
  <si>
    <t>assertThatErrAndOut</t>
  </si>
  <si>
    <t>NodeStreamBlanketTest</t>
  </si>
  <si>
    <t>ApexSharingViolationsNestedClassTest</t>
  </si>
  <si>
    <t>Java17PreviewTreeDumpTest</t>
  </si>
  <si>
    <t>patternMatchingForSwitchBeforeJava17Preview</t>
  </si>
  <si>
    <t>patternMatchingForSwitch</t>
  </si>
  <si>
    <t>enhancedTypeCheckingSwitch</t>
  </si>
  <si>
    <t>scopeOfPatternVariableDeclarations</t>
  </si>
  <si>
    <t>dealingWithNullBeforeJava17Preview</t>
  </si>
  <si>
    <t>dealingWithNull</t>
  </si>
  <si>
    <t>guardedAndParenthesizedPatternsBeforeJava17Preview</t>
  </si>
  <si>
    <t>guardedAndParenthesizedPatterns</t>
  </si>
  <si>
    <t>dummyRule</t>
  </si>
  <si>
    <t>testVersion</t>
  </si>
  <si>
    <t>createForcedDiscoverer</t>
  </si>
  <si>
    <t>testParseJsp</t>
  </si>
  <si>
    <t>testParseTag</t>
  </si>
  <si>
    <t>testParseWrong</t>
  </si>
  <si>
    <t>testInternalJspFile</t>
  </si>
  <si>
    <t>PmdContextualizedTest</t>
  </si>
  <si>
    <t>languageRegistry</t>
  </si>
  <si>
    <t>BarRule</t>
  </si>
  <si>
    <t>dummyLanguage</t>
  </si>
  <si>
    <t>dummyLanguage2</t>
  </si>
  <si>
    <t>setDummyLanguage</t>
  </si>
  <si>
    <t>newConfiguration</t>
  </si>
  <si>
    <t>dummyVersion</t>
  </si>
  <si>
    <t>setUpForTest</t>
  </si>
  <si>
    <t>registerCustomVersions</t>
  </si>
  <si>
    <t>testRegression</t>
  </si>
  <si>
    <t>TestingFrameworkTypeUtil</t>
  </si>
  <si>
    <t>isJunit5Test</t>
  </si>
  <si>
    <t>methodAnnotatedWithJunit5TestAnnotationTest</t>
  </si>
  <si>
    <t>methodAnnotatedWithJunit5ParameterizedTestAnnotationTest</t>
  </si>
  <si>
    <t>methodNotAnnotatedWithJunit5Annotation</t>
  </si>
  <si>
    <t>provideParameters</t>
  </si>
  <si>
    <t>AbstractLanguageVersionTest</t>
  </si>
  <si>
    <t>runPmdSuccessfully</t>
  </si>
  <si>
    <t>runPmd</t>
  </si>
  <si>
    <t>testWrongCliOptionsDoNotPrintUsage</t>
  </si>
  <si>
    <t>assertError</t>
  </si>
  <si>
    <t>setupAndParse</t>
  </si>
  <si>
    <t>parseCommand</t>
  </si>
  <si>
    <t>testVersionDefault</t>
  </si>
  <si>
    <t>testVersionLatest</t>
  </si>
  <si>
    <t>testEmptyResultRendering</t>
  </si>
  <si>
    <t>testPreExistingReportFile</t>
  </si>
  <si>
    <t>testPreExistingReportFileLongOption</t>
  </si>
  <si>
    <t>testNonExistentReportFile</t>
  </si>
  <si>
    <t>testNonExistentReportFileLongOption</t>
  </si>
  <si>
    <t>testFileCollectionWithUnknownFiles</t>
  </si>
  <si>
    <t>testNonExistentReportFileDeprecatedOptions</t>
  </si>
  <si>
    <t>testRelativeReportFile</t>
  </si>
  <si>
    <t>testRelativeReportFileLongOption</t>
  </si>
  <si>
    <t>debugLogging</t>
  </si>
  <si>
    <t>defaultLogging</t>
  </si>
  <si>
    <t>testDeprecatedRulesetSyntaxOnCommandLine</t>
  </si>
  <si>
    <t>testReportToStdoutNotClosing</t>
  </si>
  <si>
    <t>tempRoot</t>
  </si>
  <si>
    <t>writeString</t>
  </si>
  <si>
    <t>setupLogging</t>
  </si>
  <si>
    <t>minimalArgs</t>
  </si>
  <si>
    <t>minimumPriority</t>
  </si>
  <si>
    <t>usingDebug</t>
  </si>
  <si>
    <t>usingDebugLongOption</t>
  </si>
  <si>
    <t>changeJavaVersion</t>
  </si>
  <si>
    <t>exitStatusNoViolations</t>
  </si>
  <si>
    <t>exitStatusWithViolations</t>
  </si>
  <si>
    <t>exitStatusWithViolationsAndWithoutFailOnViolations</t>
  </si>
  <si>
    <t>exitStatusWithViolationsAndWithoutFailOnViolationsLongOption</t>
  </si>
  <si>
    <t>testWrongRuleset</t>
  </si>
  <si>
    <t>testWrongRulesetWithRulename</t>
  </si>
  <si>
    <t>testWrongRulename</t>
  </si>
  <si>
    <t>createArgs</t>
  </si>
  <si>
    <t>analyzeSingleXmlWithoutForceLanguage</t>
  </si>
  <si>
    <t>analyzeSingleXmlWithForceLanguage</t>
  </si>
  <si>
    <t>analyzeDirectoryWithForceLanguage</t>
  </si>
  <si>
    <t>assertRuleMessage</t>
  </si>
  <si>
    <t>testMissingminimumTokens</t>
  </si>
  <si>
    <t>testDeprecatedOptionsWarning</t>
  </si>
  <si>
    <t>testDebugLogging</t>
  </si>
  <si>
    <t>testNormalLogging</t>
  </si>
  <si>
    <t>testIgnoreIdentifiers</t>
  </si>
  <si>
    <t>testIgnoreIdentifiersFailOnViolationFalse</t>
  </si>
  <si>
    <t>testIgnoreIdentifiersFailOnViolationFalseLongOption</t>
  </si>
  <si>
    <t>testExcludes</t>
  </si>
  <si>
    <t>testEncodingOption</t>
  </si>
  <si>
    <t>testBrokenAndValidFile</t>
  </si>
  <si>
    <t>testFormatXmlWithoutEncoding</t>
  </si>
  <si>
    <t>testCSVFormat</t>
  </si>
  <si>
    <t>shouldFindDuplicatesWithDifferentFileExtensions</t>
  </si>
  <si>
    <t>shouldFindNoDuplicatesWithDifferentFileExtensions</t>
  </si>
  <si>
    <t>containsPattern</t>
  </si>
  <si>
    <t>getOutput</t>
  </si>
  <si>
    <t>getStderr</t>
  </si>
  <si>
    <t>getExpectedFileEntryXml</t>
  </si>
  <si>
    <t>getExpectedFileEntriesXml</t>
  </si>
  <si>
    <t>testCPDRenderers</t>
  </si>
  <si>
    <t>testCreation</t>
  </si>
  <si>
    <t>testInvalidFile</t>
  </si>
  <si>
    <t>readFile</t>
  </si>
  <si>
    <t>testASTFormalParameterVariableName</t>
  </si>
  <si>
    <t>violationAt</t>
  </si>
  <si>
    <t>testEnumName</t>
  </si>
  <si>
    <t>testPackageAndClassNameForImport</t>
  </si>
  <si>
    <t>testPackageAndClassNameForField</t>
  </si>
  <si>
    <t>testPackageAndEnumName</t>
  </si>
  <si>
    <t>testDefaultPackageAndClassName</t>
  </si>
  <si>
    <t>testPackageAndMultipleClassesName</t>
  </si>
  <si>
    <t>testPackageAndPackagePrivateClassesName</t>
  </si>
  <si>
    <t>testAnnotOnMethod</t>
  </si>
  <si>
    <t>testTypeAnnot</t>
  </si>
  <si>
    <t>TypeUseAnnotImpl</t>
  </si>
  <si>
    <t>value</t>
  </si>
  <si>
    <t>annotationType</t>
  </si>
  <si>
    <t>loadClass</t>
  </si>
  <si>
    <t>symValueOf</t>
  </si>
  <si>
    <t>testReflectionOfAnnotDefault</t>
  </si>
  <si>
    <t>testReflectionOfEnumDefault</t>
  </si>
  <si>
    <t>testAnnotOnClass</t>
  </si>
  <si>
    <t>testAnnotOnParameter</t>
  </si>
  <si>
    <t>testAnnotThatHasDefaults</t>
  </si>
  <si>
    <t>testSymValueEquality</t>
  </si>
  <si>
    <t>getMethod</t>
  </si>
  <si>
    <t>loadAnnotation</t>
  </si>
  <si>
    <t>ofArray</t>
  </si>
  <si>
    <t>getMethodType</t>
  </si>
  <si>
    <t>getFieldType</t>
  </si>
  <si>
    <t>assertHasTypeAnnots</t>
  </si>
  <si>
    <t>AnnotAImpl</t>
  </si>
  <si>
    <t>matchesAnnot</t>
  </si>
  <si>
    <t>AbstractSymbolTest</t>
  </si>
  <si>
    <t>testReflectionOfClassMethods</t>
  </si>
  <si>
    <t>testReflectionOfAnnotDefaults</t>
  </si>
  <si>
    <t>testRetentionClassAnnot</t>
  </si>
  <si>
    <t>testAnnotOnType</t>
  </si>
  <si>
    <t>testAnnotOnAnnot</t>
  </si>
  <si>
    <t>testAnnotOnField</t>
  </si>
  <si>
    <t>testAnnotOnConstructor</t>
  </si>
  <si>
    <t>assertAllFieldsMatch</t>
  </si>
  <si>
    <t>assertAllMethodsMatch</t>
  </si>
  <si>
    <t>assertMethodMatch</t>
  </si>
  <si>
    <t>assertParameterMatch</t>
  </si>
  <si>
    <t>assertEqualsAnnotations</t>
  </si>
  <si>
    <t>typeMirrorOf</t>
  </si>
  <si>
    <t>SymbolParsingTest</t>
  </si>
  <si>
    <t>resolveSymbol</t>
  </si>
  <si>
    <t>testAnnotOnLocalVar</t>
  </si>
  <si>
    <t>SymbolReflectionTest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</si>
</sst>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5664"/>
  <sheetViews>
    <sheetView tabSelected="1" workbookViewId="0"/>
  </sheetViews>
  <sheetFormatPr defaultRowHeight="15"/>
  <sheetData>
    <row r="1" spans="1:8">
      <c r="A1" s="1" t="s">
        <v>0</v>
      </c>
      <c r="B1" s="1" t="s">
        <v>1</v>
      </c>
      <c r="C1" s="1" t="s">
        <v>2</v>
      </c>
      <c r="D1" s="1" t="s">
        <v>3</v>
      </c>
      <c r="E1" s="1" t="s">
        <v>4</v>
      </c>
      <c r="F1" s="1" t="s">
        <v>5</v>
      </c>
      <c r="G1" s="1" t="s">
        <v>6</v>
      </c>
      <c r="H1" s="1" t="s">
        <v>7</v>
      </c>
    </row>
    <row r="2" spans="1:8">
      <c r="A2" t="s">
        <v>8</v>
      </c>
      <c r="B2">
        <f>HYPERLINK("https://github.com/pmd/pmd/commit/73aea602939e67dca909ac28bd443301fe351952", "73aea602939e67dca909ac28bd443301fe351952")</f>
        <v>0</v>
      </c>
      <c r="C2">
        <f>HYPERLINK("https://github.com/pmd/pmd/commit/3760a50c7b342be2f1b7ecfa085f73c639fd118a", "3760a50c7b342be2f1b7ecfa085f73c639fd118a")</f>
        <v>0</v>
      </c>
      <c r="D2" t="s">
        <v>757</v>
      </c>
      <c r="E2" t="s">
        <v>797</v>
      </c>
      <c r="F2" t="s">
        <v>1547</v>
      </c>
      <c r="G2" t="s">
        <v>2798</v>
      </c>
      <c r="H2" t="s">
        <v>3594</v>
      </c>
    </row>
    <row r="3" spans="1:8">
      <c r="A3" t="s">
        <v>9</v>
      </c>
      <c r="B3">
        <f>HYPERLINK("https://github.com/pmd/pmd/commit/05425083cb3ed5c72a99464a83e3d25529cdd184", "05425083cb3ed5c72a99464a83e3d25529cdd184")</f>
        <v>0</v>
      </c>
      <c r="C3">
        <f>HYPERLINK("https://github.com/pmd/pmd/commit/37a7eedfdc58ed207f95a334eea52a9b0f13287a", "37a7eedfdc58ed207f95a334eea52a9b0f13287a")</f>
        <v>0</v>
      </c>
      <c r="D3" t="s">
        <v>757</v>
      </c>
      <c r="E3" t="s">
        <v>798</v>
      </c>
      <c r="F3" t="s">
        <v>1548</v>
      </c>
      <c r="G3" t="s">
        <v>2799</v>
      </c>
      <c r="H3" t="s">
        <v>3595</v>
      </c>
    </row>
    <row r="4" spans="1:8">
      <c r="A4" t="s">
        <v>10</v>
      </c>
      <c r="B4">
        <f>HYPERLINK("https://github.com/pmd/pmd/commit/e0f1a8d7c579c778f3cde99389277863a475c98a", "e0f1a8d7c579c778f3cde99389277863a475c98a")</f>
        <v>0</v>
      </c>
      <c r="C4">
        <f>HYPERLINK("https://github.com/pmd/pmd/commit/063a4fadc2b216f2690157ab18e84d54b261aee7", "063a4fadc2b216f2690157ab18e84d54b261aee7")</f>
        <v>0</v>
      </c>
      <c r="D4" t="s">
        <v>757</v>
      </c>
      <c r="E4" t="s">
        <v>799</v>
      </c>
      <c r="F4" t="s">
        <v>1549</v>
      </c>
      <c r="G4" t="s">
        <v>2800</v>
      </c>
      <c r="H4" t="s">
        <v>3596</v>
      </c>
    </row>
    <row r="5" spans="1:8">
      <c r="A5" t="s">
        <v>11</v>
      </c>
      <c r="B5">
        <f>HYPERLINK("https://github.com/pmd/pmd/commit/a6df4604393f2fcb573cffc8c3840dbe79ff1c5d", "a6df4604393f2fcb573cffc8c3840dbe79ff1c5d")</f>
        <v>0</v>
      </c>
      <c r="C5">
        <f>HYPERLINK("https://github.com/pmd/pmd/commit/4b57f1b3ae4d45e9110f3c931a698c0f95fa7747", "4b57f1b3ae4d45e9110f3c931a698c0f95fa7747")</f>
        <v>0</v>
      </c>
      <c r="D5" t="s">
        <v>757</v>
      </c>
      <c r="E5" t="s">
        <v>800</v>
      </c>
      <c r="F5" t="s">
        <v>1547</v>
      </c>
      <c r="G5" t="s">
        <v>2798</v>
      </c>
      <c r="H5" t="s">
        <v>3597</v>
      </c>
    </row>
    <row r="6" spans="1:8">
      <c r="H6" t="s">
        <v>3598</v>
      </c>
    </row>
    <row r="7" spans="1:8">
      <c r="H7" t="s">
        <v>3599</v>
      </c>
    </row>
    <row r="8" spans="1:8">
      <c r="A8" t="s">
        <v>12</v>
      </c>
      <c r="B8">
        <f>HYPERLINK("https://github.com/pmd/pmd/commit/73b9f6efe33651347441d0f52ec919335b4a37a0", "73b9f6efe33651347441d0f52ec919335b4a37a0")</f>
        <v>0</v>
      </c>
      <c r="C8">
        <f>HYPERLINK("https://github.com/pmd/pmd/commit/8770d580c48300322744e2cba18ce0628f6cf830", "8770d580c48300322744e2cba18ce0628f6cf830")</f>
        <v>0</v>
      </c>
      <c r="D8" t="s">
        <v>757</v>
      </c>
      <c r="E8" t="s">
        <v>801</v>
      </c>
      <c r="F8" t="s">
        <v>1547</v>
      </c>
      <c r="G8" t="s">
        <v>2798</v>
      </c>
      <c r="H8" t="s">
        <v>3600</v>
      </c>
    </row>
    <row r="9" spans="1:8">
      <c r="A9" t="s">
        <v>13</v>
      </c>
      <c r="B9">
        <f>HYPERLINK("https://github.com/pmd/pmd/commit/a2da5c231e5b3af8c43ce9915838db22c300e9a7", "a2da5c231e5b3af8c43ce9915838db22c300e9a7")</f>
        <v>0</v>
      </c>
      <c r="C9">
        <f>HYPERLINK("https://github.com/pmd/pmd/commit/91f3ee8cfeaf461e16a7bb11c69b08aa2cf48b5b", "91f3ee8cfeaf461e16a7bb11c69b08aa2cf48b5b")</f>
        <v>0</v>
      </c>
      <c r="D9" t="s">
        <v>757</v>
      </c>
      <c r="E9" t="s">
        <v>802</v>
      </c>
      <c r="F9" t="s">
        <v>1549</v>
      </c>
      <c r="G9" t="s">
        <v>2800</v>
      </c>
      <c r="H9" t="s">
        <v>3601</v>
      </c>
    </row>
    <row r="10" spans="1:8">
      <c r="H10" t="s">
        <v>3601</v>
      </c>
    </row>
    <row r="11" spans="1:8">
      <c r="H11" t="s">
        <v>3602</v>
      </c>
    </row>
    <row r="12" spans="1:8">
      <c r="A12" t="s">
        <v>14</v>
      </c>
      <c r="B12">
        <f>HYPERLINK("https://github.com/pmd/pmd/commit/213e37f2a4b1ac04c138b01de54b933a45086967", "213e37f2a4b1ac04c138b01de54b933a45086967")</f>
        <v>0</v>
      </c>
      <c r="C12">
        <f>HYPERLINK("https://github.com/pmd/pmd/commit/225ccd005a9f3aedc8138c298cd467fbe0bd8535", "225ccd005a9f3aedc8138c298cd467fbe0bd8535")</f>
        <v>0</v>
      </c>
      <c r="D12" t="s">
        <v>757</v>
      </c>
      <c r="E12" t="s">
        <v>803</v>
      </c>
      <c r="F12" t="s">
        <v>1548</v>
      </c>
      <c r="G12" t="s">
        <v>2799</v>
      </c>
      <c r="H12" t="s">
        <v>3603</v>
      </c>
    </row>
    <row r="13" spans="1:8">
      <c r="H13" t="s">
        <v>3604</v>
      </c>
    </row>
    <row r="14" spans="1:8">
      <c r="H14" t="s">
        <v>3605</v>
      </c>
    </row>
    <row r="15" spans="1:8">
      <c r="H15" t="s">
        <v>3606</v>
      </c>
    </row>
    <row r="16" spans="1:8">
      <c r="H16" t="s">
        <v>3607</v>
      </c>
    </row>
    <row r="17" spans="8:8">
      <c r="H17" t="s">
        <v>3608</v>
      </c>
    </row>
    <row r="18" spans="8:8">
      <c r="H18" t="s">
        <v>3609</v>
      </c>
    </row>
    <row r="19" spans="8:8">
      <c r="H19" t="s">
        <v>3610</v>
      </c>
    </row>
    <row r="20" spans="8:8">
      <c r="H20" t="s">
        <v>3611</v>
      </c>
    </row>
    <row r="21" spans="8:8">
      <c r="H21" t="s">
        <v>3612</v>
      </c>
    </row>
    <row r="22" spans="8:8">
      <c r="H22" t="s">
        <v>3613</v>
      </c>
    </row>
    <row r="23" spans="8:8">
      <c r="H23" t="s">
        <v>3614</v>
      </c>
    </row>
    <row r="24" spans="8:8">
      <c r="H24" t="s">
        <v>3615</v>
      </c>
    </row>
    <row r="25" spans="8:8">
      <c r="H25" t="s">
        <v>3616</v>
      </c>
    </row>
    <row r="26" spans="8:8">
      <c r="H26" t="s">
        <v>3617</v>
      </c>
    </row>
    <row r="27" spans="8:8">
      <c r="H27" t="s">
        <v>3618</v>
      </c>
    </row>
    <row r="28" spans="8:8">
      <c r="H28" t="s">
        <v>3619</v>
      </c>
    </row>
    <row r="29" spans="8:8">
      <c r="H29" t="s">
        <v>3620</v>
      </c>
    </row>
    <row r="30" spans="8:8">
      <c r="H30" t="s">
        <v>3621</v>
      </c>
    </row>
    <row r="31" spans="8:8">
      <c r="H31" t="s">
        <v>3622</v>
      </c>
    </row>
    <row r="32" spans="8:8">
      <c r="H32" t="s">
        <v>3623</v>
      </c>
    </row>
    <row r="33" spans="1:8">
      <c r="H33" t="s">
        <v>3624</v>
      </c>
    </row>
    <row r="34" spans="1:8">
      <c r="H34" t="s">
        <v>3625</v>
      </c>
    </row>
    <row r="35" spans="1:8">
      <c r="H35" t="s">
        <v>3626</v>
      </c>
    </row>
    <row r="36" spans="1:8">
      <c r="H36" t="s">
        <v>3627</v>
      </c>
    </row>
    <row r="37" spans="1:8">
      <c r="H37" t="s">
        <v>3628</v>
      </c>
    </row>
    <row r="38" spans="1:8">
      <c r="H38" t="s">
        <v>3629</v>
      </c>
    </row>
    <row r="39" spans="1:8">
      <c r="H39" t="s">
        <v>3630</v>
      </c>
    </row>
    <row r="40" spans="1:8">
      <c r="H40" t="s">
        <v>3631</v>
      </c>
    </row>
    <row r="41" spans="1:8">
      <c r="A41" t="s">
        <v>15</v>
      </c>
      <c r="B41">
        <f>HYPERLINK("https://github.com/pmd/pmd/commit/e37a0ceefbb62dd3c88196412e94fc7eb40f0d30", "e37a0ceefbb62dd3c88196412e94fc7eb40f0d30")</f>
        <v>0</v>
      </c>
      <c r="C41">
        <f>HYPERLINK("https://github.com/pmd/pmd/commit/213e37f2a4b1ac04c138b01de54b933a45086967", "213e37f2a4b1ac04c138b01de54b933a45086967")</f>
        <v>0</v>
      </c>
      <c r="D41" t="s">
        <v>757</v>
      </c>
      <c r="E41" t="s">
        <v>804</v>
      </c>
      <c r="F41" t="s">
        <v>1550</v>
      </c>
      <c r="G41" t="s">
        <v>2801</v>
      </c>
      <c r="H41" t="s">
        <v>3632</v>
      </c>
    </row>
    <row r="42" spans="1:8">
      <c r="A42" t="s">
        <v>16</v>
      </c>
      <c r="B42">
        <f>HYPERLINK("https://github.com/pmd/pmd/commit/8caf5aafb75cac577ff170eb3c87d5ec49f5671d", "8caf5aafb75cac577ff170eb3c87d5ec49f5671d")</f>
        <v>0</v>
      </c>
      <c r="C42">
        <f>HYPERLINK("https://github.com/pmd/pmd/commit/503b6347640cd0aed4a8223a73afdd89c158e9ee", "503b6347640cd0aed4a8223a73afdd89c158e9ee")</f>
        <v>0</v>
      </c>
      <c r="D42" t="s">
        <v>757</v>
      </c>
      <c r="E42" t="s">
        <v>805</v>
      </c>
      <c r="F42" t="s">
        <v>1548</v>
      </c>
      <c r="G42" t="s">
        <v>2799</v>
      </c>
      <c r="H42" t="s">
        <v>3633</v>
      </c>
    </row>
    <row r="43" spans="1:8">
      <c r="A43" t="s">
        <v>17</v>
      </c>
      <c r="B43">
        <f>HYPERLINK("https://github.com/pmd/pmd/commit/e87a3814b5d715c75e3f093687ddead498dc492e", "e87a3814b5d715c75e3f093687ddead498dc492e")</f>
        <v>0</v>
      </c>
      <c r="C43">
        <f>HYPERLINK("https://github.com/pmd/pmd/commit/8caf5aafb75cac577ff170eb3c87d5ec49f5671d", "8caf5aafb75cac577ff170eb3c87d5ec49f5671d")</f>
        <v>0</v>
      </c>
      <c r="D43" t="s">
        <v>757</v>
      </c>
      <c r="E43" t="s">
        <v>806</v>
      </c>
      <c r="F43" t="s">
        <v>1548</v>
      </c>
      <c r="G43" t="s">
        <v>2799</v>
      </c>
      <c r="H43" t="s">
        <v>3632</v>
      </c>
    </row>
    <row r="44" spans="1:8">
      <c r="A44" t="s">
        <v>18</v>
      </c>
      <c r="B44">
        <f>HYPERLINK("https://github.com/pmd/pmd/commit/f6af917772d70abdf28cfd9e5c7b4fed4c32365e", "f6af917772d70abdf28cfd9e5c7b4fed4c32365e")</f>
        <v>0</v>
      </c>
      <c r="C44">
        <f>HYPERLINK("https://github.com/pmd/pmd/commit/176ff26a274feae15e9419e62b18978f3c2d7d0f", "176ff26a274feae15e9419e62b18978f3c2d7d0f")</f>
        <v>0</v>
      </c>
      <c r="D44" t="s">
        <v>757</v>
      </c>
      <c r="E44" t="s">
        <v>807</v>
      </c>
      <c r="F44" t="s">
        <v>1549</v>
      </c>
      <c r="G44" t="s">
        <v>2800</v>
      </c>
      <c r="H44" t="s">
        <v>3634</v>
      </c>
    </row>
    <row r="45" spans="1:8">
      <c r="A45" t="s">
        <v>19</v>
      </c>
      <c r="B45">
        <f>HYPERLINK("https://github.com/pmd/pmd/commit/ea4f9c8903161509c633b5d91bd257062110d399", "ea4f9c8903161509c633b5d91bd257062110d399")</f>
        <v>0</v>
      </c>
      <c r="C45">
        <f>HYPERLINK("https://github.com/pmd/pmd/commit/f6af917772d70abdf28cfd9e5c7b4fed4c32365e", "f6af917772d70abdf28cfd9e5c7b4fed4c32365e")</f>
        <v>0</v>
      </c>
      <c r="D45" t="s">
        <v>757</v>
      </c>
      <c r="E45" t="s">
        <v>808</v>
      </c>
      <c r="F45" t="s">
        <v>1551</v>
      </c>
      <c r="G45" t="s">
        <v>2802</v>
      </c>
      <c r="H45" t="s">
        <v>3635</v>
      </c>
    </row>
    <row r="46" spans="1:8">
      <c r="H46" t="s">
        <v>3636</v>
      </c>
    </row>
    <row r="47" spans="1:8">
      <c r="H47" t="s">
        <v>3637</v>
      </c>
    </row>
    <row r="48" spans="1:8">
      <c r="H48" t="s">
        <v>3638</v>
      </c>
    </row>
    <row r="49" spans="1:8">
      <c r="H49" t="s">
        <v>3639</v>
      </c>
    </row>
    <row r="50" spans="1:8">
      <c r="A50" t="s">
        <v>20</v>
      </c>
      <c r="B50">
        <f>HYPERLINK("https://github.com/pmd/pmd/commit/c608b10430729f8745dd5688b3148e7cd045bfa6", "c608b10430729f8745dd5688b3148e7cd045bfa6")</f>
        <v>0</v>
      </c>
      <c r="C50">
        <f>HYPERLINK("https://github.com/pmd/pmd/commit/ea4f9c8903161509c633b5d91bd257062110d399", "ea4f9c8903161509c633b5d91bd257062110d399")</f>
        <v>0</v>
      </c>
      <c r="D50" t="s">
        <v>757</v>
      </c>
      <c r="E50" t="s">
        <v>809</v>
      </c>
      <c r="F50" t="s">
        <v>1549</v>
      </c>
      <c r="G50" t="s">
        <v>2800</v>
      </c>
      <c r="H50" t="s">
        <v>3640</v>
      </c>
    </row>
    <row r="51" spans="1:8">
      <c r="H51" t="s">
        <v>3641</v>
      </c>
    </row>
    <row r="52" spans="1:8">
      <c r="F52" t="s">
        <v>1547</v>
      </c>
      <c r="G52" t="s">
        <v>2798</v>
      </c>
      <c r="H52" t="s">
        <v>3597</v>
      </c>
    </row>
    <row r="53" spans="1:8">
      <c r="A53" t="s">
        <v>21</v>
      </c>
      <c r="B53">
        <f>HYPERLINK("https://github.com/pmd/pmd/commit/ae464bdb6f7ca19306fe23ff267bf7f8bb17e962", "ae464bdb6f7ca19306fe23ff267bf7f8bb17e962")</f>
        <v>0</v>
      </c>
      <c r="C53">
        <f>HYPERLINK("https://github.com/pmd/pmd/commit/1a6cfc75b01212133ebaddc0a8cc6051ebd1a095", "1a6cfc75b01212133ebaddc0a8cc6051ebd1a095")</f>
        <v>0</v>
      </c>
      <c r="D53" t="s">
        <v>757</v>
      </c>
      <c r="E53" t="s">
        <v>810</v>
      </c>
      <c r="F53" t="s">
        <v>1552</v>
      </c>
      <c r="G53" t="s">
        <v>2803</v>
      </c>
      <c r="H53" t="s">
        <v>3642</v>
      </c>
    </row>
    <row r="54" spans="1:8">
      <c r="A54" t="s">
        <v>22</v>
      </c>
      <c r="B54">
        <f>HYPERLINK("https://github.com/pmd/pmd/commit/7e198b29d84b2de26598c639f9d49eeb216df681", "7e198b29d84b2de26598c639f9d49eeb216df681")</f>
        <v>0</v>
      </c>
      <c r="C54">
        <f>HYPERLINK("https://github.com/pmd/pmd/commit/ae464bdb6f7ca19306fe23ff267bf7f8bb17e962", "ae464bdb6f7ca19306fe23ff267bf7f8bb17e962")</f>
        <v>0</v>
      </c>
      <c r="D54" t="s">
        <v>757</v>
      </c>
      <c r="E54" t="s">
        <v>811</v>
      </c>
      <c r="F54" t="s">
        <v>1553</v>
      </c>
      <c r="G54" t="s">
        <v>2804</v>
      </c>
      <c r="H54" t="s">
        <v>3643</v>
      </c>
    </row>
    <row r="55" spans="1:8">
      <c r="H55" t="s">
        <v>3644</v>
      </c>
    </row>
    <row r="56" spans="1:8">
      <c r="H56" t="s">
        <v>3645</v>
      </c>
    </row>
    <row r="57" spans="1:8">
      <c r="H57" t="s">
        <v>3646</v>
      </c>
    </row>
    <row r="58" spans="1:8">
      <c r="H58" t="s">
        <v>3647</v>
      </c>
    </row>
    <row r="59" spans="1:8">
      <c r="H59" t="s">
        <v>3648</v>
      </c>
    </row>
    <row r="60" spans="1:8">
      <c r="H60" t="s">
        <v>3649</v>
      </c>
    </row>
    <row r="61" spans="1:8">
      <c r="A61" t="s">
        <v>23</v>
      </c>
      <c r="B61">
        <f>HYPERLINK("https://github.com/pmd/pmd/commit/6a96a5ba113e9a31c338bef1133ab4a21b875094", "6a96a5ba113e9a31c338bef1133ab4a21b875094")</f>
        <v>0</v>
      </c>
      <c r="C61">
        <f>HYPERLINK("https://github.com/pmd/pmd/commit/e115567351dc4de84df8212d5c5b18775c72369d", "e115567351dc4de84df8212d5c5b18775c72369d")</f>
        <v>0</v>
      </c>
      <c r="D61" t="s">
        <v>757</v>
      </c>
      <c r="E61" t="s">
        <v>812</v>
      </c>
      <c r="F61" t="s">
        <v>1548</v>
      </c>
      <c r="G61" t="s">
        <v>2799</v>
      </c>
      <c r="H61" t="s">
        <v>3650</v>
      </c>
    </row>
    <row r="62" spans="1:8">
      <c r="H62" t="s">
        <v>3651</v>
      </c>
    </row>
    <row r="63" spans="1:8">
      <c r="A63" t="s">
        <v>24</v>
      </c>
      <c r="B63">
        <f>HYPERLINK("https://github.com/pmd/pmd/commit/9f85ecdd79aff0a484f0668338574b07cc4d933d", "9f85ecdd79aff0a484f0668338574b07cc4d933d")</f>
        <v>0</v>
      </c>
      <c r="C63">
        <f>HYPERLINK("https://github.com/pmd/pmd/commit/ff1ced2f6cebe11df5cb8b34d7030398cdda3b64", "ff1ced2f6cebe11df5cb8b34d7030398cdda3b64")</f>
        <v>0</v>
      </c>
      <c r="D63" t="s">
        <v>757</v>
      </c>
      <c r="E63" t="s">
        <v>813</v>
      </c>
      <c r="F63" t="s">
        <v>1554</v>
      </c>
      <c r="G63" t="s">
        <v>2805</v>
      </c>
      <c r="H63" t="s">
        <v>3652</v>
      </c>
    </row>
    <row r="64" spans="1:8">
      <c r="H64" t="s">
        <v>3599</v>
      </c>
    </row>
    <row r="65" spans="1:8">
      <c r="H65" t="s">
        <v>3653</v>
      </c>
    </row>
    <row r="66" spans="1:8">
      <c r="H66" t="s">
        <v>3654</v>
      </c>
    </row>
    <row r="67" spans="1:8">
      <c r="A67" t="s">
        <v>25</v>
      </c>
      <c r="B67">
        <f>HYPERLINK("https://github.com/pmd/pmd/commit/38b2b884c14b2a824c8f1d5f19a363324559fbc5", "38b2b884c14b2a824c8f1d5f19a363324559fbc5")</f>
        <v>0</v>
      </c>
      <c r="C67">
        <f>HYPERLINK("https://github.com/pmd/pmd/commit/31540e3553e8c1bc8a84f749b832f80ada287b83", "31540e3553e8c1bc8a84f749b832f80ada287b83")</f>
        <v>0</v>
      </c>
      <c r="D67" t="s">
        <v>758</v>
      </c>
      <c r="E67" t="s">
        <v>814</v>
      </c>
      <c r="F67" t="s">
        <v>1549</v>
      </c>
      <c r="G67" t="s">
        <v>2800</v>
      </c>
      <c r="H67" t="s">
        <v>3655</v>
      </c>
    </row>
    <row r="68" spans="1:8">
      <c r="A68" t="s">
        <v>26</v>
      </c>
      <c r="B68">
        <f>HYPERLINK("https://github.com/pmd/pmd/commit/74aa0f63637675d5bea652f72910eb599d090eba", "74aa0f63637675d5bea652f72910eb599d090eba")</f>
        <v>0</v>
      </c>
      <c r="C68">
        <f>HYPERLINK("https://github.com/pmd/pmd/commit/5e634bfa07e1b99bf9152350c4dffa2da19ac654", "5e634bfa07e1b99bf9152350c4dffa2da19ac654")</f>
        <v>0</v>
      </c>
      <c r="D68" t="s">
        <v>757</v>
      </c>
      <c r="E68" t="s">
        <v>815</v>
      </c>
      <c r="F68" t="s">
        <v>1550</v>
      </c>
      <c r="G68" t="s">
        <v>2801</v>
      </c>
      <c r="H68" t="s">
        <v>3612</v>
      </c>
    </row>
    <row r="69" spans="1:8">
      <c r="A69" t="s">
        <v>27</v>
      </c>
      <c r="B69">
        <f>HYPERLINK("https://github.com/pmd/pmd/commit/d702bad87e60b831a5297b3fbe945f5a1f89d7eb", "d702bad87e60b831a5297b3fbe945f5a1f89d7eb")</f>
        <v>0</v>
      </c>
      <c r="C69">
        <f>HYPERLINK("https://github.com/pmd/pmd/commit/06862eaa4f3e3ad33bc8f09f04fdb8503477f29a", "06862eaa4f3e3ad33bc8f09f04fdb8503477f29a")</f>
        <v>0</v>
      </c>
      <c r="D69" t="s">
        <v>757</v>
      </c>
      <c r="E69" t="s">
        <v>816</v>
      </c>
      <c r="F69" t="s">
        <v>1555</v>
      </c>
      <c r="G69" t="s">
        <v>2806</v>
      </c>
      <c r="H69" t="s">
        <v>3656</v>
      </c>
    </row>
    <row r="70" spans="1:8">
      <c r="A70" t="s">
        <v>28</v>
      </c>
      <c r="B70">
        <f>HYPERLINK("https://github.com/pmd/pmd/commit/9992d0f51104ce8fec3d5a96c58e8080ac7120ef", "9992d0f51104ce8fec3d5a96c58e8080ac7120ef")</f>
        <v>0</v>
      </c>
      <c r="C70">
        <f>HYPERLINK("https://github.com/pmd/pmd/commit/d702bad87e60b831a5297b3fbe945f5a1f89d7eb", "d702bad87e60b831a5297b3fbe945f5a1f89d7eb")</f>
        <v>0</v>
      </c>
      <c r="D70" t="s">
        <v>757</v>
      </c>
      <c r="E70" t="s">
        <v>817</v>
      </c>
      <c r="F70" t="s">
        <v>1555</v>
      </c>
      <c r="G70" t="s">
        <v>2806</v>
      </c>
      <c r="H70" t="s">
        <v>3657</v>
      </c>
    </row>
    <row r="71" spans="1:8">
      <c r="H71" t="s">
        <v>3658</v>
      </c>
    </row>
    <row r="72" spans="1:8">
      <c r="A72" t="s">
        <v>29</v>
      </c>
      <c r="B72">
        <f>HYPERLINK("https://github.com/pmd/pmd/commit/b17e43333b574d109f8487a35b07f311cbfe9a2e", "b17e43333b574d109f8487a35b07f311cbfe9a2e")</f>
        <v>0</v>
      </c>
      <c r="C72">
        <f>HYPERLINK("https://github.com/pmd/pmd/commit/974c6c9f210e38267be6fa6d81de3ddf3a654334", "974c6c9f210e38267be6fa6d81de3ddf3a654334")</f>
        <v>0</v>
      </c>
      <c r="D72" t="s">
        <v>757</v>
      </c>
      <c r="E72" t="s">
        <v>818</v>
      </c>
      <c r="F72" t="s">
        <v>1556</v>
      </c>
      <c r="G72" t="s">
        <v>2807</v>
      </c>
      <c r="H72" t="s">
        <v>3659</v>
      </c>
    </row>
    <row r="73" spans="1:8">
      <c r="A73" t="s">
        <v>30</v>
      </c>
      <c r="B73">
        <f>HYPERLINK("https://github.com/pmd/pmd/commit/dfe94cf86887a0620560392c918be672d64d709f", "dfe94cf86887a0620560392c918be672d64d709f")</f>
        <v>0</v>
      </c>
      <c r="C73">
        <f>HYPERLINK("https://github.com/pmd/pmd/commit/4dc2bcbac3587ce9ee429bc5e37308febae35241", "4dc2bcbac3587ce9ee429bc5e37308febae35241")</f>
        <v>0</v>
      </c>
      <c r="D73" t="s">
        <v>757</v>
      </c>
      <c r="E73" t="s">
        <v>819</v>
      </c>
      <c r="F73" t="s">
        <v>1557</v>
      </c>
      <c r="G73" t="s">
        <v>2808</v>
      </c>
      <c r="H73" t="s">
        <v>3660</v>
      </c>
    </row>
    <row r="74" spans="1:8">
      <c r="H74" t="s">
        <v>3620</v>
      </c>
    </row>
    <row r="75" spans="1:8">
      <c r="F75" t="s">
        <v>1558</v>
      </c>
      <c r="G75" t="s">
        <v>2809</v>
      </c>
      <c r="H75" t="s">
        <v>3661</v>
      </c>
    </row>
    <row r="76" spans="1:8">
      <c r="H76" t="s">
        <v>3621</v>
      </c>
    </row>
    <row r="77" spans="1:8">
      <c r="F77" t="s">
        <v>1559</v>
      </c>
      <c r="G77" t="s">
        <v>2810</v>
      </c>
      <c r="H77" t="s">
        <v>3662</v>
      </c>
    </row>
    <row r="78" spans="1:8">
      <c r="H78" t="s">
        <v>3618</v>
      </c>
    </row>
    <row r="79" spans="1:8">
      <c r="F79" t="s">
        <v>1560</v>
      </c>
      <c r="G79" t="s">
        <v>2811</v>
      </c>
      <c r="H79" t="s">
        <v>3663</v>
      </c>
    </row>
    <row r="80" spans="1:8">
      <c r="H80" t="s">
        <v>3619</v>
      </c>
    </row>
    <row r="81" spans="1:8">
      <c r="F81" t="s">
        <v>1561</v>
      </c>
      <c r="G81" t="s">
        <v>2812</v>
      </c>
      <c r="H81" t="s">
        <v>3664</v>
      </c>
    </row>
    <row r="82" spans="1:8">
      <c r="H82" t="s">
        <v>3617</v>
      </c>
    </row>
    <row r="83" spans="1:8">
      <c r="H83" t="s">
        <v>3665</v>
      </c>
    </row>
    <row r="84" spans="1:8">
      <c r="A84" t="s">
        <v>31</v>
      </c>
      <c r="B84">
        <f>HYPERLINK("https://github.com/pmd/pmd/commit/ecd8b789224cfab851756eaa128f02692d90260b", "ecd8b789224cfab851756eaa128f02692d90260b")</f>
        <v>0</v>
      </c>
      <c r="C84">
        <f>HYPERLINK("https://github.com/pmd/pmd/commit/dfe94cf86887a0620560392c918be672d64d709f", "dfe94cf86887a0620560392c918be672d64d709f")</f>
        <v>0</v>
      </c>
      <c r="D84" t="s">
        <v>757</v>
      </c>
      <c r="E84" t="s">
        <v>820</v>
      </c>
      <c r="F84" t="s">
        <v>1562</v>
      </c>
      <c r="G84" t="s">
        <v>2813</v>
      </c>
      <c r="H84" t="s">
        <v>3624</v>
      </c>
    </row>
    <row r="85" spans="1:8">
      <c r="H85" t="s">
        <v>3625</v>
      </c>
    </row>
    <row r="86" spans="1:8">
      <c r="H86" t="s">
        <v>3626</v>
      </c>
    </row>
    <row r="87" spans="1:8">
      <c r="H87" t="s">
        <v>3627</v>
      </c>
    </row>
    <row r="88" spans="1:8">
      <c r="H88" t="s">
        <v>3628</v>
      </c>
    </row>
    <row r="89" spans="1:8">
      <c r="H89" t="s">
        <v>3629</v>
      </c>
    </row>
    <row r="90" spans="1:8">
      <c r="H90" t="s">
        <v>3630</v>
      </c>
    </row>
    <row r="91" spans="1:8">
      <c r="H91" t="s">
        <v>3666</v>
      </c>
    </row>
    <row r="92" spans="1:8">
      <c r="A92" t="s">
        <v>32</v>
      </c>
      <c r="B92">
        <f>HYPERLINK("https://github.com/pmd/pmd/commit/002bb4a596fe2a53e079311c72a0a7dcd0286511", "002bb4a596fe2a53e079311c72a0a7dcd0286511")</f>
        <v>0</v>
      </c>
      <c r="C92">
        <f>HYPERLINK("https://github.com/pmd/pmd/commit/dfebabf22061598166948754004f6d2531650e41", "dfebabf22061598166948754004f6d2531650e41")</f>
        <v>0</v>
      </c>
      <c r="D92" t="s">
        <v>757</v>
      </c>
      <c r="E92" t="s">
        <v>821</v>
      </c>
      <c r="F92" t="s">
        <v>1550</v>
      </c>
      <c r="G92" t="s">
        <v>2801</v>
      </c>
      <c r="H92" t="s">
        <v>3603</v>
      </c>
    </row>
    <row r="93" spans="1:8">
      <c r="H93" t="s">
        <v>3604</v>
      </c>
    </row>
    <row r="94" spans="1:8">
      <c r="H94" t="s">
        <v>3605</v>
      </c>
    </row>
    <row r="95" spans="1:8">
      <c r="H95" t="s">
        <v>3606</v>
      </c>
    </row>
    <row r="96" spans="1:8">
      <c r="H96" t="s">
        <v>3607</v>
      </c>
    </row>
    <row r="97" spans="1:8">
      <c r="H97" t="s">
        <v>3608</v>
      </c>
    </row>
    <row r="98" spans="1:8">
      <c r="H98" t="s">
        <v>3609</v>
      </c>
    </row>
    <row r="99" spans="1:8">
      <c r="H99" t="s">
        <v>3610</v>
      </c>
    </row>
    <row r="100" spans="1:8">
      <c r="H100" t="s">
        <v>3611</v>
      </c>
    </row>
    <row r="101" spans="1:8">
      <c r="H101" t="s">
        <v>3612</v>
      </c>
    </row>
    <row r="102" spans="1:8">
      <c r="H102" t="s">
        <v>3667</v>
      </c>
    </row>
    <row r="103" spans="1:8">
      <c r="H103" t="s">
        <v>3668</v>
      </c>
    </row>
    <row r="104" spans="1:8">
      <c r="H104" t="s">
        <v>3669</v>
      </c>
    </row>
    <row r="105" spans="1:8">
      <c r="A105" t="s">
        <v>33</v>
      </c>
      <c r="B105">
        <f>HYPERLINK("https://github.com/pmd/pmd/commit/fa666cc28cc7f46b27974dc69b6e5ead9c16e513", "fa666cc28cc7f46b27974dc69b6e5ead9c16e513")</f>
        <v>0</v>
      </c>
      <c r="C105">
        <f>HYPERLINK("https://github.com/pmd/pmd/commit/246eb251592c72a9125318aad4ef3d5af3da62fa", "246eb251592c72a9125318aad4ef3d5af3da62fa")</f>
        <v>0</v>
      </c>
      <c r="D105" t="s">
        <v>757</v>
      </c>
      <c r="E105" t="s">
        <v>822</v>
      </c>
      <c r="F105" t="s">
        <v>1563</v>
      </c>
      <c r="G105" t="s">
        <v>2814</v>
      </c>
      <c r="H105" t="s">
        <v>3670</v>
      </c>
    </row>
    <row r="106" spans="1:8">
      <c r="A106" t="s">
        <v>34</v>
      </c>
      <c r="B106">
        <f>HYPERLINK("https://github.com/pmd/pmd/commit/f187a380c1be60716d022a8348364292fa1f7469", "f187a380c1be60716d022a8348364292fa1f7469")</f>
        <v>0</v>
      </c>
      <c r="C106">
        <f>HYPERLINK("https://github.com/pmd/pmd/commit/295d65e0b6a27066e66a90f4435fc523e25ef1e4", "295d65e0b6a27066e66a90f4435fc523e25ef1e4")</f>
        <v>0</v>
      </c>
      <c r="D106" t="s">
        <v>757</v>
      </c>
      <c r="E106" t="s">
        <v>823</v>
      </c>
      <c r="F106" t="s">
        <v>1564</v>
      </c>
      <c r="G106" t="s">
        <v>2815</v>
      </c>
      <c r="H106" t="s">
        <v>3671</v>
      </c>
    </row>
    <row r="107" spans="1:8">
      <c r="H107" t="s">
        <v>3597</v>
      </c>
    </row>
    <row r="108" spans="1:8">
      <c r="H108" t="s">
        <v>3672</v>
      </c>
    </row>
    <row r="109" spans="1:8">
      <c r="H109" t="s">
        <v>3673</v>
      </c>
    </row>
    <row r="110" spans="1:8">
      <c r="A110" t="s">
        <v>35</v>
      </c>
      <c r="B110">
        <f>HYPERLINK("https://github.com/pmd/pmd/commit/86c41378b6f3670cd91cbf4fd10174cd167bb5bb", "86c41378b6f3670cd91cbf4fd10174cd167bb5bb")</f>
        <v>0</v>
      </c>
      <c r="C110">
        <f>HYPERLINK("https://github.com/pmd/pmd/commit/0235967ca525133e3666c4661668f52335c9f0dc", "0235967ca525133e3666c4661668f52335c9f0dc")</f>
        <v>0</v>
      </c>
      <c r="D110" t="s">
        <v>757</v>
      </c>
      <c r="E110" t="s">
        <v>824</v>
      </c>
      <c r="F110" t="s">
        <v>1563</v>
      </c>
      <c r="G110" t="s">
        <v>2814</v>
      </c>
      <c r="H110" t="s">
        <v>3674</v>
      </c>
    </row>
    <row r="111" spans="1:8">
      <c r="A111" t="s">
        <v>36</v>
      </c>
      <c r="B111">
        <f>HYPERLINK("https://github.com/pmd/pmd/commit/56279206140494dbfd7039467a94ecf1b9bfd982", "56279206140494dbfd7039467a94ecf1b9bfd982")</f>
        <v>0</v>
      </c>
      <c r="C111">
        <f>HYPERLINK("https://github.com/pmd/pmd/commit/2039c4bd97735e425bee119ae130e97238a47668", "2039c4bd97735e425bee119ae130e97238a47668")</f>
        <v>0</v>
      </c>
      <c r="D111" t="s">
        <v>757</v>
      </c>
      <c r="E111" t="s">
        <v>825</v>
      </c>
      <c r="F111" t="s">
        <v>1565</v>
      </c>
      <c r="G111" t="s">
        <v>2816</v>
      </c>
      <c r="H111" t="s">
        <v>3675</v>
      </c>
    </row>
    <row r="112" spans="1:8">
      <c r="H112" t="s">
        <v>3597</v>
      </c>
    </row>
    <row r="113" spans="1:8">
      <c r="A113" t="s">
        <v>37</v>
      </c>
      <c r="B113">
        <f>HYPERLINK("https://github.com/pmd/pmd/commit/9e71af05bc4bc49426aa28e9fc9709e3ae4fa067", "9e71af05bc4bc49426aa28e9fc9709e3ae4fa067")</f>
        <v>0</v>
      </c>
      <c r="C113">
        <f>HYPERLINK("https://github.com/pmd/pmd/commit/c01be1ca027404a883afb302c7993d45668aee5f", "c01be1ca027404a883afb302c7993d45668aee5f")</f>
        <v>0</v>
      </c>
      <c r="D113" t="s">
        <v>757</v>
      </c>
      <c r="E113" t="s">
        <v>826</v>
      </c>
      <c r="F113" t="s">
        <v>1566</v>
      </c>
      <c r="G113" t="s">
        <v>2817</v>
      </c>
      <c r="H113" t="s">
        <v>3676</v>
      </c>
    </row>
    <row r="114" spans="1:8">
      <c r="A114" t="s">
        <v>38</v>
      </c>
      <c r="B114">
        <f>HYPERLINK("https://github.com/pmd/pmd/commit/f22958b07f9c6f16c9ad8bcd390bae34a371bfa3", "f22958b07f9c6f16c9ad8bcd390bae34a371bfa3")</f>
        <v>0</v>
      </c>
      <c r="C114">
        <f>HYPERLINK("https://github.com/pmd/pmd/commit/fd9ea76ddc7c932d2deae590d138ebf057cd33e4", "fd9ea76ddc7c932d2deae590d138ebf057cd33e4")</f>
        <v>0</v>
      </c>
      <c r="D114" t="s">
        <v>757</v>
      </c>
      <c r="E114" t="s">
        <v>827</v>
      </c>
      <c r="F114" t="s">
        <v>1566</v>
      </c>
      <c r="G114" t="s">
        <v>2817</v>
      </c>
      <c r="H114" t="s">
        <v>3677</v>
      </c>
    </row>
    <row r="115" spans="1:8">
      <c r="H115" t="s">
        <v>3597</v>
      </c>
    </row>
    <row r="116" spans="1:8">
      <c r="H116" t="s">
        <v>3594</v>
      </c>
    </row>
    <row r="117" spans="1:8">
      <c r="H117" t="s">
        <v>3678</v>
      </c>
    </row>
    <row r="118" spans="1:8">
      <c r="F118" t="s">
        <v>1567</v>
      </c>
      <c r="G118" t="s">
        <v>2818</v>
      </c>
      <c r="H118" t="s">
        <v>3679</v>
      </c>
    </row>
    <row r="119" spans="1:8">
      <c r="H119" t="s">
        <v>3680</v>
      </c>
    </row>
    <row r="120" spans="1:8">
      <c r="H120" t="s">
        <v>3681</v>
      </c>
    </row>
    <row r="121" spans="1:8">
      <c r="F121" t="s">
        <v>1563</v>
      </c>
      <c r="G121" t="s">
        <v>2814</v>
      </c>
      <c r="H121" t="s">
        <v>3682</v>
      </c>
    </row>
    <row r="122" spans="1:8">
      <c r="H122" t="s">
        <v>3597</v>
      </c>
    </row>
    <row r="123" spans="1:8">
      <c r="H123" t="s">
        <v>3683</v>
      </c>
    </row>
    <row r="124" spans="1:8">
      <c r="H124" t="s">
        <v>3649</v>
      </c>
    </row>
    <row r="125" spans="1:8">
      <c r="H125" t="s">
        <v>3684</v>
      </c>
    </row>
    <row r="126" spans="1:8">
      <c r="F126" t="s">
        <v>1568</v>
      </c>
      <c r="G126" t="s">
        <v>2819</v>
      </c>
      <c r="H126" t="s">
        <v>3685</v>
      </c>
    </row>
    <row r="127" spans="1:8">
      <c r="H127" t="s">
        <v>3686</v>
      </c>
    </row>
    <row r="128" spans="1:8">
      <c r="H128" t="s">
        <v>3687</v>
      </c>
    </row>
    <row r="129" spans="1:8">
      <c r="H129" t="s">
        <v>3688</v>
      </c>
    </row>
    <row r="130" spans="1:8">
      <c r="H130" t="s">
        <v>3649</v>
      </c>
    </row>
    <row r="131" spans="1:8">
      <c r="H131" t="s">
        <v>3672</v>
      </c>
    </row>
    <row r="132" spans="1:8">
      <c r="F132" t="s">
        <v>1569</v>
      </c>
      <c r="G132" t="s">
        <v>2815</v>
      </c>
      <c r="H132" t="s">
        <v>3689</v>
      </c>
    </row>
    <row r="133" spans="1:8">
      <c r="H133" t="s">
        <v>3597</v>
      </c>
    </row>
    <row r="134" spans="1:8">
      <c r="H134" t="s">
        <v>3672</v>
      </c>
    </row>
    <row r="135" spans="1:8">
      <c r="H135" t="s">
        <v>3673</v>
      </c>
    </row>
    <row r="136" spans="1:8">
      <c r="F136" t="s">
        <v>1570</v>
      </c>
      <c r="G136" t="s">
        <v>2820</v>
      </c>
      <c r="H136" t="s">
        <v>3690</v>
      </c>
    </row>
    <row r="137" spans="1:8">
      <c r="H137" t="s">
        <v>3597</v>
      </c>
    </row>
    <row r="138" spans="1:8">
      <c r="F138" t="s">
        <v>1571</v>
      </c>
      <c r="G138" t="s">
        <v>2821</v>
      </c>
      <c r="H138" t="s">
        <v>3691</v>
      </c>
    </row>
    <row r="139" spans="1:8">
      <c r="H139" t="s">
        <v>3597</v>
      </c>
    </row>
    <row r="140" spans="1:8">
      <c r="A140" t="s">
        <v>39</v>
      </c>
      <c r="B140">
        <f>HYPERLINK("https://github.com/pmd/pmd/commit/79017085fdeb97cf382665d3a18193c4bf235006", "79017085fdeb97cf382665d3a18193c4bf235006")</f>
        <v>0</v>
      </c>
      <c r="C140">
        <f>HYPERLINK("https://github.com/pmd/pmd/commit/f7374507c96a04779e8325552298f19c7145cde6", "f7374507c96a04779e8325552298f19c7145cde6")</f>
        <v>0</v>
      </c>
      <c r="D140" t="s">
        <v>757</v>
      </c>
      <c r="E140" t="s">
        <v>828</v>
      </c>
      <c r="F140" t="s">
        <v>1563</v>
      </c>
      <c r="G140" t="s">
        <v>2814</v>
      </c>
      <c r="H140" t="s">
        <v>3597</v>
      </c>
    </row>
    <row r="141" spans="1:8">
      <c r="A141" t="s">
        <v>40</v>
      </c>
      <c r="B141">
        <f>HYPERLINK("https://github.com/pmd/pmd/commit/d045c1792998f2305c41d5b0a3e14a979f4ff86e", "d045c1792998f2305c41d5b0a3e14a979f4ff86e")</f>
        <v>0</v>
      </c>
      <c r="C141">
        <f>HYPERLINK("https://github.com/pmd/pmd/commit/13321f71475890bb660a4819d8fd54d14dd6578b", "13321f71475890bb660a4819d8fd54d14dd6578b")</f>
        <v>0</v>
      </c>
      <c r="D141" t="s">
        <v>758</v>
      </c>
      <c r="E141" t="s">
        <v>829</v>
      </c>
      <c r="F141" t="s">
        <v>1572</v>
      </c>
      <c r="G141" t="s">
        <v>2822</v>
      </c>
      <c r="H141" t="s">
        <v>3692</v>
      </c>
    </row>
    <row r="142" spans="1:8">
      <c r="A142" t="s">
        <v>41</v>
      </c>
      <c r="B142">
        <f>HYPERLINK("https://github.com/pmd/pmd/commit/8fa70b58aa054bd6e973398b0c85dd45a2cb4193", "8fa70b58aa054bd6e973398b0c85dd45a2cb4193")</f>
        <v>0</v>
      </c>
      <c r="C142">
        <f>HYPERLINK("https://github.com/pmd/pmd/commit/d045c1792998f2305c41d5b0a3e14a979f4ff86e", "d045c1792998f2305c41d5b0a3e14a979f4ff86e")</f>
        <v>0</v>
      </c>
      <c r="D142" t="s">
        <v>758</v>
      </c>
      <c r="E142" t="s">
        <v>830</v>
      </c>
      <c r="F142" t="s">
        <v>1572</v>
      </c>
      <c r="G142" t="s">
        <v>2822</v>
      </c>
      <c r="H142" t="s">
        <v>3693</v>
      </c>
    </row>
    <row r="143" spans="1:8">
      <c r="A143" t="s">
        <v>42</v>
      </c>
      <c r="B143">
        <f>HYPERLINK("https://github.com/pmd/pmd/commit/b719788981f3355e23d67e46952bfdae07e40430", "b719788981f3355e23d67e46952bfdae07e40430")</f>
        <v>0</v>
      </c>
      <c r="C143">
        <f>HYPERLINK("https://github.com/pmd/pmd/commit/e97a7e342e53ad06e83f206fbfbca4f7332de9a5", "e97a7e342e53ad06e83f206fbfbca4f7332de9a5")</f>
        <v>0</v>
      </c>
      <c r="D143" t="s">
        <v>757</v>
      </c>
      <c r="E143" t="s">
        <v>831</v>
      </c>
      <c r="F143" t="s">
        <v>1573</v>
      </c>
      <c r="G143" t="s">
        <v>2823</v>
      </c>
      <c r="H143" t="s">
        <v>3694</v>
      </c>
    </row>
    <row r="144" spans="1:8">
      <c r="H144" t="s">
        <v>3695</v>
      </c>
    </row>
    <row r="145" spans="1:8">
      <c r="H145" t="s">
        <v>3696</v>
      </c>
    </row>
    <row r="146" spans="1:8">
      <c r="H146" t="s">
        <v>3697</v>
      </c>
    </row>
    <row r="147" spans="1:8">
      <c r="A147" t="s">
        <v>43</v>
      </c>
      <c r="B147">
        <f>HYPERLINK("https://github.com/pmd/pmd/commit/210542a13477fa7c85542ffa8e7a086f3a3f866d", "210542a13477fa7c85542ffa8e7a086f3a3f866d")</f>
        <v>0</v>
      </c>
      <c r="C147">
        <f>HYPERLINK("https://github.com/pmd/pmd/commit/d5985979722c1df19a5a69d3363a5c6147b7ee70", "d5985979722c1df19a5a69d3363a5c6147b7ee70")</f>
        <v>0</v>
      </c>
      <c r="D147" t="s">
        <v>757</v>
      </c>
      <c r="E147" t="s">
        <v>832</v>
      </c>
      <c r="F147" t="s">
        <v>1574</v>
      </c>
      <c r="G147" t="s">
        <v>2824</v>
      </c>
      <c r="H147" t="s">
        <v>3698</v>
      </c>
    </row>
    <row r="148" spans="1:8">
      <c r="H148" t="s">
        <v>3699</v>
      </c>
    </row>
    <row r="149" spans="1:8">
      <c r="H149" t="s">
        <v>3700</v>
      </c>
    </row>
    <row r="150" spans="1:8">
      <c r="H150" t="s">
        <v>3701</v>
      </c>
    </row>
    <row r="151" spans="1:8">
      <c r="A151" t="s">
        <v>44</v>
      </c>
      <c r="B151">
        <f>HYPERLINK("https://github.com/pmd/pmd/commit/26d5703c52474080548718df049f87fefec8e9ba", "26d5703c52474080548718df049f87fefec8e9ba")</f>
        <v>0</v>
      </c>
      <c r="C151">
        <f>HYPERLINK("https://github.com/pmd/pmd/commit/a9c3ac50d9aa6510e6ab60c9e064d6a4a1c48cd7", "a9c3ac50d9aa6510e6ab60c9e064d6a4a1c48cd7")</f>
        <v>0</v>
      </c>
      <c r="D151" t="s">
        <v>757</v>
      </c>
      <c r="E151" t="s">
        <v>833</v>
      </c>
      <c r="F151" t="s">
        <v>1574</v>
      </c>
      <c r="G151" t="s">
        <v>2824</v>
      </c>
      <c r="H151" t="s">
        <v>3702</v>
      </c>
    </row>
    <row r="152" spans="1:8">
      <c r="A152" t="s">
        <v>45</v>
      </c>
      <c r="B152">
        <f>HYPERLINK("https://github.com/pmd/pmd/commit/cea5f56ec59b00e21d813a7823238109a6f3042b", "cea5f56ec59b00e21d813a7823238109a6f3042b")</f>
        <v>0</v>
      </c>
      <c r="C152">
        <f>HYPERLINK("https://github.com/pmd/pmd/commit/abf760435dc251f96a8cc9a07a075d3269c082a2", "abf760435dc251f96a8cc9a07a075d3269c082a2")</f>
        <v>0</v>
      </c>
      <c r="D152" t="s">
        <v>757</v>
      </c>
      <c r="E152" t="s">
        <v>834</v>
      </c>
      <c r="F152" t="s">
        <v>1574</v>
      </c>
      <c r="G152" t="s">
        <v>2824</v>
      </c>
      <c r="H152" t="s">
        <v>3703</v>
      </c>
    </row>
    <row r="153" spans="1:8">
      <c r="A153" t="s">
        <v>46</v>
      </c>
      <c r="B153">
        <f>HYPERLINK("https://github.com/pmd/pmd/commit/0c28429742287047c9e1a3d8658d2e53a57c30e7", "0c28429742287047c9e1a3d8658d2e53a57c30e7")</f>
        <v>0</v>
      </c>
      <c r="C153">
        <f>HYPERLINK("https://github.com/pmd/pmd/commit/cea5f56ec59b00e21d813a7823238109a6f3042b", "cea5f56ec59b00e21d813a7823238109a6f3042b")</f>
        <v>0</v>
      </c>
      <c r="D153" t="s">
        <v>757</v>
      </c>
      <c r="E153" t="s">
        <v>835</v>
      </c>
      <c r="F153" t="s">
        <v>1574</v>
      </c>
      <c r="G153" t="s">
        <v>2824</v>
      </c>
      <c r="H153" t="s">
        <v>3704</v>
      </c>
    </row>
    <row r="154" spans="1:8">
      <c r="H154" t="s">
        <v>3704</v>
      </c>
    </row>
    <row r="155" spans="1:8">
      <c r="A155" t="s">
        <v>47</v>
      </c>
      <c r="B155">
        <f>HYPERLINK("https://github.com/pmd/pmd/commit/4797bff7f99f6999f444592370732eb5e6b23dda", "4797bff7f99f6999f444592370732eb5e6b23dda")</f>
        <v>0</v>
      </c>
      <c r="C155">
        <f>HYPERLINK("https://github.com/pmd/pmd/commit/7873dd773448f6e8bb491073b810a189af07fca5", "7873dd773448f6e8bb491073b810a189af07fca5")</f>
        <v>0</v>
      </c>
      <c r="D155" t="s">
        <v>758</v>
      </c>
      <c r="E155" t="s">
        <v>836</v>
      </c>
      <c r="F155" t="s">
        <v>1575</v>
      </c>
      <c r="G155" t="s">
        <v>2825</v>
      </c>
      <c r="H155" t="s">
        <v>3705</v>
      </c>
    </row>
    <row r="156" spans="1:8">
      <c r="H156" t="s">
        <v>3706</v>
      </c>
    </row>
    <row r="157" spans="1:8">
      <c r="H157" t="s">
        <v>3707</v>
      </c>
    </row>
    <row r="158" spans="1:8">
      <c r="A158" t="s">
        <v>48</v>
      </c>
      <c r="B158">
        <f>HYPERLINK("https://github.com/pmd/pmd/commit/7e243345fbfd2184ffac71cabc5710b606a14ee5", "7e243345fbfd2184ffac71cabc5710b606a14ee5")</f>
        <v>0</v>
      </c>
      <c r="C158">
        <f>HYPERLINK("https://github.com/pmd/pmd/commit/cf24792465920c0016003991cbacab8dd8dc7265", "cf24792465920c0016003991cbacab8dd8dc7265")</f>
        <v>0</v>
      </c>
      <c r="D158" t="s">
        <v>757</v>
      </c>
      <c r="E158" t="s">
        <v>837</v>
      </c>
      <c r="F158" t="s">
        <v>1576</v>
      </c>
      <c r="G158" t="s">
        <v>2824</v>
      </c>
      <c r="H158" t="s">
        <v>3708</v>
      </c>
    </row>
    <row r="159" spans="1:8">
      <c r="H159" t="s">
        <v>3709</v>
      </c>
    </row>
    <row r="160" spans="1:8">
      <c r="H160" t="s">
        <v>3709</v>
      </c>
    </row>
    <row r="161" spans="8:8">
      <c r="H161" t="s">
        <v>3709</v>
      </c>
    </row>
    <row r="162" spans="8:8">
      <c r="H162" t="s">
        <v>3709</v>
      </c>
    </row>
    <row r="163" spans="8:8">
      <c r="H163" t="s">
        <v>3709</v>
      </c>
    </row>
    <row r="164" spans="8:8">
      <c r="H164" t="s">
        <v>3709</v>
      </c>
    </row>
    <row r="165" spans="8:8">
      <c r="H165" t="s">
        <v>3709</v>
      </c>
    </row>
    <row r="166" spans="8:8">
      <c r="H166" t="s">
        <v>3709</v>
      </c>
    </row>
    <row r="167" spans="8:8">
      <c r="H167" t="s">
        <v>3709</v>
      </c>
    </row>
    <row r="168" spans="8:8">
      <c r="H168" t="s">
        <v>3709</v>
      </c>
    </row>
    <row r="169" spans="8:8">
      <c r="H169" t="s">
        <v>3709</v>
      </c>
    </row>
    <row r="170" spans="8:8">
      <c r="H170" t="s">
        <v>3709</v>
      </c>
    </row>
    <row r="171" spans="8:8">
      <c r="H171" t="s">
        <v>3709</v>
      </c>
    </row>
    <row r="172" spans="8:8">
      <c r="H172" t="s">
        <v>3709</v>
      </c>
    </row>
    <row r="173" spans="8:8">
      <c r="H173" t="s">
        <v>3709</v>
      </c>
    </row>
    <row r="174" spans="8:8">
      <c r="H174" t="s">
        <v>3709</v>
      </c>
    </row>
    <row r="175" spans="8:8">
      <c r="H175" t="s">
        <v>3709</v>
      </c>
    </row>
    <row r="176" spans="8:8">
      <c r="H176" t="s">
        <v>3709</v>
      </c>
    </row>
    <row r="177" spans="8:8">
      <c r="H177" t="s">
        <v>3709</v>
      </c>
    </row>
    <row r="178" spans="8:8">
      <c r="H178" t="s">
        <v>3709</v>
      </c>
    </row>
    <row r="179" spans="8:8">
      <c r="H179" t="s">
        <v>3709</v>
      </c>
    </row>
    <row r="180" spans="8:8">
      <c r="H180" t="s">
        <v>3709</v>
      </c>
    </row>
    <row r="181" spans="8:8">
      <c r="H181" t="s">
        <v>3709</v>
      </c>
    </row>
    <row r="182" spans="8:8">
      <c r="H182" t="s">
        <v>3709</v>
      </c>
    </row>
    <row r="183" spans="8:8">
      <c r="H183" t="s">
        <v>3709</v>
      </c>
    </row>
    <row r="184" spans="8:8">
      <c r="H184" t="s">
        <v>3709</v>
      </c>
    </row>
    <row r="185" spans="8:8">
      <c r="H185" t="s">
        <v>3709</v>
      </c>
    </row>
    <row r="186" spans="8:8">
      <c r="H186" t="s">
        <v>3709</v>
      </c>
    </row>
    <row r="187" spans="8:8">
      <c r="H187" t="s">
        <v>3709</v>
      </c>
    </row>
    <row r="188" spans="8:8">
      <c r="H188" t="s">
        <v>3709</v>
      </c>
    </row>
    <row r="189" spans="8:8">
      <c r="H189" t="s">
        <v>3709</v>
      </c>
    </row>
    <row r="190" spans="8:8">
      <c r="H190" t="s">
        <v>3709</v>
      </c>
    </row>
    <row r="191" spans="8:8">
      <c r="H191" t="s">
        <v>3709</v>
      </c>
    </row>
    <row r="192" spans="8:8">
      <c r="H192" t="s">
        <v>3709</v>
      </c>
    </row>
    <row r="193" spans="8:8">
      <c r="H193" t="s">
        <v>3709</v>
      </c>
    </row>
    <row r="194" spans="8:8">
      <c r="H194" t="s">
        <v>3709</v>
      </c>
    </row>
    <row r="195" spans="8:8">
      <c r="H195" t="s">
        <v>3709</v>
      </c>
    </row>
    <row r="196" spans="8:8">
      <c r="H196" t="s">
        <v>3709</v>
      </c>
    </row>
    <row r="197" spans="8:8">
      <c r="H197" t="s">
        <v>3709</v>
      </c>
    </row>
    <row r="198" spans="8:8">
      <c r="H198" t="s">
        <v>3709</v>
      </c>
    </row>
    <row r="199" spans="8:8">
      <c r="H199" t="s">
        <v>3709</v>
      </c>
    </row>
    <row r="200" spans="8:8">
      <c r="H200" t="s">
        <v>3709</v>
      </c>
    </row>
    <row r="201" spans="8:8">
      <c r="H201" t="s">
        <v>3709</v>
      </c>
    </row>
    <row r="202" spans="8:8">
      <c r="H202" t="s">
        <v>3709</v>
      </c>
    </row>
    <row r="203" spans="8:8">
      <c r="H203" t="s">
        <v>3709</v>
      </c>
    </row>
    <row r="204" spans="8:8">
      <c r="H204" t="s">
        <v>3709</v>
      </c>
    </row>
    <row r="205" spans="8:8">
      <c r="H205" t="s">
        <v>3709</v>
      </c>
    </row>
    <row r="206" spans="8:8">
      <c r="H206" t="s">
        <v>3709</v>
      </c>
    </row>
    <row r="207" spans="8:8">
      <c r="H207" t="s">
        <v>3709</v>
      </c>
    </row>
    <row r="208" spans="8:8">
      <c r="H208" t="s">
        <v>3709</v>
      </c>
    </row>
    <row r="209" spans="8:8">
      <c r="H209" t="s">
        <v>3709</v>
      </c>
    </row>
    <row r="210" spans="8:8">
      <c r="H210" t="s">
        <v>3709</v>
      </c>
    </row>
    <row r="211" spans="8:8">
      <c r="H211" t="s">
        <v>3709</v>
      </c>
    </row>
    <row r="212" spans="8:8">
      <c r="H212" t="s">
        <v>3709</v>
      </c>
    </row>
    <row r="213" spans="8:8">
      <c r="H213" t="s">
        <v>3709</v>
      </c>
    </row>
    <row r="214" spans="8:8">
      <c r="H214" t="s">
        <v>3709</v>
      </c>
    </row>
    <row r="215" spans="8:8">
      <c r="H215" t="s">
        <v>3709</v>
      </c>
    </row>
    <row r="216" spans="8:8">
      <c r="H216" t="s">
        <v>3709</v>
      </c>
    </row>
    <row r="217" spans="8:8">
      <c r="H217" t="s">
        <v>3709</v>
      </c>
    </row>
    <row r="218" spans="8:8">
      <c r="H218" t="s">
        <v>3709</v>
      </c>
    </row>
    <row r="219" spans="8:8">
      <c r="H219" t="s">
        <v>3709</v>
      </c>
    </row>
    <row r="220" spans="8:8">
      <c r="H220" t="s">
        <v>3709</v>
      </c>
    </row>
    <row r="221" spans="8:8">
      <c r="H221" t="s">
        <v>3709</v>
      </c>
    </row>
    <row r="222" spans="8:8">
      <c r="H222" t="s">
        <v>3709</v>
      </c>
    </row>
    <row r="223" spans="8:8">
      <c r="H223" t="s">
        <v>3709</v>
      </c>
    </row>
    <row r="224" spans="8:8">
      <c r="H224" t="s">
        <v>3709</v>
      </c>
    </row>
    <row r="225" spans="8:8">
      <c r="H225" t="s">
        <v>3709</v>
      </c>
    </row>
    <row r="226" spans="8:8">
      <c r="H226" t="s">
        <v>3709</v>
      </c>
    </row>
    <row r="227" spans="8:8">
      <c r="H227" t="s">
        <v>3709</v>
      </c>
    </row>
    <row r="228" spans="8:8">
      <c r="H228" t="s">
        <v>3709</v>
      </c>
    </row>
    <row r="229" spans="8:8">
      <c r="H229" t="s">
        <v>3709</v>
      </c>
    </row>
    <row r="230" spans="8:8">
      <c r="H230" t="s">
        <v>3709</v>
      </c>
    </row>
    <row r="231" spans="8:8">
      <c r="H231" t="s">
        <v>3709</v>
      </c>
    </row>
    <row r="232" spans="8:8">
      <c r="H232" t="s">
        <v>3709</v>
      </c>
    </row>
    <row r="233" spans="8:8">
      <c r="H233" t="s">
        <v>3709</v>
      </c>
    </row>
    <row r="234" spans="8:8">
      <c r="H234" t="s">
        <v>3709</v>
      </c>
    </row>
    <row r="235" spans="8:8">
      <c r="H235" t="s">
        <v>3709</v>
      </c>
    </row>
    <row r="236" spans="8:8">
      <c r="H236" t="s">
        <v>3709</v>
      </c>
    </row>
    <row r="237" spans="8:8">
      <c r="H237" t="s">
        <v>3709</v>
      </c>
    </row>
    <row r="238" spans="8:8">
      <c r="H238" t="s">
        <v>3709</v>
      </c>
    </row>
    <row r="239" spans="8:8">
      <c r="H239" t="s">
        <v>3709</v>
      </c>
    </row>
    <row r="240" spans="8:8">
      <c r="H240" t="s">
        <v>3709</v>
      </c>
    </row>
    <row r="241" spans="1:8">
      <c r="H241" t="s">
        <v>3709</v>
      </c>
    </row>
    <row r="242" spans="1:8">
      <c r="H242" t="s">
        <v>3709</v>
      </c>
    </row>
    <row r="243" spans="1:8">
      <c r="H243" t="s">
        <v>3709</v>
      </c>
    </row>
    <row r="244" spans="1:8">
      <c r="H244" t="s">
        <v>3709</v>
      </c>
    </row>
    <row r="245" spans="1:8">
      <c r="A245" t="s">
        <v>49</v>
      </c>
      <c r="B245">
        <f>HYPERLINK("https://github.com/pmd/pmd/commit/95e54dbdbca7c41057692d0e6ad964cce2bfc0b6", "95e54dbdbca7c41057692d0e6ad964cce2bfc0b6")</f>
        <v>0</v>
      </c>
      <c r="C245">
        <f>HYPERLINK("https://github.com/pmd/pmd/commit/41566479b97c00662bc50e5df215ff15803f0a57", "41566479b97c00662bc50e5df215ff15803f0a57")</f>
        <v>0</v>
      </c>
      <c r="D245" t="s">
        <v>757</v>
      </c>
      <c r="E245" t="s">
        <v>838</v>
      </c>
      <c r="F245" t="s">
        <v>1577</v>
      </c>
      <c r="G245" t="s">
        <v>2826</v>
      </c>
      <c r="H245" t="s">
        <v>3710</v>
      </c>
    </row>
    <row r="246" spans="1:8">
      <c r="A246" t="s">
        <v>50</v>
      </c>
      <c r="B246">
        <f>HYPERLINK("https://github.com/pmd/pmd/commit/7bba3a86c8100ef7739979bc66c1a0d684a5c9f5", "7bba3a86c8100ef7739979bc66c1a0d684a5c9f5")</f>
        <v>0</v>
      </c>
      <c r="C246">
        <f>HYPERLINK("https://github.com/pmd/pmd/commit/8c3f1edcaea490e673ffa4e952aca3fc69d7c4ba", "8c3f1edcaea490e673ffa4e952aca3fc69d7c4ba")</f>
        <v>0</v>
      </c>
      <c r="D246" t="s">
        <v>757</v>
      </c>
      <c r="E246" t="s">
        <v>839</v>
      </c>
      <c r="F246" t="s">
        <v>1578</v>
      </c>
      <c r="G246" t="s">
        <v>2827</v>
      </c>
      <c r="H246" t="s">
        <v>3711</v>
      </c>
    </row>
    <row r="247" spans="1:8">
      <c r="H247" t="s">
        <v>3680</v>
      </c>
    </row>
    <row r="248" spans="1:8">
      <c r="F248" t="s">
        <v>1579</v>
      </c>
      <c r="G248" t="s">
        <v>2828</v>
      </c>
      <c r="H248" t="s">
        <v>3712</v>
      </c>
    </row>
    <row r="249" spans="1:8">
      <c r="H249" t="s">
        <v>3680</v>
      </c>
    </row>
    <row r="250" spans="1:8">
      <c r="A250" t="s">
        <v>51</v>
      </c>
      <c r="B250">
        <f>HYPERLINK("https://github.com/pmd/pmd/commit/2159cc24f90afc36f15606f369c3bc925c5a695c", "2159cc24f90afc36f15606f369c3bc925c5a695c")</f>
        <v>0</v>
      </c>
      <c r="C250">
        <f>HYPERLINK("https://github.com/pmd/pmd/commit/5e9fa006227d467e4f26be97e50a3727cff0b20b", "5e9fa006227d467e4f26be97e50a3727cff0b20b")</f>
        <v>0</v>
      </c>
      <c r="D250" t="s">
        <v>757</v>
      </c>
      <c r="E250" t="s">
        <v>840</v>
      </c>
      <c r="F250" t="s">
        <v>1574</v>
      </c>
      <c r="G250" t="s">
        <v>2824</v>
      </c>
      <c r="H250" t="s">
        <v>3713</v>
      </c>
    </row>
    <row r="251" spans="1:8">
      <c r="H251" t="s">
        <v>3713</v>
      </c>
    </row>
    <row r="252" spans="1:8">
      <c r="H252" t="s">
        <v>3714</v>
      </c>
    </row>
    <row r="253" spans="1:8">
      <c r="H253" t="s">
        <v>1368</v>
      </c>
    </row>
    <row r="254" spans="1:8">
      <c r="H254" t="s">
        <v>3708</v>
      </c>
    </row>
    <row r="255" spans="1:8">
      <c r="A255" t="s">
        <v>52</v>
      </c>
      <c r="B255">
        <f>HYPERLINK("https://github.com/pmd/pmd/commit/43ee63a50217f436a7b742ab5a9defe3978c4dfa", "43ee63a50217f436a7b742ab5a9defe3978c4dfa")</f>
        <v>0</v>
      </c>
      <c r="C255">
        <f>HYPERLINK("https://github.com/pmd/pmd/commit/5a6986ac337f0c20e8f1ebfd2eeffe7ac6b4e524", "5a6986ac337f0c20e8f1ebfd2eeffe7ac6b4e524")</f>
        <v>0</v>
      </c>
      <c r="D255" t="s">
        <v>757</v>
      </c>
      <c r="E255" t="s">
        <v>841</v>
      </c>
      <c r="F255" t="s">
        <v>1580</v>
      </c>
      <c r="G255" t="s">
        <v>2829</v>
      </c>
      <c r="H255" t="s">
        <v>3715</v>
      </c>
    </row>
    <row r="256" spans="1:8">
      <c r="F256" t="s">
        <v>1549</v>
      </c>
      <c r="G256" t="s">
        <v>2800</v>
      </c>
      <c r="H256" t="s">
        <v>3716</v>
      </c>
    </row>
    <row r="257" spans="1:8">
      <c r="F257" t="s">
        <v>1581</v>
      </c>
      <c r="G257" t="s">
        <v>2830</v>
      </c>
      <c r="H257" t="s">
        <v>3717</v>
      </c>
    </row>
    <row r="258" spans="1:8">
      <c r="F258" t="s">
        <v>1573</v>
      </c>
      <c r="G258" t="s">
        <v>2823</v>
      </c>
      <c r="H258" t="s">
        <v>3718</v>
      </c>
    </row>
    <row r="259" spans="1:8">
      <c r="F259" t="s">
        <v>1582</v>
      </c>
      <c r="G259" t="s">
        <v>2831</v>
      </c>
      <c r="H259" t="s">
        <v>3719</v>
      </c>
    </row>
    <row r="260" spans="1:8">
      <c r="F260" t="s">
        <v>1551</v>
      </c>
      <c r="G260" t="s">
        <v>2802</v>
      </c>
      <c r="H260" t="s">
        <v>3720</v>
      </c>
    </row>
    <row r="261" spans="1:8">
      <c r="F261" t="s">
        <v>1547</v>
      </c>
      <c r="G261" t="s">
        <v>2798</v>
      </c>
      <c r="H261" t="s">
        <v>3721</v>
      </c>
    </row>
    <row r="262" spans="1:8">
      <c r="F262" t="s">
        <v>1556</v>
      </c>
      <c r="G262" t="s">
        <v>2807</v>
      </c>
      <c r="H262" t="s">
        <v>3722</v>
      </c>
    </row>
    <row r="263" spans="1:8">
      <c r="F263" t="s">
        <v>1583</v>
      </c>
      <c r="G263" t="s">
        <v>2832</v>
      </c>
      <c r="H263" t="s">
        <v>3723</v>
      </c>
    </row>
    <row r="264" spans="1:8">
      <c r="F264" t="s">
        <v>1555</v>
      </c>
      <c r="G264" t="s">
        <v>2806</v>
      </c>
      <c r="H264" t="s">
        <v>3724</v>
      </c>
    </row>
    <row r="265" spans="1:8">
      <c r="A265" t="s">
        <v>53</v>
      </c>
      <c r="B265">
        <f>HYPERLINK("https://github.com/pmd/pmd/commit/38fa2e84fb26ff6b95edb6f9c78aa7f3ce36e750", "38fa2e84fb26ff6b95edb6f9c78aa7f3ce36e750")</f>
        <v>0</v>
      </c>
      <c r="C265">
        <f>HYPERLINK("https://github.com/pmd/pmd/commit/a9307c7624530d5f0bc02797ebb87b3362e923a0", "a9307c7624530d5f0bc02797ebb87b3362e923a0")</f>
        <v>0</v>
      </c>
      <c r="D265" t="s">
        <v>757</v>
      </c>
      <c r="E265" t="s">
        <v>842</v>
      </c>
      <c r="F265" t="s">
        <v>1584</v>
      </c>
      <c r="G265" t="s">
        <v>2833</v>
      </c>
      <c r="H265" t="s">
        <v>3725</v>
      </c>
    </row>
    <row r="266" spans="1:8">
      <c r="F266" t="s">
        <v>1585</v>
      </c>
      <c r="G266" t="s">
        <v>2834</v>
      </c>
      <c r="H266" t="s">
        <v>3726</v>
      </c>
    </row>
    <row r="267" spans="1:8">
      <c r="F267" t="s">
        <v>1586</v>
      </c>
      <c r="G267" t="s">
        <v>2835</v>
      </c>
      <c r="H267" t="s">
        <v>3727</v>
      </c>
    </row>
    <row r="268" spans="1:8">
      <c r="F268" t="s">
        <v>1587</v>
      </c>
      <c r="G268" t="s">
        <v>2836</v>
      </c>
      <c r="H268" t="s">
        <v>3728</v>
      </c>
    </row>
    <row r="269" spans="1:8">
      <c r="F269" t="s">
        <v>1588</v>
      </c>
      <c r="G269" t="s">
        <v>2837</v>
      </c>
      <c r="H269" t="s">
        <v>3729</v>
      </c>
    </row>
    <row r="270" spans="1:8">
      <c r="F270" t="s">
        <v>1566</v>
      </c>
      <c r="G270" t="s">
        <v>2817</v>
      </c>
      <c r="H270" t="s">
        <v>3677</v>
      </c>
    </row>
    <row r="271" spans="1:8">
      <c r="F271" t="s">
        <v>1567</v>
      </c>
      <c r="G271" t="s">
        <v>2818</v>
      </c>
      <c r="H271" t="s">
        <v>3679</v>
      </c>
    </row>
    <row r="272" spans="1:8">
      <c r="F272" t="s">
        <v>1589</v>
      </c>
      <c r="G272" t="s">
        <v>2838</v>
      </c>
      <c r="H272" t="s">
        <v>3730</v>
      </c>
    </row>
    <row r="273" spans="1:8">
      <c r="F273" t="s">
        <v>1563</v>
      </c>
      <c r="G273" t="s">
        <v>2814</v>
      </c>
      <c r="H273" t="s">
        <v>3682</v>
      </c>
    </row>
    <row r="274" spans="1:8">
      <c r="F274" t="s">
        <v>1590</v>
      </c>
      <c r="G274" t="s">
        <v>2839</v>
      </c>
      <c r="H274" t="s">
        <v>3731</v>
      </c>
    </row>
    <row r="275" spans="1:8">
      <c r="F275" t="s">
        <v>1568</v>
      </c>
      <c r="G275" t="s">
        <v>2819</v>
      </c>
      <c r="H275" t="s">
        <v>3685</v>
      </c>
    </row>
    <row r="276" spans="1:8">
      <c r="F276" t="s">
        <v>1591</v>
      </c>
      <c r="G276" t="s">
        <v>2840</v>
      </c>
      <c r="H276" t="s">
        <v>3732</v>
      </c>
    </row>
    <row r="277" spans="1:8">
      <c r="F277" t="s">
        <v>1569</v>
      </c>
      <c r="G277" t="s">
        <v>2815</v>
      </c>
      <c r="H277" t="s">
        <v>3689</v>
      </c>
    </row>
    <row r="278" spans="1:8">
      <c r="F278" t="s">
        <v>1570</v>
      </c>
      <c r="G278" t="s">
        <v>2820</v>
      </c>
      <c r="H278" t="s">
        <v>3690</v>
      </c>
    </row>
    <row r="279" spans="1:8">
      <c r="A279" t="s">
        <v>54</v>
      </c>
      <c r="B279">
        <f>HYPERLINK("https://github.com/pmd/pmd/commit/4abae06d44a9da686c44aa5bb9647f266217ea45", "4abae06d44a9da686c44aa5bb9647f266217ea45")</f>
        <v>0</v>
      </c>
      <c r="C279">
        <f>HYPERLINK("https://github.com/pmd/pmd/commit/80fe65a0846a1cab937a2e82553f30d85ac7fcaa", "80fe65a0846a1cab937a2e82553f30d85ac7fcaa")</f>
        <v>0</v>
      </c>
      <c r="D279" t="s">
        <v>757</v>
      </c>
      <c r="E279" t="s">
        <v>843</v>
      </c>
      <c r="F279" t="s">
        <v>1592</v>
      </c>
      <c r="G279" t="s">
        <v>2841</v>
      </c>
      <c r="H279" t="s">
        <v>3733</v>
      </c>
    </row>
    <row r="280" spans="1:8">
      <c r="F280" t="s">
        <v>1593</v>
      </c>
      <c r="G280" t="s">
        <v>2842</v>
      </c>
      <c r="H280" t="s">
        <v>3734</v>
      </c>
    </row>
    <row r="281" spans="1:8">
      <c r="F281" t="s">
        <v>1594</v>
      </c>
      <c r="G281" t="s">
        <v>2843</v>
      </c>
      <c r="H281" t="s">
        <v>3735</v>
      </c>
    </row>
    <row r="282" spans="1:8">
      <c r="F282" t="s">
        <v>1595</v>
      </c>
      <c r="G282" t="s">
        <v>2844</v>
      </c>
      <c r="H282" t="s">
        <v>3736</v>
      </c>
    </row>
    <row r="283" spans="1:8">
      <c r="F283" t="s">
        <v>1596</v>
      </c>
      <c r="G283" t="s">
        <v>2845</v>
      </c>
      <c r="H283" t="s">
        <v>3737</v>
      </c>
    </row>
    <row r="284" spans="1:8">
      <c r="F284" t="s">
        <v>1597</v>
      </c>
      <c r="G284" t="s">
        <v>2846</v>
      </c>
      <c r="H284" t="s">
        <v>3738</v>
      </c>
    </row>
    <row r="285" spans="1:8">
      <c r="F285" t="s">
        <v>1598</v>
      </c>
      <c r="G285" t="s">
        <v>2847</v>
      </c>
      <c r="H285" t="s">
        <v>3739</v>
      </c>
    </row>
    <row r="286" spans="1:8">
      <c r="F286" t="s">
        <v>1599</v>
      </c>
      <c r="G286" t="s">
        <v>2848</v>
      </c>
      <c r="H286" t="s">
        <v>3740</v>
      </c>
    </row>
    <row r="287" spans="1:8">
      <c r="F287" t="s">
        <v>1600</v>
      </c>
      <c r="G287" t="s">
        <v>2849</v>
      </c>
      <c r="H287" t="s">
        <v>3741</v>
      </c>
    </row>
    <row r="288" spans="1:8">
      <c r="F288" t="s">
        <v>1601</v>
      </c>
      <c r="G288" t="s">
        <v>2850</v>
      </c>
      <c r="H288" t="s">
        <v>3742</v>
      </c>
    </row>
    <row r="289" spans="6:8">
      <c r="F289" t="s">
        <v>1602</v>
      </c>
      <c r="G289" t="s">
        <v>2851</v>
      </c>
      <c r="H289" t="s">
        <v>3743</v>
      </c>
    </row>
    <row r="290" spans="6:8">
      <c r="F290" t="s">
        <v>1603</v>
      </c>
      <c r="G290" t="s">
        <v>2852</v>
      </c>
      <c r="H290" t="s">
        <v>3744</v>
      </c>
    </row>
    <row r="291" spans="6:8">
      <c r="F291" t="s">
        <v>1604</v>
      </c>
      <c r="G291" t="s">
        <v>2853</v>
      </c>
      <c r="H291" t="s">
        <v>3745</v>
      </c>
    </row>
    <row r="292" spans="6:8">
      <c r="F292" t="s">
        <v>1605</v>
      </c>
      <c r="G292" t="s">
        <v>2854</v>
      </c>
      <c r="H292" t="s">
        <v>3746</v>
      </c>
    </row>
    <row r="293" spans="6:8">
      <c r="F293" t="s">
        <v>1606</v>
      </c>
      <c r="G293" t="s">
        <v>2855</v>
      </c>
      <c r="H293" t="s">
        <v>3747</v>
      </c>
    </row>
    <row r="294" spans="6:8">
      <c r="F294" t="s">
        <v>1607</v>
      </c>
      <c r="G294" t="s">
        <v>2856</v>
      </c>
      <c r="H294" t="s">
        <v>3748</v>
      </c>
    </row>
    <row r="295" spans="6:8">
      <c r="F295" t="s">
        <v>1608</v>
      </c>
      <c r="G295" t="s">
        <v>2857</v>
      </c>
      <c r="H295" t="s">
        <v>3749</v>
      </c>
    </row>
    <row r="296" spans="6:8">
      <c r="F296" t="s">
        <v>1609</v>
      </c>
      <c r="G296" t="s">
        <v>2858</v>
      </c>
      <c r="H296" t="s">
        <v>3750</v>
      </c>
    </row>
    <row r="297" spans="6:8">
      <c r="F297" t="s">
        <v>1610</v>
      </c>
      <c r="G297" t="s">
        <v>2859</v>
      </c>
      <c r="H297" t="s">
        <v>3751</v>
      </c>
    </row>
    <row r="298" spans="6:8">
      <c r="F298" t="s">
        <v>1611</v>
      </c>
      <c r="G298" t="s">
        <v>2860</v>
      </c>
      <c r="H298" t="s">
        <v>3752</v>
      </c>
    </row>
    <row r="299" spans="6:8">
      <c r="F299" t="s">
        <v>1612</v>
      </c>
      <c r="G299" t="s">
        <v>2861</v>
      </c>
      <c r="H299" t="s">
        <v>3753</v>
      </c>
    </row>
    <row r="300" spans="6:8">
      <c r="F300" t="s">
        <v>1613</v>
      </c>
      <c r="G300" t="s">
        <v>2862</v>
      </c>
      <c r="H300" t="s">
        <v>3754</v>
      </c>
    </row>
    <row r="301" spans="6:8">
      <c r="F301" t="s">
        <v>1550</v>
      </c>
      <c r="G301" t="s">
        <v>2801</v>
      </c>
      <c r="H301" t="s">
        <v>3755</v>
      </c>
    </row>
    <row r="302" spans="6:8">
      <c r="F302" t="s">
        <v>1562</v>
      </c>
      <c r="G302" t="s">
        <v>2813</v>
      </c>
      <c r="H302" t="s">
        <v>3756</v>
      </c>
    </row>
    <row r="303" spans="6:8">
      <c r="F303" t="s">
        <v>1614</v>
      </c>
      <c r="G303" t="s">
        <v>2863</v>
      </c>
      <c r="H303" t="s">
        <v>3757</v>
      </c>
    </row>
    <row r="304" spans="6:8">
      <c r="F304" t="s">
        <v>1615</v>
      </c>
      <c r="G304" t="s">
        <v>2864</v>
      </c>
      <c r="H304" t="s">
        <v>3758</v>
      </c>
    </row>
    <row r="305" spans="1:8">
      <c r="F305" t="s">
        <v>1616</v>
      </c>
      <c r="G305" t="s">
        <v>2865</v>
      </c>
      <c r="H305" t="s">
        <v>3759</v>
      </c>
    </row>
    <row r="306" spans="1:8">
      <c r="F306" t="s">
        <v>1617</v>
      </c>
      <c r="G306" t="s">
        <v>2866</v>
      </c>
      <c r="H306" t="s">
        <v>3760</v>
      </c>
    </row>
    <row r="307" spans="1:8">
      <c r="F307" t="s">
        <v>1572</v>
      </c>
      <c r="G307" t="s">
        <v>2822</v>
      </c>
      <c r="H307" t="s">
        <v>3761</v>
      </c>
    </row>
    <row r="308" spans="1:8">
      <c r="F308" t="s">
        <v>1618</v>
      </c>
      <c r="G308" t="s">
        <v>2867</v>
      </c>
      <c r="H308" t="s">
        <v>3762</v>
      </c>
    </row>
    <row r="309" spans="1:8">
      <c r="F309" t="s">
        <v>1577</v>
      </c>
      <c r="G309" t="s">
        <v>2826</v>
      </c>
      <c r="H309" t="s">
        <v>3763</v>
      </c>
    </row>
    <row r="310" spans="1:8">
      <c r="F310" t="s">
        <v>1619</v>
      </c>
      <c r="G310" t="s">
        <v>2868</v>
      </c>
      <c r="H310" t="s">
        <v>3764</v>
      </c>
    </row>
    <row r="311" spans="1:8">
      <c r="A311" t="s">
        <v>55</v>
      </c>
      <c r="B311">
        <f>HYPERLINK("https://github.com/pmd/pmd/commit/0a534defd7405b5d5c41e4754c991d83a0c81609", "0a534defd7405b5d5c41e4754c991d83a0c81609")</f>
        <v>0</v>
      </c>
      <c r="C311">
        <f>HYPERLINK("https://github.com/pmd/pmd/commit/c1f1d4c17ccd41575ff6fba53f12b8474ee22742", "c1f1d4c17ccd41575ff6fba53f12b8474ee22742")</f>
        <v>0</v>
      </c>
      <c r="D311" t="s">
        <v>757</v>
      </c>
      <c r="E311" t="s">
        <v>844</v>
      </c>
      <c r="F311" t="s">
        <v>1620</v>
      </c>
      <c r="G311" t="s">
        <v>2807</v>
      </c>
      <c r="H311" t="s">
        <v>3765</v>
      </c>
    </row>
    <row r="312" spans="1:8">
      <c r="A312" t="s">
        <v>56</v>
      </c>
      <c r="B312">
        <f>HYPERLINK("https://github.com/pmd/pmd/commit/2af02643f2f0ee8acd69d7ffdb90335ef4e5031e", "2af02643f2f0ee8acd69d7ffdb90335ef4e5031e")</f>
        <v>0</v>
      </c>
      <c r="C312">
        <f>HYPERLINK("https://github.com/pmd/pmd/commit/08c6f418188ca77327c0133b6fa4799f0bf68fc7", "08c6f418188ca77327c0133b6fa4799f0bf68fc7")</f>
        <v>0</v>
      </c>
      <c r="D312" t="s">
        <v>757</v>
      </c>
      <c r="E312" t="s">
        <v>845</v>
      </c>
      <c r="F312" t="s">
        <v>1620</v>
      </c>
      <c r="G312" t="s">
        <v>2807</v>
      </c>
      <c r="H312" t="s">
        <v>3766</v>
      </c>
    </row>
    <row r="313" spans="1:8">
      <c r="H313" t="s">
        <v>3767</v>
      </c>
    </row>
    <row r="314" spans="1:8">
      <c r="H314" t="s">
        <v>3768</v>
      </c>
    </row>
    <row r="315" spans="1:8">
      <c r="F315" t="s">
        <v>1621</v>
      </c>
      <c r="G315" t="s">
        <v>2832</v>
      </c>
      <c r="H315" t="s">
        <v>3597</v>
      </c>
    </row>
    <row r="316" spans="1:8">
      <c r="A316" t="s">
        <v>57</v>
      </c>
      <c r="B316">
        <f>HYPERLINK("https://github.com/pmd/pmd/commit/85912c0c33cca3501b4746f162f7ebb61f1fe952", "85912c0c33cca3501b4746f162f7ebb61f1fe952")</f>
        <v>0</v>
      </c>
      <c r="C316">
        <f>HYPERLINK("https://github.com/pmd/pmd/commit/228ec52e14c771a2ec971c9667d594efb2909962", "228ec52e14c771a2ec971c9667d594efb2909962")</f>
        <v>0</v>
      </c>
      <c r="D316" t="s">
        <v>757</v>
      </c>
      <c r="E316" t="s">
        <v>846</v>
      </c>
      <c r="F316" t="s">
        <v>1622</v>
      </c>
      <c r="G316" t="s">
        <v>2869</v>
      </c>
      <c r="H316" t="s">
        <v>3672</v>
      </c>
    </row>
    <row r="317" spans="1:8">
      <c r="H317" t="s">
        <v>3769</v>
      </c>
    </row>
    <row r="318" spans="1:8">
      <c r="H318" t="s">
        <v>3770</v>
      </c>
    </row>
    <row r="319" spans="1:8">
      <c r="H319" t="s">
        <v>3771</v>
      </c>
    </row>
    <row r="320" spans="1:8">
      <c r="A320" t="s">
        <v>58</v>
      </c>
      <c r="B320">
        <f>HYPERLINK("https://github.com/pmd/pmd/commit/8b51e7b5cd9578de40d133e4ea7e2a7d2c70cc72", "8b51e7b5cd9578de40d133e4ea7e2a7d2c70cc72")</f>
        <v>0</v>
      </c>
      <c r="C320">
        <f>HYPERLINK("https://github.com/pmd/pmd/commit/2c81e86a09c23096b8e4d64bfe6d612c21d32e72", "2c81e86a09c23096b8e4d64bfe6d612c21d32e72")</f>
        <v>0</v>
      </c>
      <c r="D320" t="s">
        <v>757</v>
      </c>
      <c r="E320" t="s">
        <v>847</v>
      </c>
      <c r="F320" t="s">
        <v>1623</v>
      </c>
      <c r="G320" t="s">
        <v>2870</v>
      </c>
      <c r="H320" t="s">
        <v>3597</v>
      </c>
    </row>
    <row r="321" spans="1:8">
      <c r="F321" t="s">
        <v>1620</v>
      </c>
      <c r="G321" t="s">
        <v>2807</v>
      </c>
      <c r="H321" t="s">
        <v>3772</v>
      </c>
    </row>
    <row r="322" spans="1:8">
      <c r="H322" t="s">
        <v>3773</v>
      </c>
    </row>
    <row r="323" spans="1:8">
      <c r="H323" t="s">
        <v>3774</v>
      </c>
    </row>
    <row r="324" spans="1:8">
      <c r="H324" t="s">
        <v>3775</v>
      </c>
    </row>
    <row r="325" spans="1:8">
      <c r="H325" t="s">
        <v>3776</v>
      </c>
    </row>
    <row r="326" spans="1:8">
      <c r="H326" t="s">
        <v>3777</v>
      </c>
    </row>
    <row r="327" spans="1:8">
      <c r="A327" t="s">
        <v>59</v>
      </c>
      <c r="B327">
        <f>HYPERLINK("https://github.com/pmd/pmd/commit/7684cad4b48b9a2796bfbc90eb32b54296911738", "7684cad4b48b9a2796bfbc90eb32b54296911738")</f>
        <v>0</v>
      </c>
      <c r="C327">
        <f>HYPERLINK("https://github.com/pmd/pmd/commit/248ac9c11125e5de098a2ba775c6eaafbb984f74", "248ac9c11125e5de098a2ba775c6eaafbb984f74")</f>
        <v>0</v>
      </c>
      <c r="D327" t="s">
        <v>757</v>
      </c>
      <c r="E327" t="s">
        <v>848</v>
      </c>
      <c r="F327" t="s">
        <v>1620</v>
      </c>
      <c r="G327" t="s">
        <v>2807</v>
      </c>
      <c r="H327" t="s">
        <v>3672</v>
      </c>
    </row>
    <row r="328" spans="1:8">
      <c r="H328" t="s">
        <v>3778</v>
      </c>
    </row>
    <row r="329" spans="1:8">
      <c r="H329" t="s">
        <v>3779</v>
      </c>
    </row>
    <row r="330" spans="1:8">
      <c r="A330" t="s">
        <v>60</v>
      </c>
      <c r="B330">
        <f>HYPERLINK("https://github.com/pmd/pmd/commit/c034f3536adbded3827febd175099fdaf4ed5a06", "c034f3536adbded3827febd175099fdaf4ed5a06")</f>
        <v>0</v>
      </c>
      <c r="C330">
        <f>HYPERLINK("https://github.com/pmd/pmd/commit/3ed605c62b672897be32db455dd5b9aa7071b6d6", "3ed605c62b672897be32db455dd5b9aa7071b6d6")</f>
        <v>0</v>
      </c>
      <c r="D330" t="s">
        <v>757</v>
      </c>
      <c r="E330" t="s">
        <v>849</v>
      </c>
      <c r="F330" t="s">
        <v>1624</v>
      </c>
      <c r="G330" t="s">
        <v>2829</v>
      </c>
      <c r="H330" t="s">
        <v>3597</v>
      </c>
    </row>
    <row r="331" spans="1:8">
      <c r="H331" t="s">
        <v>3766</v>
      </c>
    </row>
    <row r="332" spans="1:8">
      <c r="A332" t="s">
        <v>61</v>
      </c>
      <c r="B332">
        <f>HYPERLINK("https://github.com/pmd/pmd/commit/6b0352cdf5591e2cb97176f194fde6035850dfb5", "6b0352cdf5591e2cb97176f194fde6035850dfb5")</f>
        <v>0</v>
      </c>
      <c r="C332">
        <f>HYPERLINK("https://github.com/pmd/pmd/commit/0bf64b571ad52a7d78b90cfc9e51a17e511d3449", "0bf64b571ad52a7d78b90cfc9e51a17e511d3449")</f>
        <v>0</v>
      </c>
      <c r="D332" t="s">
        <v>757</v>
      </c>
      <c r="E332" t="s">
        <v>850</v>
      </c>
      <c r="F332" t="s">
        <v>1596</v>
      </c>
      <c r="G332" t="s">
        <v>2845</v>
      </c>
      <c r="H332" t="s">
        <v>3622</v>
      </c>
    </row>
    <row r="333" spans="1:8">
      <c r="F333" t="s">
        <v>1625</v>
      </c>
      <c r="G333" t="s">
        <v>2871</v>
      </c>
      <c r="H333" t="s">
        <v>3780</v>
      </c>
    </row>
    <row r="334" spans="1:8">
      <c r="H334" t="s">
        <v>3781</v>
      </c>
    </row>
    <row r="335" spans="1:8">
      <c r="H335" t="s">
        <v>3782</v>
      </c>
    </row>
    <row r="336" spans="1:8">
      <c r="H336" t="s">
        <v>3783</v>
      </c>
    </row>
    <row r="337" spans="6:8">
      <c r="F337" t="s">
        <v>1626</v>
      </c>
      <c r="G337" t="s">
        <v>2872</v>
      </c>
      <c r="H337" t="s">
        <v>3649</v>
      </c>
    </row>
    <row r="338" spans="6:8">
      <c r="H338" t="s">
        <v>3784</v>
      </c>
    </row>
    <row r="339" spans="6:8">
      <c r="F339" t="s">
        <v>1627</v>
      </c>
      <c r="G339" t="s">
        <v>2873</v>
      </c>
      <c r="H339" t="s">
        <v>3785</v>
      </c>
    </row>
    <row r="340" spans="6:8">
      <c r="F340" t="s">
        <v>1628</v>
      </c>
      <c r="G340" t="s">
        <v>2874</v>
      </c>
      <c r="H340" t="s">
        <v>3672</v>
      </c>
    </row>
    <row r="341" spans="6:8">
      <c r="H341" t="s">
        <v>3769</v>
      </c>
    </row>
    <row r="342" spans="6:8">
      <c r="H342" t="s">
        <v>3786</v>
      </c>
    </row>
    <row r="343" spans="6:8">
      <c r="H343" t="s">
        <v>3770</v>
      </c>
    </row>
    <row r="344" spans="6:8">
      <c r="H344" t="s">
        <v>3766</v>
      </c>
    </row>
    <row r="345" spans="6:8">
      <c r="F345" t="s">
        <v>1629</v>
      </c>
      <c r="G345" t="s">
        <v>2875</v>
      </c>
      <c r="H345" t="s">
        <v>3787</v>
      </c>
    </row>
    <row r="346" spans="6:8">
      <c r="H346" t="s">
        <v>3788</v>
      </c>
    </row>
    <row r="347" spans="6:8">
      <c r="F347" t="s">
        <v>1630</v>
      </c>
      <c r="G347" t="s">
        <v>2876</v>
      </c>
      <c r="H347" t="s">
        <v>3597</v>
      </c>
    </row>
    <row r="348" spans="6:8">
      <c r="F348" t="s">
        <v>1631</v>
      </c>
      <c r="G348" t="s">
        <v>2877</v>
      </c>
      <c r="H348" t="s">
        <v>3789</v>
      </c>
    </row>
    <row r="349" spans="6:8">
      <c r="H349" t="s">
        <v>3790</v>
      </c>
    </row>
    <row r="350" spans="6:8">
      <c r="H350" t="s">
        <v>3791</v>
      </c>
    </row>
    <row r="351" spans="6:8">
      <c r="H351" t="s">
        <v>3792</v>
      </c>
    </row>
    <row r="352" spans="6:8">
      <c r="H352" t="s">
        <v>3793</v>
      </c>
    </row>
    <row r="353" spans="1:8">
      <c r="A353" t="s">
        <v>62</v>
      </c>
      <c r="B353">
        <f>HYPERLINK("https://github.com/pmd/pmd/commit/f72dc2d18446f6e2bbd38b0896ec94c990f40a9f", "f72dc2d18446f6e2bbd38b0896ec94c990f40a9f")</f>
        <v>0</v>
      </c>
      <c r="C353">
        <f>HYPERLINK("https://github.com/pmd/pmd/commit/bdea301921181455cd2bd194d343ae04512b85fd", "bdea301921181455cd2bd194d343ae04512b85fd")</f>
        <v>0</v>
      </c>
      <c r="D353" t="s">
        <v>757</v>
      </c>
      <c r="E353" t="s">
        <v>851</v>
      </c>
      <c r="F353" t="s">
        <v>1626</v>
      </c>
      <c r="G353" t="s">
        <v>2872</v>
      </c>
      <c r="H353" t="s">
        <v>3680</v>
      </c>
    </row>
    <row r="354" spans="1:8">
      <c r="A354" t="s">
        <v>63</v>
      </c>
      <c r="B354">
        <f>HYPERLINK("https://github.com/pmd/pmd/commit/ad6b45592698048183e06e9deb705d77cd1d6a13", "ad6b45592698048183e06e9deb705d77cd1d6a13")</f>
        <v>0</v>
      </c>
      <c r="C354">
        <f>HYPERLINK("https://github.com/pmd/pmd/commit/3208bcdfcdd99f3b6ac4b5eed3e9cfd0da3f0dd3", "3208bcdfcdd99f3b6ac4b5eed3e9cfd0da3f0dd3")</f>
        <v>0</v>
      </c>
      <c r="D354" t="s">
        <v>757</v>
      </c>
      <c r="E354" t="s">
        <v>852</v>
      </c>
      <c r="F354" t="s">
        <v>1604</v>
      </c>
      <c r="G354" t="s">
        <v>2853</v>
      </c>
      <c r="H354" t="s">
        <v>3680</v>
      </c>
    </row>
    <row r="355" spans="1:8">
      <c r="H355" t="s">
        <v>3794</v>
      </c>
    </row>
    <row r="356" spans="1:8">
      <c r="A356" t="s">
        <v>64</v>
      </c>
      <c r="B356">
        <f>HYPERLINK("https://github.com/pmd/pmd/commit/8665d850e7fe7cc630ed69ac5bb1d99a17bc8449", "8665d850e7fe7cc630ed69ac5bb1d99a17bc8449")</f>
        <v>0</v>
      </c>
      <c r="C356">
        <f>HYPERLINK("https://github.com/pmd/pmd/commit/b14aecd654e2d7f159c31ad2b5eb7b557dab39ef", "b14aecd654e2d7f159c31ad2b5eb7b557dab39ef")</f>
        <v>0</v>
      </c>
      <c r="D356" t="s">
        <v>757</v>
      </c>
      <c r="E356" t="s">
        <v>853</v>
      </c>
      <c r="F356" t="s">
        <v>1628</v>
      </c>
      <c r="G356" t="s">
        <v>2874</v>
      </c>
      <c r="H356" t="s">
        <v>3680</v>
      </c>
    </row>
    <row r="357" spans="1:8">
      <c r="A357" t="s">
        <v>65</v>
      </c>
      <c r="B357">
        <f>HYPERLINK("https://github.com/pmd/pmd/commit/3f6a4d670554ebbd6b9232cf5625f31b47cfff8c", "3f6a4d670554ebbd6b9232cf5625f31b47cfff8c")</f>
        <v>0</v>
      </c>
      <c r="C357">
        <f>HYPERLINK("https://github.com/pmd/pmd/commit/8665d850e7fe7cc630ed69ac5bb1d99a17bc8449", "8665d850e7fe7cc630ed69ac5bb1d99a17bc8449")</f>
        <v>0</v>
      </c>
      <c r="D357" t="s">
        <v>757</v>
      </c>
      <c r="E357" t="s">
        <v>854</v>
      </c>
      <c r="F357" t="s">
        <v>1629</v>
      </c>
      <c r="G357" t="s">
        <v>2875</v>
      </c>
      <c r="H357" t="s">
        <v>3680</v>
      </c>
    </row>
    <row r="358" spans="1:8">
      <c r="A358" t="s">
        <v>66</v>
      </c>
      <c r="B358">
        <f>HYPERLINK("https://github.com/pmd/pmd/commit/32ffc26f8ecfb2611143c2c78b8a38ae890bb691", "32ffc26f8ecfb2611143c2c78b8a38ae890bb691")</f>
        <v>0</v>
      </c>
      <c r="C358">
        <f>HYPERLINK("https://github.com/pmd/pmd/commit/a4c6a9c3dc7e8fa3f77881904edeac662f93dff2", "a4c6a9c3dc7e8fa3f77881904edeac662f93dff2")</f>
        <v>0</v>
      </c>
      <c r="D358" t="s">
        <v>757</v>
      </c>
      <c r="E358" t="s">
        <v>855</v>
      </c>
      <c r="F358" t="s">
        <v>1630</v>
      </c>
      <c r="G358" t="s">
        <v>2878</v>
      </c>
      <c r="H358" t="s">
        <v>3795</v>
      </c>
    </row>
    <row r="359" spans="1:8">
      <c r="H359" t="s">
        <v>3796</v>
      </c>
    </row>
    <row r="360" spans="1:8">
      <c r="H360" t="s">
        <v>3797</v>
      </c>
    </row>
    <row r="361" spans="1:8">
      <c r="A361" t="s">
        <v>67</v>
      </c>
      <c r="B361">
        <f>HYPERLINK("https://github.com/pmd/pmd/commit/8154b6698832b9aac3bcd52029f88b7deafc9a59", "8154b6698832b9aac3bcd52029f88b7deafc9a59")</f>
        <v>0</v>
      </c>
      <c r="C361">
        <f>HYPERLINK("https://github.com/pmd/pmd/commit/807ecdb50a453b2ad3a1cbafd451cb79f424c32a", "807ecdb50a453b2ad3a1cbafd451cb79f424c32a")</f>
        <v>0</v>
      </c>
      <c r="D361" t="s">
        <v>757</v>
      </c>
      <c r="E361" t="s">
        <v>856</v>
      </c>
      <c r="F361" t="s">
        <v>1632</v>
      </c>
      <c r="G361" t="s">
        <v>2879</v>
      </c>
      <c r="H361" t="s">
        <v>3798</v>
      </c>
    </row>
    <row r="362" spans="1:8">
      <c r="H362" t="s">
        <v>3798</v>
      </c>
    </row>
    <row r="363" spans="1:8">
      <c r="A363" t="s">
        <v>68</v>
      </c>
      <c r="B363">
        <f>HYPERLINK("https://github.com/pmd/pmd/commit/cdfb78be31b7f45426ee67e8295c1ba0dae306b7", "cdfb78be31b7f45426ee67e8295c1ba0dae306b7")</f>
        <v>0</v>
      </c>
      <c r="C363">
        <f>HYPERLINK("https://github.com/pmd/pmd/commit/d27496d6da7247cce2e00bdeb1e566a02e8159a5", "d27496d6da7247cce2e00bdeb1e566a02e8159a5")</f>
        <v>0</v>
      </c>
      <c r="D363" t="s">
        <v>757</v>
      </c>
      <c r="E363" t="s">
        <v>857</v>
      </c>
      <c r="F363" t="s">
        <v>1620</v>
      </c>
      <c r="G363" t="s">
        <v>2807</v>
      </c>
      <c r="H363" t="s">
        <v>3799</v>
      </c>
    </row>
    <row r="364" spans="1:8">
      <c r="H364" t="s">
        <v>3800</v>
      </c>
    </row>
    <row r="365" spans="1:8">
      <c r="H365" t="s">
        <v>3801</v>
      </c>
    </row>
    <row r="366" spans="1:8">
      <c r="H366" t="s">
        <v>3802</v>
      </c>
    </row>
    <row r="367" spans="1:8">
      <c r="A367" t="s">
        <v>69</v>
      </c>
      <c r="B367">
        <f>HYPERLINK("https://github.com/pmd/pmd/commit/e8e747ce55b8d7ca5ba6ee8f78e35947667e13de", "e8e747ce55b8d7ca5ba6ee8f78e35947667e13de")</f>
        <v>0</v>
      </c>
      <c r="C367">
        <f>HYPERLINK("https://github.com/pmd/pmd/commit/e0c0d98a70a5cda5863c2bad90ec98edd8b8f709", "e0c0d98a70a5cda5863c2bad90ec98edd8b8f709")</f>
        <v>0</v>
      </c>
      <c r="D367" t="s">
        <v>757</v>
      </c>
      <c r="E367" t="s">
        <v>858</v>
      </c>
      <c r="F367" t="s">
        <v>1562</v>
      </c>
      <c r="G367" t="s">
        <v>2813</v>
      </c>
      <c r="H367" t="s">
        <v>3692</v>
      </c>
    </row>
    <row r="368" spans="1:8">
      <c r="H368" t="s">
        <v>3680</v>
      </c>
    </row>
    <row r="369" spans="8:8">
      <c r="H369" t="s">
        <v>3794</v>
      </c>
    </row>
    <row r="370" spans="8:8">
      <c r="H370" t="s">
        <v>3803</v>
      </c>
    </row>
    <row r="371" spans="8:8">
      <c r="H371" t="s">
        <v>3804</v>
      </c>
    </row>
    <row r="372" spans="8:8">
      <c r="H372" t="s">
        <v>3805</v>
      </c>
    </row>
    <row r="373" spans="8:8">
      <c r="H373" t="s">
        <v>3806</v>
      </c>
    </row>
    <row r="374" spans="8:8">
      <c r="H374" t="s">
        <v>3807</v>
      </c>
    </row>
    <row r="375" spans="8:8">
      <c r="H375" t="s">
        <v>3808</v>
      </c>
    </row>
    <row r="376" spans="8:8">
      <c r="H376" t="s">
        <v>3809</v>
      </c>
    </row>
    <row r="377" spans="8:8">
      <c r="H377" t="s">
        <v>3810</v>
      </c>
    </row>
    <row r="378" spans="8:8">
      <c r="H378" t="s">
        <v>3811</v>
      </c>
    </row>
    <row r="379" spans="8:8">
      <c r="H379" t="s">
        <v>3812</v>
      </c>
    </row>
    <row r="380" spans="8:8">
      <c r="H380" t="s">
        <v>3813</v>
      </c>
    </row>
    <row r="381" spans="8:8">
      <c r="H381" t="s">
        <v>3814</v>
      </c>
    </row>
    <row r="382" spans="8:8">
      <c r="H382" t="s">
        <v>3815</v>
      </c>
    </row>
    <row r="383" spans="8:8">
      <c r="H383" t="s">
        <v>3816</v>
      </c>
    </row>
    <row r="384" spans="8:8">
      <c r="H384" t="s">
        <v>3817</v>
      </c>
    </row>
    <row r="385" spans="1:8">
      <c r="H385" t="s">
        <v>3818</v>
      </c>
    </row>
    <row r="386" spans="1:8">
      <c r="H386" t="s">
        <v>3819</v>
      </c>
    </row>
    <row r="387" spans="1:8">
      <c r="A387" t="s">
        <v>70</v>
      </c>
      <c r="B387">
        <f>HYPERLINK("https://github.com/pmd/pmd/commit/c77a632c35d0ec9c30a45110bebe9c189b09b9b3", "c77a632c35d0ec9c30a45110bebe9c189b09b9b3")</f>
        <v>0</v>
      </c>
      <c r="C387">
        <f>HYPERLINK("https://github.com/pmd/pmd/commit/1f9aab3a74922ab3cc4c818861458f14831c7209", "1f9aab3a74922ab3cc4c818861458f14831c7209")</f>
        <v>0</v>
      </c>
      <c r="D387" t="s">
        <v>757</v>
      </c>
      <c r="E387" t="s">
        <v>859</v>
      </c>
      <c r="F387" t="s">
        <v>1633</v>
      </c>
      <c r="G387" t="s">
        <v>2880</v>
      </c>
      <c r="H387" t="s">
        <v>3680</v>
      </c>
    </row>
    <row r="388" spans="1:8">
      <c r="H388" t="s">
        <v>3794</v>
      </c>
    </row>
    <row r="389" spans="1:8">
      <c r="H389" t="s">
        <v>3803</v>
      </c>
    </row>
    <row r="390" spans="1:8">
      <c r="A390" t="s">
        <v>71</v>
      </c>
      <c r="B390">
        <f>HYPERLINK("https://github.com/pmd/pmd/commit/fe86aa9abda43ffb76d7017934d479ec65c42f78", "fe86aa9abda43ffb76d7017934d479ec65c42f78")</f>
        <v>0</v>
      </c>
      <c r="C390">
        <f>HYPERLINK("https://github.com/pmd/pmd/commit/f9dacb2aefda5668213bbb2c6d9639958b74ae7f", "f9dacb2aefda5668213bbb2c6d9639958b74ae7f")</f>
        <v>0</v>
      </c>
      <c r="D390" t="s">
        <v>757</v>
      </c>
      <c r="E390" t="s">
        <v>860</v>
      </c>
      <c r="F390" t="s">
        <v>1634</v>
      </c>
      <c r="G390" t="s">
        <v>2881</v>
      </c>
      <c r="H390" t="s">
        <v>3692</v>
      </c>
    </row>
    <row r="391" spans="1:8">
      <c r="A391" t="s">
        <v>72</v>
      </c>
      <c r="B391">
        <f>HYPERLINK("https://github.com/pmd/pmd/commit/b5299c890df4c8fc49835da5fe8a44a7424c150c", "b5299c890df4c8fc49835da5fe8a44a7424c150c")</f>
        <v>0</v>
      </c>
      <c r="C391">
        <f>HYPERLINK("https://github.com/pmd/pmd/commit/e93c90fec3f6d0d53cbab17bfcbed2828f65459e", "e93c90fec3f6d0d53cbab17bfcbed2828f65459e")</f>
        <v>0</v>
      </c>
      <c r="D391" t="s">
        <v>757</v>
      </c>
      <c r="E391" t="s">
        <v>861</v>
      </c>
      <c r="F391" t="s">
        <v>1594</v>
      </c>
      <c r="G391" t="s">
        <v>2843</v>
      </c>
      <c r="H391" t="s">
        <v>3613</v>
      </c>
    </row>
    <row r="392" spans="1:8">
      <c r="H392" t="s">
        <v>3614</v>
      </c>
    </row>
    <row r="393" spans="1:8">
      <c r="H393" t="s">
        <v>3615</v>
      </c>
    </row>
    <row r="394" spans="1:8">
      <c r="A394" t="s">
        <v>73</v>
      </c>
      <c r="B394">
        <f>HYPERLINK("https://github.com/pmd/pmd/commit/f9f35e07020ba50a6d322693b1c037c5abdbbb1d", "f9f35e07020ba50a6d322693b1c037c5abdbbb1d")</f>
        <v>0</v>
      </c>
      <c r="C394">
        <f>HYPERLINK("https://github.com/pmd/pmd/commit/b5299c890df4c8fc49835da5fe8a44a7424c150c", "b5299c890df4c8fc49835da5fe8a44a7424c150c")</f>
        <v>0</v>
      </c>
      <c r="D394" t="s">
        <v>757</v>
      </c>
      <c r="E394" t="s">
        <v>862</v>
      </c>
      <c r="F394" t="s">
        <v>1634</v>
      </c>
      <c r="G394" t="s">
        <v>2881</v>
      </c>
      <c r="H394" t="s">
        <v>3820</v>
      </c>
    </row>
    <row r="395" spans="1:8">
      <c r="H395" t="s">
        <v>3821</v>
      </c>
    </row>
    <row r="396" spans="1:8">
      <c r="H396" t="s">
        <v>3822</v>
      </c>
    </row>
    <row r="397" spans="1:8">
      <c r="A397" t="s">
        <v>74</v>
      </c>
      <c r="B397">
        <f>HYPERLINK("https://github.com/pmd/pmd/commit/e339b25ef0ff5a30413e878dc38cc09d3565f535", "e339b25ef0ff5a30413e878dc38cc09d3565f535")</f>
        <v>0</v>
      </c>
      <c r="C397">
        <f>HYPERLINK("https://github.com/pmd/pmd/commit/58b823ad3926efb842feffba19b9c1f999b50d32", "58b823ad3926efb842feffba19b9c1f999b50d32")</f>
        <v>0</v>
      </c>
      <c r="D397" t="s">
        <v>757</v>
      </c>
      <c r="E397" t="s">
        <v>863</v>
      </c>
      <c r="F397" t="s">
        <v>1633</v>
      </c>
      <c r="G397" t="s">
        <v>2880</v>
      </c>
      <c r="H397" t="s">
        <v>3823</v>
      </c>
    </row>
    <row r="398" spans="1:8">
      <c r="A398" t="s">
        <v>75</v>
      </c>
      <c r="B398">
        <f>HYPERLINK("https://github.com/pmd/pmd/commit/97ee3446f0ab55660ad1495abca5f0ca14cb55c2", "97ee3446f0ab55660ad1495abca5f0ca14cb55c2")</f>
        <v>0</v>
      </c>
      <c r="C398">
        <f>HYPERLINK("https://github.com/pmd/pmd/commit/a89d2a10b4337ee73d00980c38c550e4a3be9c44", "a89d2a10b4337ee73d00980c38c550e4a3be9c44")</f>
        <v>0</v>
      </c>
      <c r="D398" t="s">
        <v>757</v>
      </c>
      <c r="E398" t="s">
        <v>864</v>
      </c>
      <c r="F398" t="s">
        <v>1603</v>
      </c>
      <c r="G398" t="s">
        <v>2852</v>
      </c>
      <c r="H398" t="s">
        <v>3680</v>
      </c>
    </row>
    <row r="399" spans="1:8">
      <c r="H399" t="s">
        <v>3794</v>
      </c>
    </row>
    <row r="400" spans="1:8">
      <c r="H400" t="s">
        <v>3803</v>
      </c>
    </row>
    <row r="401" spans="1:8">
      <c r="H401" t="s">
        <v>3804</v>
      </c>
    </row>
    <row r="402" spans="1:8">
      <c r="A402" t="s">
        <v>76</v>
      </c>
      <c r="B402">
        <f>HYPERLINK("https://github.com/pmd/pmd/commit/2a7e6ba0bbc1146473b7d8327849834181f3b52d", "2a7e6ba0bbc1146473b7d8327849834181f3b52d")</f>
        <v>0</v>
      </c>
      <c r="C402">
        <f>HYPERLINK("https://github.com/pmd/pmd/commit/bec72b3caebaea5ff222436e5366ae37c6577ebc", "bec72b3caebaea5ff222436e5366ae37c6577ebc")</f>
        <v>0</v>
      </c>
      <c r="D402" t="s">
        <v>757</v>
      </c>
      <c r="E402" t="s">
        <v>865</v>
      </c>
      <c r="F402" t="s">
        <v>1635</v>
      </c>
      <c r="G402" t="s">
        <v>2882</v>
      </c>
      <c r="H402" t="s">
        <v>3824</v>
      </c>
    </row>
    <row r="403" spans="1:8">
      <c r="A403" t="s">
        <v>77</v>
      </c>
      <c r="B403">
        <f>HYPERLINK("https://github.com/pmd/pmd/commit/9a940e0cc57577c730a54adf2582612581cb05af", "9a940e0cc57577c730a54adf2582612581cb05af")</f>
        <v>0</v>
      </c>
      <c r="C403">
        <f>HYPERLINK("https://github.com/pmd/pmd/commit/852da1f56e4586d297e623e4d8a901e88128f322", "852da1f56e4586d297e623e4d8a901e88128f322")</f>
        <v>0</v>
      </c>
      <c r="D403" t="s">
        <v>757</v>
      </c>
      <c r="E403" t="s">
        <v>866</v>
      </c>
      <c r="F403" t="s">
        <v>1636</v>
      </c>
      <c r="G403" t="s">
        <v>2883</v>
      </c>
      <c r="H403" t="s">
        <v>3825</v>
      </c>
    </row>
    <row r="404" spans="1:8">
      <c r="A404" t="s">
        <v>78</v>
      </c>
      <c r="B404">
        <f>HYPERLINK("https://github.com/pmd/pmd/commit/318f675d9428facd1e24f431aebb487092a02909", "318f675d9428facd1e24f431aebb487092a02909")</f>
        <v>0</v>
      </c>
      <c r="C404">
        <f>HYPERLINK("https://github.com/pmd/pmd/commit/c2234a5a8be194b27a53082ae89a5aa2304fe3b7", "c2234a5a8be194b27a53082ae89a5aa2304fe3b7")</f>
        <v>0</v>
      </c>
      <c r="D404" t="s">
        <v>757</v>
      </c>
      <c r="E404" t="s">
        <v>867</v>
      </c>
      <c r="F404" t="s">
        <v>1606</v>
      </c>
      <c r="G404" t="s">
        <v>2855</v>
      </c>
      <c r="H404" t="s">
        <v>3680</v>
      </c>
    </row>
    <row r="405" spans="1:8">
      <c r="H405" t="s">
        <v>3794</v>
      </c>
    </row>
    <row r="406" spans="1:8">
      <c r="H406" t="s">
        <v>3803</v>
      </c>
    </row>
    <row r="407" spans="1:8">
      <c r="H407" t="s">
        <v>3804</v>
      </c>
    </row>
    <row r="408" spans="1:8">
      <c r="A408" t="s">
        <v>79</v>
      </c>
      <c r="B408">
        <f>HYPERLINK("https://github.com/pmd/pmd/commit/97ff599330e71649e5d3573b033e23030a123a8e", "97ff599330e71649e5d3573b033e23030a123a8e")</f>
        <v>0</v>
      </c>
      <c r="C408">
        <f>HYPERLINK("https://github.com/pmd/pmd/commit/8fc93f5e890c5c55819abbc16ab7bbd297dbaf95", "8fc93f5e890c5c55819abbc16ab7bbd297dbaf95")</f>
        <v>0</v>
      </c>
      <c r="D408" t="s">
        <v>757</v>
      </c>
      <c r="E408" t="s">
        <v>868</v>
      </c>
      <c r="F408" t="s">
        <v>1637</v>
      </c>
      <c r="G408" t="s">
        <v>2884</v>
      </c>
      <c r="H408" t="s">
        <v>3692</v>
      </c>
    </row>
    <row r="409" spans="1:8">
      <c r="H409" t="s">
        <v>3826</v>
      </c>
    </row>
    <row r="410" spans="1:8">
      <c r="H410" t="s">
        <v>3827</v>
      </c>
    </row>
    <row r="411" spans="1:8">
      <c r="H411" t="s">
        <v>3828</v>
      </c>
    </row>
    <row r="412" spans="1:8">
      <c r="H412" t="s">
        <v>3829</v>
      </c>
    </row>
    <row r="413" spans="1:8">
      <c r="H413" t="s">
        <v>3830</v>
      </c>
    </row>
    <row r="414" spans="1:8">
      <c r="H414" t="s">
        <v>3831</v>
      </c>
    </row>
    <row r="415" spans="1:8">
      <c r="H415" t="s">
        <v>3824</v>
      </c>
    </row>
    <row r="416" spans="1:8">
      <c r="H416" t="s">
        <v>3832</v>
      </c>
    </row>
    <row r="417" spans="1:8">
      <c r="H417" t="s">
        <v>3833</v>
      </c>
    </row>
    <row r="418" spans="1:8">
      <c r="H418" t="s">
        <v>3834</v>
      </c>
    </row>
    <row r="419" spans="1:8">
      <c r="H419" t="s">
        <v>3835</v>
      </c>
    </row>
    <row r="420" spans="1:8">
      <c r="H420" t="s">
        <v>3836</v>
      </c>
    </row>
    <row r="421" spans="1:8">
      <c r="H421" t="s">
        <v>3837</v>
      </c>
    </row>
    <row r="422" spans="1:8">
      <c r="A422" t="s">
        <v>80</v>
      </c>
      <c r="B422">
        <f>HYPERLINK("https://github.com/pmd/pmd/commit/5c82eb9fa8a09dcb05723162ec55ee1a441148e2", "5c82eb9fa8a09dcb05723162ec55ee1a441148e2")</f>
        <v>0</v>
      </c>
      <c r="C422">
        <f>HYPERLINK("https://github.com/pmd/pmd/commit/d3686791a945c7c989639c6dbd91eae03a3f243c", "d3686791a945c7c989639c6dbd91eae03a3f243c")</f>
        <v>0</v>
      </c>
      <c r="D422" t="s">
        <v>757</v>
      </c>
      <c r="E422" t="s">
        <v>869</v>
      </c>
      <c r="F422" t="s">
        <v>1619</v>
      </c>
      <c r="G422" t="s">
        <v>2868</v>
      </c>
      <c r="H422" t="s">
        <v>3838</v>
      </c>
    </row>
    <row r="423" spans="1:8">
      <c r="H423" t="s">
        <v>3839</v>
      </c>
    </row>
    <row r="424" spans="1:8">
      <c r="H424" t="s">
        <v>3840</v>
      </c>
    </row>
    <row r="425" spans="1:8">
      <c r="H425" t="s">
        <v>3841</v>
      </c>
    </row>
    <row r="426" spans="1:8">
      <c r="A426" t="s">
        <v>81</v>
      </c>
      <c r="B426">
        <f>HYPERLINK("https://github.com/pmd/pmd/commit/1d466f0ea08691d749454fe924a81998638e30ab", "1d466f0ea08691d749454fe924a81998638e30ab")</f>
        <v>0</v>
      </c>
      <c r="C426">
        <f>HYPERLINK("https://github.com/pmd/pmd/commit/604a47733a6b2a8361dd38b5bc16b5ac95a82353", "604a47733a6b2a8361dd38b5bc16b5ac95a82353")</f>
        <v>0</v>
      </c>
      <c r="D426" t="s">
        <v>757</v>
      </c>
      <c r="E426" t="s">
        <v>870</v>
      </c>
      <c r="F426" t="s">
        <v>1638</v>
      </c>
      <c r="G426" t="s">
        <v>2885</v>
      </c>
      <c r="H426" t="s">
        <v>3680</v>
      </c>
    </row>
    <row r="427" spans="1:8">
      <c r="H427" t="s">
        <v>3794</v>
      </c>
    </row>
    <row r="428" spans="1:8">
      <c r="A428" t="s">
        <v>82</v>
      </c>
      <c r="B428">
        <f>HYPERLINK("https://github.com/pmd/pmd/commit/1e25e87d89b92b55921eafe3805c850ade0cc224", "1e25e87d89b92b55921eafe3805c850ade0cc224")</f>
        <v>0</v>
      </c>
      <c r="C428">
        <f>HYPERLINK("https://github.com/pmd/pmd/commit/00076ab582f60052c3289caf80031002d9ea509d", "00076ab582f60052c3289caf80031002d9ea509d")</f>
        <v>0</v>
      </c>
      <c r="D428" t="s">
        <v>757</v>
      </c>
      <c r="E428" t="s">
        <v>871</v>
      </c>
      <c r="F428" t="s">
        <v>1639</v>
      </c>
      <c r="G428" t="s">
        <v>2886</v>
      </c>
      <c r="H428" t="s">
        <v>3842</v>
      </c>
    </row>
    <row r="429" spans="1:8">
      <c r="A429" t="s">
        <v>83</v>
      </c>
      <c r="B429">
        <f>HYPERLINK("https://github.com/pmd/pmd/commit/6df3b84a2488a1917fc4bf74238dc2049e2e595d", "6df3b84a2488a1917fc4bf74238dc2049e2e595d")</f>
        <v>0</v>
      </c>
      <c r="C429">
        <f>HYPERLINK("https://github.com/pmd/pmd/commit/56b24dca176430d663dfa14a3b778a11fa9c8d1b", "56b24dca176430d663dfa14a3b778a11fa9c8d1b")</f>
        <v>0</v>
      </c>
      <c r="D429" t="s">
        <v>757</v>
      </c>
      <c r="E429" t="s">
        <v>872</v>
      </c>
      <c r="F429" t="s">
        <v>1640</v>
      </c>
      <c r="G429" t="s">
        <v>2887</v>
      </c>
      <c r="H429" t="s">
        <v>3843</v>
      </c>
    </row>
    <row r="430" spans="1:8">
      <c r="H430" t="s">
        <v>3844</v>
      </c>
    </row>
    <row r="431" spans="1:8">
      <c r="H431" t="s">
        <v>3845</v>
      </c>
    </row>
    <row r="432" spans="1:8">
      <c r="H432" t="s">
        <v>3846</v>
      </c>
    </row>
    <row r="433" spans="1:8">
      <c r="H433" t="s">
        <v>3847</v>
      </c>
    </row>
    <row r="434" spans="1:8">
      <c r="H434" t="s">
        <v>3848</v>
      </c>
    </row>
    <row r="435" spans="1:8">
      <c r="H435" t="s">
        <v>3849</v>
      </c>
    </row>
    <row r="436" spans="1:8">
      <c r="H436" t="s">
        <v>3850</v>
      </c>
    </row>
    <row r="437" spans="1:8">
      <c r="H437" t="s">
        <v>3851</v>
      </c>
    </row>
    <row r="438" spans="1:8">
      <c r="H438" t="s">
        <v>3852</v>
      </c>
    </row>
    <row r="439" spans="1:8">
      <c r="H439" t="s">
        <v>3853</v>
      </c>
    </row>
    <row r="440" spans="1:8">
      <c r="F440" t="s">
        <v>1604</v>
      </c>
      <c r="G440" t="s">
        <v>2853</v>
      </c>
      <c r="H440" t="s">
        <v>3854</v>
      </c>
    </row>
    <row r="441" spans="1:8">
      <c r="H441" t="s">
        <v>3855</v>
      </c>
    </row>
    <row r="442" spans="1:8">
      <c r="H442" t="s">
        <v>3856</v>
      </c>
    </row>
    <row r="443" spans="1:8">
      <c r="A443" t="s">
        <v>84</v>
      </c>
      <c r="B443">
        <f>HYPERLINK("https://github.com/pmd/pmd/commit/49b351ef2788f1b500c3be85033d35d9dda5ebc2", "49b351ef2788f1b500c3be85033d35d9dda5ebc2")</f>
        <v>0</v>
      </c>
      <c r="C443">
        <f>HYPERLINK("https://github.com/pmd/pmd/commit/76797516495223505a83fbeb0277b3788f9fe37f", "76797516495223505a83fbeb0277b3788f9fe37f")</f>
        <v>0</v>
      </c>
      <c r="D443" t="s">
        <v>757</v>
      </c>
      <c r="E443" t="s">
        <v>873</v>
      </c>
      <c r="F443" t="s">
        <v>1602</v>
      </c>
      <c r="G443" t="s">
        <v>2851</v>
      </c>
      <c r="H443" t="s">
        <v>3680</v>
      </c>
    </row>
    <row r="444" spans="1:8">
      <c r="H444" t="s">
        <v>3794</v>
      </c>
    </row>
    <row r="445" spans="1:8">
      <c r="A445" t="s">
        <v>85</v>
      </c>
      <c r="B445">
        <f>HYPERLINK("https://github.com/pmd/pmd/commit/4f30353c160717a878021e1c3d87d20caf93cf4d", "4f30353c160717a878021e1c3d87d20caf93cf4d")</f>
        <v>0</v>
      </c>
      <c r="C445">
        <f>HYPERLINK("https://github.com/pmd/pmd/commit/4b59df746eb2f6393a3c057f2ffab940d295c971", "4b59df746eb2f6393a3c057f2ffab940d295c971")</f>
        <v>0</v>
      </c>
      <c r="D445" t="s">
        <v>757</v>
      </c>
      <c r="E445" t="s">
        <v>874</v>
      </c>
      <c r="F445" t="s">
        <v>1641</v>
      </c>
      <c r="G445" t="s">
        <v>2888</v>
      </c>
      <c r="H445" t="s">
        <v>3857</v>
      </c>
    </row>
    <row r="446" spans="1:8">
      <c r="H446" t="s">
        <v>3858</v>
      </c>
    </row>
    <row r="447" spans="1:8">
      <c r="A447" t="s">
        <v>86</v>
      </c>
      <c r="B447">
        <f>HYPERLINK("https://github.com/pmd/pmd/commit/e7b7cd65a2cb9d0f4e3a9db60ef86d89c67b0b81", "e7b7cd65a2cb9d0f4e3a9db60ef86d89c67b0b81")</f>
        <v>0</v>
      </c>
      <c r="C447">
        <f>HYPERLINK("https://github.com/pmd/pmd/commit/4f30353c160717a878021e1c3d87d20caf93cf4d", "4f30353c160717a878021e1c3d87d20caf93cf4d")</f>
        <v>0</v>
      </c>
      <c r="D447" t="s">
        <v>757</v>
      </c>
      <c r="E447" t="s">
        <v>875</v>
      </c>
      <c r="F447" t="s">
        <v>1641</v>
      </c>
      <c r="G447" t="s">
        <v>2888</v>
      </c>
      <c r="H447" t="s">
        <v>3859</v>
      </c>
    </row>
    <row r="448" spans="1:8">
      <c r="H448" t="s">
        <v>3860</v>
      </c>
    </row>
    <row r="449" spans="1:8">
      <c r="A449" t="s">
        <v>87</v>
      </c>
      <c r="B449">
        <f>HYPERLINK("https://github.com/pmd/pmd/commit/e37288fc16edb7964b3d479ac1d058ab21f02c33", "e37288fc16edb7964b3d479ac1d058ab21f02c33")</f>
        <v>0</v>
      </c>
      <c r="C449">
        <f>HYPERLINK("https://github.com/pmd/pmd/commit/e7b7cd65a2cb9d0f4e3a9db60ef86d89c67b0b81", "e7b7cd65a2cb9d0f4e3a9db60ef86d89c67b0b81")</f>
        <v>0</v>
      </c>
      <c r="D449" t="s">
        <v>757</v>
      </c>
      <c r="E449" t="s">
        <v>876</v>
      </c>
      <c r="F449" t="s">
        <v>1641</v>
      </c>
      <c r="G449" t="s">
        <v>2888</v>
      </c>
      <c r="H449" t="s">
        <v>3861</v>
      </c>
    </row>
    <row r="450" spans="1:8">
      <c r="H450" t="s">
        <v>3862</v>
      </c>
    </row>
    <row r="451" spans="1:8">
      <c r="H451" t="s">
        <v>3863</v>
      </c>
    </row>
    <row r="452" spans="1:8">
      <c r="H452" t="s">
        <v>3864</v>
      </c>
    </row>
    <row r="453" spans="1:8">
      <c r="A453" t="s">
        <v>88</v>
      </c>
      <c r="B453">
        <f>HYPERLINK("https://github.com/pmd/pmd/commit/441f5cf99d07d2cc6b04aa3e1e86283f7fe8f019", "441f5cf99d07d2cc6b04aa3e1e86283f7fe8f019")</f>
        <v>0</v>
      </c>
      <c r="C453">
        <f>HYPERLINK("https://github.com/pmd/pmd/commit/e37288fc16edb7964b3d479ac1d058ab21f02c33", "e37288fc16edb7964b3d479ac1d058ab21f02c33")</f>
        <v>0</v>
      </c>
      <c r="D453" t="s">
        <v>757</v>
      </c>
      <c r="E453" t="s">
        <v>877</v>
      </c>
      <c r="F453" t="s">
        <v>1641</v>
      </c>
      <c r="G453" t="s">
        <v>2888</v>
      </c>
      <c r="H453" t="s">
        <v>3865</v>
      </c>
    </row>
    <row r="454" spans="1:8">
      <c r="A454" t="s">
        <v>89</v>
      </c>
      <c r="B454">
        <f>HYPERLINK("https://github.com/pmd/pmd/commit/b18abcb4963ce92e1f2c6a3576202d36e25c6da6", "b18abcb4963ce92e1f2c6a3576202d36e25c6da6")</f>
        <v>0</v>
      </c>
      <c r="C454">
        <f>HYPERLINK("https://github.com/pmd/pmd/commit/556314cd688e51b1624db5e4bf07eb64adf0ee4b", "556314cd688e51b1624db5e4bf07eb64adf0ee4b")</f>
        <v>0</v>
      </c>
      <c r="D454" t="s">
        <v>757</v>
      </c>
      <c r="E454" t="s">
        <v>878</v>
      </c>
      <c r="F454" t="s">
        <v>1641</v>
      </c>
      <c r="G454" t="s">
        <v>2888</v>
      </c>
      <c r="H454" t="s">
        <v>3866</v>
      </c>
    </row>
    <row r="455" spans="1:8">
      <c r="A455" t="s">
        <v>90</v>
      </c>
      <c r="B455">
        <f>HYPERLINK("https://github.com/pmd/pmd/commit/f8b657e54ec5b73294717c127f92a59a18777b74", "f8b657e54ec5b73294717c127f92a59a18777b74")</f>
        <v>0</v>
      </c>
      <c r="C455">
        <f>HYPERLINK("https://github.com/pmd/pmd/commit/b18abcb4963ce92e1f2c6a3576202d36e25c6da6", "b18abcb4963ce92e1f2c6a3576202d36e25c6da6")</f>
        <v>0</v>
      </c>
      <c r="D455" t="s">
        <v>757</v>
      </c>
      <c r="E455" t="s">
        <v>879</v>
      </c>
      <c r="F455" t="s">
        <v>1641</v>
      </c>
      <c r="G455" t="s">
        <v>2888</v>
      </c>
      <c r="H455" t="s">
        <v>3867</v>
      </c>
    </row>
    <row r="456" spans="1:8">
      <c r="A456" t="s">
        <v>91</v>
      </c>
      <c r="B456">
        <f>HYPERLINK("https://github.com/pmd/pmd/commit/c5a4264e5889602edad8a326aba1cf9a2d012cf8", "c5a4264e5889602edad8a326aba1cf9a2d012cf8")</f>
        <v>0</v>
      </c>
      <c r="C456">
        <f>HYPERLINK("https://github.com/pmd/pmd/commit/1a0c050deceaccd82f5618951d8de04ccf29d4c8", "1a0c050deceaccd82f5618951d8de04ccf29d4c8")</f>
        <v>0</v>
      </c>
      <c r="D456" t="s">
        <v>757</v>
      </c>
      <c r="E456" t="s">
        <v>880</v>
      </c>
      <c r="F456" t="s">
        <v>1641</v>
      </c>
      <c r="G456" t="s">
        <v>2888</v>
      </c>
      <c r="H456" t="s">
        <v>3868</v>
      </c>
    </row>
    <row r="457" spans="1:8">
      <c r="A457" t="s">
        <v>92</v>
      </c>
      <c r="B457">
        <f>HYPERLINK("https://github.com/pmd/pmd/commit/25dfab0e492f27fd27d3d2a5af0905c8c3f725ce", "25dfab0e492f27fd27d3d2a5af0905c8c3f725ce")</f>
        <v>0</v>
      </c>
      <c r="C457">
        <f>HYPERLINK("https://github.com/pmd/pmd/commit/c5a4264e5889602edad8a326aba1cf9a2d012cf8", "c5a4264e5889602edad8a326aba1cf9a2d012cf8")</f>
        <v>0</v>
      </c>
      <c r="D457" t="s">
        <v>757</v>
      </c>
      <c r="E457" t="s">
        <v>881</v>
      </c>
      <c r="F457" t="s">
        <v>1641</v>
      </c>
      <c r="G457" t="s">
        <v>2888</v>
      </c>
      <c r="H457" t="s">
        <v>3869</v>
      </c>
    </row>
    <row r="458" spans="1:8">
      <c r="A458" t="s">
        <v>93</v>
      </c>
      <c r="B458">
        <f>HYPERLINK("https://github.com/pmd/pmd/commit/d2e8f058e54caa887f5d00d13a41d66f2fa4e445", "d2e8f058e54caa887f5d00d13a41d66f2fa4e445")</f>
        <v>0</v>
      </c>
      <c r="C458">
        <f>HYPERLINK("https://github.com/pmd/pmd/commit/48f79c0a8ea0cec04d22d5371f82af85cb9e7120", "48f79c0a8ea0cec04d22d5371f82af85cb9e7120")</f>
        <v>0</v>
      </c>
      <c r="D458" t="s">
        <v>757</v>
      </c>
      <c r="E458" t="s">
        <v>882</v>
      </c>
      <c r="F458" t="s">
        <v>1566</v>
      </c>
      <c r="G458" t="s">
        <v>2817</v>
      </c>
      <c r="H458" t="s">
        <v>3597</v>
      </c>
    </row>
    <row r="459" spans="1:8">
      <c r="H459" t="s">
        <v>3594</v>
      </c>
    </row>
    <row r="460" spans="1:8">
      <c r="H460" t="s">
        <v>3678</v>
      </c>
    </row>
    <row r="461" spans="1:8">
      <c r="F461" t="s">
        <v>1567</v>
      </c>
      <c r="G461" t="s">
        <v>2818</v>
      </c>
      <c r="H461" t="s">
        <v>3680</v>
      </c>
    </row>
    <row r="462" spans="1:8">
      <c r="H462" t="s">
        <v>3681</v>
      </c>
    </row>
    <row r="463" spans="1:8">
      <c r="F463" t="s">
        <v>1563</v>
      </c>
      <c r="G463" t="s">
        <v>2814</v>
      </c>
      <c r="H463" t="s">
        <v>3870</v>
      </c>
    </row>
    <row r="464" spans="1:8">
      <c r="H464" t="s">
        <v>3594</v>
      </c>
    </row>
    <row r="465" spans="1:8">
      <c r="H465" t="s">
        <v>3683</v>
      </c>
    </row>
    <row r="466" spans="1:8">
      <c r="H466" t="s">
        <v>3649</v>
      </c>
    </row>
    <row r="467" spans="1:8">
      <c r="H467" t="s">
        <v>3684</v>
      </c>
    </row>
    <row r="468" spans="1:8">
      <c r="F468" t="s">
        <v>1590</v>
      </c>
      <c r="G468" t="s">
        <v>2839</v>
      </c>
      <c r="H468" t="s">
        <v>3597</v>
      </c>
    </row>
    <row r="469" spans="1:8">
      <c r="F469" t="s">
        <v>1568</v>
      </c>
      <c r="G469" t="s">
        <v>2819</v>
      </c>
      <c r="H469" t="s">
        <v>3686</v>
      </c>
    </row>
    <row r="470" spans="1:8">
      <c r="H470" t="s">
        <v>3687</v>
      </c>
    </row>
    <row r="471" spans="1:8">
      <c r="H471" t="s">
        <v>3688</v>
      </c>
    </row>
    <row r="472" spans="1:8">
      <c r="H472" t="s">
        <v>3649</v>
      </c>
    </row>
    <row r="473" spans="1:8">
      <c r="H473" t="s">
        <v>3672</v>
      </c>
    </row>
    <row r="474" spans="1:8">
      <c r="F474" t="s">
        <v>1569</v>
      </c>
      <c r="G474" t="s">
        <v>2815</v>
      </c>
      <c r="H474" t="s">
        <v>3673</v>
      </c>
    </row>
    <row r="475" spans="1:8">
      <c r="F475" t="s">
        <v>1570</v>
      </c>
      <c r="G475" t="s">
        <v>2820</v>
      </c>
      <c r="H475" t="s">
        <v>3597</v>
      </c>
    </row>
    <row r="476" spans="1:8">
      <c r="A476" t="s">
        <v>94</v>
      </c>
      <c r="B476">
        <f>HYPERLINK("https://github.com/pmd/pmd/commit/5f9f241263f4f601d7cb7dff6e1bbc8ce1011f5e", "5f9f241263f4f601d7cb7dff6e1bbc8ce1011f5e")</f>
        <v>0</v>
      </c>
      <c r="C476">
        <f>HYPERLINK("https://github.com/pmd/pmd/commit/0ddf536491b583b2f62a1ec9b95e1b8678b7fffc", "0ddf536491b583b2f62a1ec9b95e1b8678b7fffc")</f>
        <v>0</v>
      </c>
      <c r="D476" t="s">
        <v>757</v>
      </c>
      <c r="E476" t="s">
        <v>883</v>
      </c>
      <c r="F476" t="s">
        <v>1591</v>
      </c>
      <c r="G476" t="s">
        <v>2840</v>
      </c>
      <c r="H476" t="s">
        <v>3597</v>
      </c>
    </row>
    <row r="477" spans="1:8">
      <c r="F477" t="s">
        <v>1569</v>
      </c>
      <c r="G477" t="s">
        <v>2815</v>
      </c>
      <c r="H477" t="s">
        <v>3597</v>
      </c>
    </row>
    <row r="478" spans="1:8">
      <c r="H478" t="s">
        <v>3672</v>
      </c>
    </row>
    <row r="479" spans="1:8">
      <c r="H479" t="s">
        <v>3871</v>
      </c>
    </row>
    <row r="480" spans="1:8">
      <c r="A480" t="s">
        <v>95</v>
      </c>
      <c r="B480">
        <f>HYPERLINK("https://github.com/pmd/pmd/commit/b1bd41ebceea5a25badf281a2a8968520527f6b6", "b1bd41ebceea5a25badf281a2a8968520527f6b6")</f>
        <v>0</v>
      </c>
      <c r="C480">
        <f>HYPERLINK("https://github.com/pmd/pmd/commit/950d67c55ef8469da841ae9f1f38c3fa56a9d853", "950d67c55ef8469da841ae9f1f38c3fa56a9d853")</f>
        <v>0</v>
      </c>
      <c r="D480" t="s">
        <v>757</v>
      </c>
      <c r="E480" t="s">
        <v>884</v>
      </c>
      <c r="F480" t="s">
        <v>1642</v>
      </c>
      <c r="G480" t="s">
        <v>2889</v>
      </c>
      <c r="H480" t="s">
        <v>3872</v>
      </c>
    </row>
    <row r="481" spans="1:8">
      <c r="A481" t="s">
        <v>96</v>
      </c>
      <c r="B481">
        <f>HYPERLINK("https://github.com/pmd/pmd/commit/9caf68e78561ef34bd5967d4723d6fe166c5dca2", "9caf68e78561ef34bd5967d4723d6fe166c5dca2")</f>
        <v>0</v>
      </c>
      <c r="C481">
        <f>HYPERLINK("https://github.com/pmd/pmd/commit/b082a5a82d8d8ca37e485c5cf8389f27a6e88e28", "b082a5a82d8d8ca37e485c5cf8389f27a6e88e28")</f>
        <v>0</v>
      </c>
      <c r="D481" t="s">
        <v>757</v>
      </c>
      <c r="E481" t="s">
        <v>885</v>
      </c>
      <c r="F481" t="s">
        <v>1643</v>
      </c>
      <c r="G481" t="s">
        <v>2890</v>
      </c>
      <c r="H481" t="s">
        <v>3680</v>
      </c>
    </row>
    <row r="482" spans="1:8">
      <c r="A482" t="s">
        <v>97</v>
      </c>
      <c r="B482">
        <f>HYPERLINK("https://github.com/pmd/pmd/commit/de3a006d0a7e57eccba56e32b88f2b3fa9225047", "de3a006d0a7e57eccba56e32b88f2b3fa9225047")</f>
        <v>0</v>
      </c>
      <c r="C482">
        <f>HYPERLINK("https://github.com/pmd/pmd/commit/b1e6c2253df5341a994865982aed7de6a3237090", "b1e6c2253df5341a994865982aed7de6a3237090")</f>
        <v>0</v>
      </c>
      <c r="D482" t="s">
        <v>757</v>
      </c>
      <c r="E482" t="s">
        <v>886</v>
      </c>
      <c r="F482" t="s">
        <v>1644</v>
      </c>
      <c r="G482" t="s">
        <v>2891</v>
      </c>
      <c r="H482" t="s">
        <v>3597</v>
      </c>
    </row>
    <row r="483" spans="1:8">
      <c r="A483" t="s">
        <v>98</v>
      </c>
      <c r="B483">
        <f>HYPERLINK("https://github.com/pmd/pmd/commit/4d5cddcc481adb48f953c268605352e0091641ed", "4d5cddcc481adb48f953c268605352e0091641ed")</f>
        <v>0</v>
      </c>
      <c r="C483">
        <f>HYPERLINK("https://github.com/pmd/pmd/commit/91b7794fc34e677897fb21e088680dcbb17650e0", "91b7794fc34e677897fb21e088680dcbb17650e0")</f>
        <v>0</v>
      </c>
      <c r="D483" t="s">
        <v>757</v>
      </c>
      <c r="E483" t="s">
        <v>887</v>
      </c>
      <c r="F483" t="s">
        <v>1645</v>
      </c>
      <c r="G483" t="s">
        <v>2892</v>
      </c>
      <c r="H483" t="s">
        <v>3819</v>
      </c>
    </row>
    <row r="484" spans="1:8">
      <c r="A484" t="s">
        <v>99</v>
      </c>
      <c r="B484">
        <f>HYPERLINK("https://github.com/pmd/pmd/commit/6845f2b0a07b1469a3fb58e586dd2f97dcc7ec3b", "6845f2b0a07b1469a3fb58e586dd2f97dcc7ec3b")</f>
        <v>0</v>
      </c>
      <c r="C484">
        <f>HYPERLINK("https://github.com/pmd/pmd/commit/018faa12f9865ac0225d2a891193b9f93f4066aa", "018faa12f9865ac0225d2a891193b9f93f4066aa")</f>
        <v>0</v>
      </c>
      <c r="D484" t="s">
        <v>757</v>
      </c>
      <c r="E484" t="s">
        <v>888</v>
      </c>
      <c r="F484" t="s">
        <v>1646</v>
      </c>
      <c r="G484" t="s">
        <v>2891</v>
      </c>
      <c r="H484" t="s">
        <v>3873</v>
      </c>
    </row>
    <row r="485" spans="1:8">
      <c r="A485" t="s">
        <v>100</v>
      </c>
      <c r="B485">
        <f>HYPERLINK("https://github.com/pmd/pmd/commit/c769fa553a1df0ff2f8273861cd537b0f1d9d7ba", "c769fa553a1df0ff2f8273861cd537b0f1d9d7ba")</f>
        <v>0</v>
      </c>
      <c r="C485">
        <f>HYPERLINK("https://github.com/pmd/pmd/commit/6845f2b0a07b1469a3fb58e586dd2f97dcc7ec3b", "6845f2b0a07b1469a3fb58e586dd2f97dcc7ec3b")</f>
        <v>0</v>
      </c>
      <c r="D485" t="s">
        <v>757</v>
      </c>
      <c r="E485" t="s">
        <v>889</v>
      </c>
      <c r="F485" t="s">
        <v>1612</v>
      </c>
      <c r="G485" t="s">
        <v>2861</v>
      </c>
      <c r="H485" t="s">
        <v>3616</v>
      </c>
    </row>
    <row r="486" spans="1:8">
      <c r="F486" t="s">
        <v>1647</v>
      </c>
      <c r="G486" t="s">
        <v>2893</v>
      </c>
      <c r="H486" t="s">
        <v>3710</v>
      </c>
    </row>
    <row r="487" spans="1:8">
      <c r="A487" t="s">
        <v>101</v>
      </c>
      <c r="B487">
        <f>HYPERLINK("https://github.com/pmd/pmd/commit/190a125617d5ee743115951e1d530a3f9b3825ea", "190a125617d5ee743115951e1d530a3f9b3825ea")</f>
        <v>0</v>
      </c>
      <c r="C487">
        <f>HYPERLINK("https://github.com/pmd/pmd/commit/5e5b8c64870c4c920680b9ca395f3fc1f60b8382", "5e5b8c64870c4c920680b9ca395f3fc1f60b8382")</f>
        <v>0</v>
      </c>
      <c r="D487" t="s">
        <v>757</v>
      </c>
      <c r="E487" t="s">
        <v>890</v>
      </c>
      <c r="F487" t="s">
        <v>1641</v>
      </c>
      <c r="G487" t="s">
        <v>2888</v>
      </c>
      <c r="H487" t="s">
        <v>3874</v>
      </c>
    </row>
    <row r="488" spans="1:8">
      <c r="A488" t="s">
        <v>102</v>
      </c>
      <c r="B488">
        <f>HYPERLINK("https://github.com/pmd/pmd/commit/c0ef77890e9388db6da6e8036ad2fb34084b709e", "c0ef77890e9388db6da6e8036ad2fb34084b709e")</f>
        <v>0</v>
      </c>
      <c r="C488">
        <f>HYPERLINK("https://github.com/pmd/pmd/commit/4a3e369af0da06a5414e0b484da4b1e70dd4d584", "4a3e369af0da06a5414e0b484da4b1e70dd4d584")</f>
        <v>0</v>
      </c>
      <c r="D488" t="s">
        <v>757</v>
      </c>
      <c r="E488" t="s">
        <v>891</v>
      </c>
      <c r="F488" t="s">
        <v>1616</v>
      </c>
      <c r="G488" t="s">
        <v>2865</v>
      </c>
      <c r="H488" t="s">
        <v>3875</v>
      </c>
    </row>
    <row r="489" spans="1:8">
      <c r="A489" t="s">
        <v>103</v>
      </c>
      <c r="B489">
        <f>HYPERLINK("https://github.com/pmd/pmd/commit/b9da87eff8d18d700e8e0e333e4ae28eecf16cf0", "b9da87eff8d18d700e8e0e333e4ae28eecf16cf0")</f>
        <v>0</v>
      </c>
      <c r="C489">
        <f>HYPERLINK("https://github.com/pmd/pmd/commit/785197e05bebe92556a8a6a983afe07c4dd0691c", "785197e05bebe92556a8a6a983afe07c4dd0691c")</f>
        <v>0</v>
      </c>
      <c r="D489" t="s">
        <v>757</v>
      </c>
      <c r="E489" t="s">
        <v>892</v>
      </c>
      <c r="F489" t="s">
        <v>1648</v>
      </c>
      <c r="G489" t="s">
        <v>2894</v>
      </c>
      <c r="H489" t="s">
        <v>3876</v>
      </c>
    </row>
    <row r="490" spans="1:8">
      <c r="F490" t="s">
        <v>1649</v>
      </c>
      <c r="G490" t="s">
        <v>2895</v>
      </c>
      <c r="H490" t="s">
        <v>3877</v>
      </c>
    </row>
    <row r="491" spans="1:8">
      <c r="A491" t="s">
        <v>104</v>
      </c>
      <c r="B491">
        <f>HYPERLINK("https://github.com/pmd/pmd/commit/a259222c4687427a69b1424334a88930099437c1", "a259222c4687427a69b1424334a88930099437c1")</f>
        <v>0</v>
      </c>
      <c r="C491">
        <f>HYPERLINK("https://github.com/pmd/pmd/commit/b9da87eff8d18d700e8e0e333e4ae28eecf16cf0", "b9da87eff8d18d700e8e0e333e4ae28eecf16cf0")</f>
        <v>0</v>
      </c>
      <c r="D491" t="s">
        <v>757</v>
      </c>
      <c r="E491" t="s">
        <v>893</v>
      </c>
      <c r="F491" t="s">
        <v>1641</v>
      </c>
      <c r="G491" t="s">
        <v>2888</v>
      </c>
      <c r="H491" t="s">
        <v>3878</v>
      </c>
    </row>
    <row r="492" spans="1:8">
      <c r="A492" t="s">
        <v>105</v>
      </c>
      <c r="B492">
        <f>HYPERLINK("https://github.com/pmd/pmd/commit/7ec00b09b4eeb826af851583da6c59450744aa3d", "7ec00b09b4eeb826af851583da6c59450744aa3d")</f>
        <v>0</v>
      </c>
      <c r="C492">
        <f>HYPERLINK("https://github.com/pmd/pmd/commit/a259222c4687427a69b1424334a88930099437c1", "a259222c4687427a69b1424334a88930099437c1")</f>
        <v>0</v>
      </c>
      <c r="D492" t="s">
        <v>757</v>
      </c>
      <c r="E492" t="s">
        <v>894</v>
      </c>
      <c r="F492" t="s">
        <v>1650</v>
      </c>
      <c r="G492" t="s">
        <v>2896</v>
      </c>
      <c r="H492" t="s">
        <v>3879</v>
      </c>
    </row>
    <row r="493" spans="1:8">
      <c r="A493" t="s">
        <v>106</v>
      </c>
      <c r="B493">
        <f>HYPERLINK("https://github.com/pmd/pmd/commit/32ec1f4c3eaaa5e6988d5bbc1a7ac35cdd42fd35", "32ec1f4c3eaaa5e6988d5bbc1a7ac35cdd42fd35")</f>
        <v>0</v>
      </c>
      <c r="C493">
        <f>HYPERLINK("https://github.com/pmd/pmd/commit/f56a7a15a78ddd8a04a30741d607df49b79025cc", "f56a7a15a78ddd8a04a30741d607df49b79025cc")</f>
        <v>0</v>
      </c>
      <c r="D493" t="s">
        <v>757</v>
      </c>
      <c r="E493" t="s">
        <v>895</v>
      </c>
      <c r="F493" t="s">
        <v>1608</v>
      </c>
      <c r="G493" t="s">
        <v>2857</v>
      </c>
      <c r="H493" t="s">
        <v>3880</v>
      </c>
    </row>
    <row r="494" spans="1:8">
      <c r="H494" t="s">
        <v>3881</v>
      </c>
    </row>
    <row r="495" spans="1:8">
      <c r="H495" t="s">
        <v>3882</v>
      </c>
    </row>
    <row r="496" spans="1:8">
      <c r="H496" t="s">
        <v>3883</v>
      </c>
    </row>
    <row r="497" spans="1:8">
      <c r="H497" t="s">
        <v>3884</v>
      </c>
    </row>
    <row r="498" spans="1:8">
      <c r="F498" t="s">
        <v>1615</v>
      </c>
      <c r="G498" t="s">
        <v>2864</v>
      </c>
      <c r="H498" t="s">
        <v>3680</v>
      </c>
    </row>
    <row r="499" spans="1:8">
      <c r="H499" t="s">
        <v>3794</v>
      </c>
    </row>
    <row r="500" spans="1:8">
      <c r="A500" t="s">
        <v>107</v>
      </c>
      <c r="B500">
        <f>HYPERLINK("https://github.com/pmd/pmd/commit/936dafb5c4a013ab571599f74cdc0224de3b918a", "936dafb5c4a013ab571599f74cdc0224de3b918a")</f>
        <v>0</v>
      </c>
      <c r="C500">
        <f>HYPERLINK("https://github.com/pmd/pmd/commit/32ec1f4c3eaaa5e6988d5bbc1a7ac35cdd42fd35", "32ec1f4c3eaaa5e6988d5bbc1a7ac35cdd42fd35")</f>
        <v>0</v>
      </c>
      <c r="D500" t="s">
        <v>757</v>
      </c>
      <c r="E500" t="s">
        <v>896</v>
      </c>
      <c r="F500" t="s">
        <v>1645</v>
      </c>
      <c r="G500" t="s">
        <v>2892</v>
      </c>
      <c r="H500" t="s">
        <v>3680</v>
      </c>
    </row>
    <row r="501" spans="1:8">
      <c r="H501" t="s">
        <v>3794</v>
      </c>
    </row>
    <row r="502" spans="1:8">
      <c r="H502" t="s">
        <v>3803</v>
      </c>
    </row>
    <row r="503" spans="1:8">
      <c r="H503" t="s">
        <v>3804</v>
      </c>
    </row>
    <row r="504" spans="1:8">
      <c r="H504" t="s">
        <v>3885</v>
      </c>
    </row>
    <row r="505" spans="1:8">
      <c r="H505" t="s">
        <v>3805</v>
      </c>
    </row>
    <row r="506" spans="1:8">
      <c r="H506" t="s">
        <v>3806</v>
      </c>
    </row>
    <row r="507" spans="1:8">
      <c r="H507" t="s">
        <v>3807</v>
      </c>
    </row>
    <row r="508" spans="1:8">
      <c r="H508" t="s">
        <v>3808</v>
      </c>
    </row>
    <row r="509" spans="1:8">
      <c r="H509" t="s">
        <v>3809</v>
      </c>
    </row>
    <row r="510" spans="1:8">
      <c r="H510" t="s">
        <v>3810</v>
      </c>
    </row>
    <row r="511" spans="1:8">
      <c r="H511" t="s">
        <v>3811</v>
      </c>
    </row>
    <row r="512" spans="1:8">
      <c r="H512" t="s">
        <v>3812</v>
      </c>
    </row>
    <row r="513" spans="1:8">
      <c r="H513" t="s">
        <v>3813</v>
      </c>
    </row>
    <row r="514" spans="1:8">
      <c r="H514" t="s">
        <v>3814</v>
      </c>
    </row>
    <row r="515" spans="1:8">
      <c r="H515" t="s">
        <v>3815</v>
      </c>
    </row>
    <row r="516" spans="1:8">
      <c r="H516" t="s">
        <v>3816</v>
      </c>
    </row>
    <row r="517" spans="1:8">
      <c r="H517" t="s">
        <v>3817</v>
      </c>
    </row>
    <row r="518" spans="1:8">
      <c r="H518" t="s">
        <v>3818</v>
      </c>
    </row>
    <row r="519" spans="1:8">
      <c r="F519" t="s">
        <v>1614</v>
      </c>
      <c r="G519" t="s">
        <v>2863</v>
      </c>
      <c r="H519" t="s">
        <v>3680</v>
      </c>
    </row>
    <row r="520" spans="1:8">
      <c r="H520" t="s">
        <v>3794</v>
      </c>
    </row>
    <row r="521" spans="1:8">
      <c r="H521" t="s">
        <v>3803</v>
      </c>
    </row>
    <row r="522" spans="1:8">
      <c r="H522" t="s">
        <v>3804</v>
      </c>
    </row>
    <row r="523" spans="1:8">
      <c r="H523" t="s">
        <v>3885</v>
      </c>
    </row>
    <row r="524" spans="1:8">
      <c r="H524" t="s">
        <v>3805</v>
      </c>
    </row>
    <row r="525" spans="1:8">
      <c r="A525" t="s">
        <v>108</v>
      </c>
      <c r="B525">
        <f>HYPERLINK("https://github.com/pmd/pmd/commit/10304f2bdddf8c8b9180f560d323b0d3f1b73d79", "10304f2bdddf8c8b9180f560d323b0d3f1b73d79")</f>
        <v>0</v>
      </c>
      <c r="C525">
        <f>HYPERLINK("https://github.com/pmd/pmd/commit/682a47dbb23d644548b1d6ffda04618ee02e1317", "682a47dbb23d644548b1d6ffda04618ee02e1317")</f>
        <v>0</v>
      </c>
      <c r="D525" t="s">
        <v>757</v>
      </c>
      <c r="E525" t="s">
        <v>897</v>
      </c>
      <c r="F525" t="s">
        <v>1651</v>
      </c>
      <c r="G525" t="s">
        <v>2897</v>
      </c>
      <c r="H525" t="s">
        <v>3886</v>
      </c>
    </row>
    <row r="526" spans="1:8">
      <c r="A526" t="s">
        <v>109</v>
      </c>
      <c r="B526">
        <f>HYPERLINK("https://github.com/pmd/pmd/commit/a4f325bddb10dfc5a6143d0c3d50514c74342a5f", "a4f325bddb10dfc5a6143d0c3d50514c74342a5f")</f>
        <v>0</v>
      </c>
      <c r="C526">
        <f>HYPERLINK("https://github.com/pmd/pmd/commit/10304f2bdddf8c8b9180f560d323b0d3f1b73d79", "10304f2bdddf8c8b9180f560d323b0d3f1b73d79")</f>
        <v>0</v>
      </c>
      <c r="D526" t="s">
        <v>757</v>
      </c>
      <c r="E526" t="s">
        <v>898</v>
      </c>
      <c r="F526" t="s">
        <v>1652</v>
      </c>
      <c r="G526" t="s">
        <v>2898</v>
      </c>
      <c r="H526" t="s">
        <v>3887</v>
      </c>
    </row>
    <row r="527" spans="1:8">
      <c r="H527" t="s">
        <v>3888</v>
      </c>
    </row>
    <row r="528" spans="1:8">
      <c r="H528" t="s">
        <v>3889</v>
      </c>
    </row>
    <row r="529" spans="1:8">
      <c r="H529" t="s">
        <v>3890</v>
      </c>
    </row>
    <row r="530" spans="1:8">
      <c r="A530" t="s">
        <v>110</v>
      </c>
      <c r="B530">
        <f>HYPERLINK("https://github.com/pmd/pmd/commit/0d313fa5dc028b67a4eba5dfbc2ee1ac1b11d95e", "0d313fa5dc028b67a4eba5dfbc2ee1ac1b11d95e")</f>
        <v>0</v>
      </c>
      <c r="C530">
        <f>HYPERLINK("https://github.com/pmd/pmd/commit/9c196ef783f66575162de7e920e68c51167582bc", "9c196ef783f66575162de7e920e68c51167582bc")</f>
        <v>0</v>
      </c>
      <c r="D530" t="s">
        <v>757</v>
      </c>
      <c r="E530" t="s">
        <v>899</v>
      </c>
      <c r="F530" t="s">
        <v>1653</v>
      </c>
      <c r="G530" t="s">
        <v>2899</v>
      </c>
      <c r="H530" t="s">
        <v>3891</v>
      </c>
    </row>
    <row r="531" spans="1:8">
      <c r="H531" t="s">
        <v>3892</v>
      </c>
    </row>
    <row r="532" spans="1:8">
      <c r="A532" t="s">
        <v>111</v>
      </c>
      <c r="B532">
        <f>HYPERLINK("https://github.com/pmd/pmd/commit/d8465ede98f3c79e4efbacba2c2ee7158ba42279", "d8465ede98f3c79e4efbacba2c2ee7158ba42279")</f>
        <v>0</v>
      </c>
      <c r="C532">
        <f>HYPERLINK("https://github.com/pmd/pmd/commit/4a5372f8408fb2455c7cc8a9431f1f256f696de0", "4a5372f8408fb2455c7cc8a9431f1f256f696de0")</f>
        <v>0</v>
      </c>
      <c r="D532" t="s">
        <v>757</v>
      </c>
      <c r="E532" t="s">
        <v>900</v>
      </c>
      <c r="F532" t="s">
        <v>1638</v>
      </c>
      <c r="G532" t="s">
        <v>2885</v>
      </c>
      <c r="H532" t="s">
        <v>3893</v>
      </c>
    </row>
    <row r="533" spans="1:8">
      <c r="H533" t="s">
        <v>3894</v>
      </c>
    </row>
    <row r="534" spans="1:8">
      <c r="H534" t="s">
        <v>3895</v>
      </c>
    </row>
    <row r="535" spans="1:8">
      <c r="A535" t="s">
        <v>112</v>
      </c>
      <c r="B535">
        <f>HYPERLINK("https://github.com/pmd/pmd/commit/255fdcc8d4c132fceab4d28ae9145fecaddaa8a5", "255fdcc8d4c132fceab4d28ae9145fecaddaa8a5")</f>
        <v>0</v>
      </c>
      <c r="C535">
        <f>HYPERLINK("https://github.com/pmd/pmd/commit/d8465ede98f3c79e4efbacba2c2ee7158ba42279", "d8465ede98f3c79e4efbacba2c2ee7158ba42279")</f>
        <v>0</v>
      </c>
      <c r="D535" t="s">
        <v>757</v>
      </c>
      <c r="E535" t="s">
        <v>901</v>
      </c>
      <c r="F535" t="s">
        <v>1550</v>
      </c>
      <c r="G535" t="s">
        <v>2801</v>
      </c>
      <c r="H535" t="s">
        <v>3680</v>
      </c>
    </row>
    <row r="536" spans="1:8">
      <c r="H536" t="s">
        <v>3794</v>
      </c>
    </row>
    <row r="537" spans="1:8">
      <c r="H537" t="s">
        <v>3803</v>
      </c>
    </row>
    <row r="538" spans="1:8">
      <c r="H538" t="s">
        <v>3804</v>
      </c>
    </row>
    <row r="539" spans="1:8">
      <c r="H539" t="s">
        <v>3885</v>
      </c>
    </row>
    <row r="540" spans="1:8">
      <c r="H540" t="s">
        <v>3805</v>
      </c>
    </row>
    <row r="541" spans="1:8">
      <c r="H541" t="s">
        <v>3806</v>
      </c>
    </row>
    <row r="542" spans="1:8">
      <c r="H542" t="s">
        <v>3807</v>
      </c>
    </row>
    <row r="543" spans="1:8">
      <c r="H543" t="s">
        <v>3808</v>
      </c>
    </row>
    <row r="544" spans="1:8">
      <c r="H544" t="s">
        <v>3809</v>
      </c>
    </row>
    <row r="545" spans="1:8">
      <c r="H545" t="s">
        <v>3810</v>
      </c>
    </row>
    <row r="546" spans="1:8">
      <c r="H546" t="s">
        <v>3811</v>
      </c>
    </row>
    <row r="547" spans="1:8">
      <c r="H547" t="s">
        <v>3812</v>
      </c>
    </row>
    <row r="548" spans="1:8">
      <c r="H548" t="s">
        <v>3813</v>
      </c>
    </row>
    <row r="549" spans="1:8">
      <c r="H549" t="s">
        <v>3814</v>
      </c>
    </row>
    <row r="550" spans="1:8">
      <c r="A550" t="s">
        <v>113</v>
      </c>
      <c r="B550">
        <f>HYPERLINK("https://github.com/pmd/pmd/commit/1daa5fd737780404233bd58be3c98c05bed9f70c", "1daa5fd737780404233bd58be3c98c05bed9f70c")</f>
        <v>0</v>
      </c>
      <c r="C550">
        <f>HYPERLINK("https://github.com/pmd/pmd/commit/19523520083e9b36d0f20fde13bf95c3a84b36e4", "19523520083e9b36d0f20fde13bf95c3a84b36e4")</f>
        <v>0</v>
      </c>
      <c r="D550" t="s">
        <v>757</v>
      </c>
      <c r="E550" t="s">
        <v>902</v>
      </c>
      <c r="F550" t="s">
        <v>1654</v>
      </c>
      <c r="G550" t="s">
        <v>2900</v>
      </c>
      <c r="H550" t="s">
        <v>3896</v>
      </c>
    </row>
    <row r="551" spans="1:8">
      <c r="H551" t="s">
        <v>3897</v>
      </c>
    </row>
    <row r="552" spans="1:8">
      <c r="H552" t="s">
        <v>3898</v>
      </c>
    </row>
    <row r="553" spans="1:8">
      <c r="H553" t="s">
        <v>3899</v>
      </c>
    </row>
    <row r="554" spans="1:8">
      <c r="F554" t="s">
        <v>1613</v>
      </c>
      <c r="G554" t="s">
        <v>2862</v>
      </c>
      <c r="H554" t="s">
        <v>3680</v>
      </c>
    </row>
    <row r="555" spans="1:8">
      <c r="H555" t="s">
        <v>3794</v>
      </c>
    </row>
    <row r="556" spans="1:8">
      <c r="H556" t="s">
        <v>3803</v>
      </c>
    </row>
    <row r="557" spans="1:8">
      <c r="H557" t="s">
        <v>3804</v>
      </c>
    </row>
    <row r="558" spans="1:8">
      <c r="A558" t="s">
        <v>114</v>
      </c>
      <c r="B558">
        <f>HYPERLINK("https://github.com/pmd/pmd/commit/af1dc32cd166e016cf827006bd6adf4110cf41d1", "af1dc32cd166e016cf827006bd6adf4110cf41d1")</f>
        <v>0</v>
      </c>
      <c r="C558">
        <f>HYPERLINK("https://github.com/pmd/pmd/commit/1daa5fd737780404233bd58be3c98c05bed9f70c", "1daa5fd737780404233bd58be3c98c05bed9f70c")</f>
        <v>0</v>
      </c>
      <c r="D558" t="s">
        <v>757</v>
      </c>
      <c r="E558" t="s">
        <v>903</v>
      </c>
      <c r="F558" t="s">
        <v>1610</v>
      </c>
      <c r="G558" t="s">
        <v>2859</v>
      </c>
      <c r="H558" t="s">
        <v>3680</v>
      </c>
    </row>
    <row r="559" spans="1:8">
      <c r="H559" t="s">
        <v>3794</v>
      </c>
    </row>
    <row r="560" spans="1:8">
      <c r="H560" t="s">
        <v>3803</v>
      </c>
    </row>
    <row r="561" spans="1:8">
      <c r="H561" t="s">
        <v>3804</v>
      </c>
    </row>
    <row r="562" spans="1:8">
      <c r="F562" t="s">
        <v>1625</v>
      </c>
      <c r="G562" t="s">
        <v>2871</v>
      </c>
      <c r="H562" t="s">
        <v>3900</v>
      </c>
    </row>
    <row r="563" spans="1:8">
      <c r="H563" t="s">
        <v>3780</v>
      </c>
    </row>
    <row r="564" spans="1:8">
      <c r="H564" t="s">
        <v>3781</v>
      </c>
    </row>
    <row r="565" spans="1:8">
      <c r="H565" t="s">
        <v>3782</v>
      </c>
    </row>
    <row r="566" spans="1:8">
      <c r="H566" t="s">
        <v>3783</v>
      </c>
    </row>
    <row r="567" spans="1:8">
      <c r="H567" t="s">
        <v>3901</v>
      </c>
    </row>
    <row r="568" spans="1:8">
      <c r="F568" t="s">
        <v>1611</v>
      </c>
      <c r="G568" t="s">
        <v>2860</v>
      </c>
      <c r="H568" t="s">
        <v>3680</v>
      </c>
    </row>
    <row r="569" spans="1:8">
      <c r="H569" t="s">
        <v>3794</v>
      </c>
    </row>
    <row r="570" spans="1:8">
      <c r="F570" t="s">
        <v>1643</v>
      </c>
      <c r="G570" t="s">
        <v>2890</v>
      </c>
      <c r="H570" t="s">
        <v>3902</v>
      </c>
    </row>
    <row r="571" spans="1:8">
      <c r="H571" t="s">
        <v>3903</v>
      </c>
    </row>
    <row r="572" spans="1:8">
      <c r="H572" t="s">
        <v>3904</v>
      </c>
    </row>
    <row r="573" spans="1:8">
      <c r="H573" t="s">
        <v>3905</v>
      </c>
    </row>
    <row r="574" spans="1:8">
      <c r="H574" t="s">
        <v>3906</v>
      </c>
    </row>
    <row r="575" spans="1:8">
      <c r="H575" t="s">
        <v>3907</v>
      </c>
    </row>
    <row r="576" spans="1:8">
      <c r="A576" t="s">
        <v>115</v>
      </c>
      <c r="B576">
        <f>HYPERLINK("https://github.com/pmd/pmd/commit/2adeac8bf763cd8d82b67e1419e2b447c842eeb5", "2adeac8bf763cd8d82b67e1419e2b447c842eeb5")</f>
        <v>0</v>
      </c>
      <c r="C576">
        <f>HYPERLINK("https://github.com/pmd/pmd/commit/cbd6d6cdb1e3f30bb2a222496c3537cc2f4cea20", "cbd6d6cdb1e3f30bb2a222496c3537cc2f4cea20")</f>
        <v>0</v>
      </c>
      <c r="D576" t="s">
        <v>757</v>
      </c>
      <c r="E576" t="s">
        <v>904</v>
      </c>
      <c r="F576" t="s">
        <v>1605</v>
      </c>
      <c r="G576" t="s">
        <v>2854</v>
      </c>
      <c r="H576" t="s">
        <v>3908</v>
      </c>
    </row>
    <row r="577" spans="6:8">
      <c r="H577" t="s">
        <v>3909</v>
      </c>
    </row>
    <row r="578" spans="6:8">
      <c r="H578" t="s">
        <v>3910</v>
      </c>
    </row>
    <row r="579" spans="6:8">
      <c r="H579" t="s">
        <v>3911</v>
      </c>
    </row>
    <row r="580" spans="6:8">
      <c r="H580" t="s">
        <v>3912</v>
      </c>
    </row>
    <row r="581" spans="6:8">
      <c r="F581" t="s">
        <v>1606</v>
      </c>
      <c r="G581" t="s">
        <v>2855</v>
      </c>
      <c r="H581" t="s">
        <v>3913</v>
      </c>
    </row>
    <row r="582" spans="6:8">
      <c r="H582" t="s">
        <v>3914</v>
      </c>
    </row>
    <row r="583" spans="6:8">
      <c r="H583" t="s">
        <v>3915</v>
      </c>
    </row>
    <row r="584" spans="6:8">
      <c r="H584" t="s">
        <v>3916</v>
      </c>
    </row>
    <row r="585" spans="6:8">
      <c r="H585" t="s">
        <v>3917</v>
      </c>
    </row>
    <row r="586" spans="6:8">
      <c r="H586" t="s">
        <v>3899</v>
      </c>
    </row>
    <row r="587" spans="6:8">
      <c r="F587" t="s">
        <v>1655</v>
      </c>
      <c r="G587" t="s">
        <v>2901</v>
      </c>
      <c r="H587" t="s">
        <v>3918</v>
      </c>
    </row>
    <row r="588" spans="6:8">
      <c r="H588" t="s">
        <v>3919</v>
      </c>
    </row>
    <row r="589" spans="6:8">
      <c r="H589" t="s">
        <v>3920</v>
      </c>
    </row>
    <row r="590" spans="6:8">
      <c r="F590" t="s">
        <v>1607</v>
      </c>
      <c r="G590" t="s">
        <v>2856</v>
      </c>
      <c r="H590" t="s">
        <v>3921</v>
      </c>
    </row>
    <row r="591" spans="6:8">
      <c r="H591" t="s">
        <v>3922</v>
      </c>
    </row>
    <row r="592" spans="6:8">
      <c r="H592" t="s">
        <v>3923</v>
      </c>
    </row>
    <row r="593" spans="1:8">
      <c r="H593" t="s">
        <v>3924</v>
      </c>
    </row>
    <row r="594" spans="1:8">
      <c r="A594" t="s">
        <v>116</v>
      </c>
      <c r="B594">
        <f>HYPERLINK("https://github.com/pmd/pmd/commit/2cef21022c56ea311f346bdb701687bfeab49c1d", "2cef21022c56ea311f346bdb701687bfeab49c1d")</f>
        <v>0</v>
      </c>
      <c r="C594">
        <f>HYPERLINK("https://github.com/pmd/pmd/commit/2adeac8bf763cd8d82b67e1419e2b447c842eeb5", "2adeac8bf763cd8d82b67e1419e2b447c842eeb5")</f>
        <v>0</v>
      </c>
      <c r="D594" t="s">
        <v>757</v>
      </c>
      <c r="E594" t="s">
        <v>905</v>
      </c>
      <c r="F594" t="s">
        <v>1602</v>
      </c>
      <c r="G594" t="s">
        <v>2851</v>
      </c>
      <c r="H594" t="s">
        <v>3925</v>
      </c>
    </row>
    <row r="595" spans="1:8">
      <c r="H595" t="s">
        <v>3926</v>
      </c>
    </row>
    <row r="596" spans="1:8">
      <c r="H596" t="s">
        <v>3927</v>
      </c>
    </row>
    <row r="597" spans="1:8">
      <c r="F597" t="s">
        <v>1656</v>
      </c>
      <c r="G597" t="s">
        <v>2902</v>
      </c>
      <c r="H597" t="s">
        <v>3872</v>
      </c>
    </row>
    <row r="598" spans="1:8">
      <c r="H598" t="s">
        <v>3928</v>
      </c>
    </row>
    <row r="599" spans="1:8">
      <c r="H599" t="s">
        <v>3929</v>
      </c>
    </row>
    <row r="600" spans="1:8">
      <c r="H600" t="s">
        <v>3930</v>
      </c>
    </row>
    <row r="601" spans="1:8">
      <c r="H601" t="s">
        <v>3931</v>
      </c>
    </row>
    <row r="602" spans="1:8">
      <c r="H602" t="s">
        <v>3932</v>
      </c>
    </row>
    <row r="603" spans="1:8">
      <c r="F603" t="s">
        <v>1657</v>
      </c>
      <c r="G603" t="s">
        <v>2903</v>
      </c>
      <c r="H603" t="s">
        <v>3680</v>
      </c>
    </row>
    <row r="604" spans="1:8">
      <c r="H604" t="s">
        <v>3794</v>
      </c>
    </row>
    <row r="605" spans="1:8">
      <c r="H605" t="s">
        <v>3803</v>
      </c>
    </row>
    <row r="606" spans="1:8">
      <c r="A606" t="s">
        <v>117</v>
      </c>
      <c r="B606">
        <f>HYPERLINK("https://github.com/pmd/pmd/commit/07648381ffc850ae899d38adf9035afc30dc920c", "07648381ffc850ae899d38adf9035afc30dc920c")</f>
        <v>0</v>
      </c>
      <c r="C606">
        <f>HYPERLINK("https://github.com/pmd/pmd/commit/2cef21022c56ea311f346bdb701687bfeab49c1d", "2cef21022c56ea311f346bdb701687bfeab49c1d")</f>
        <v>0</v>
      </c>
      <c r="D606" t="s">
        <v>757</v>
      </c>
      <c r="E606" t="s">
        <v>906</v>
      </c>
      <c r="F606" t="s">
        <v>1658</v>
      </c>
      <c r="G606" t="s">
        <v>2904</v>
      </c>
      <c r="H606" t="s">
        <v>3872</v>
      </c>
    </row>
    <row r="607" spans="1:8">
      <c r="H607" t="s">
        <v>3920</v>
      </c>
    </row>
    <row r="608" spans="1:8">
      <c r="H608" t="s">
        <v>3933</v>
      </c>
    </row>
    <row r="609" spans="1:8">
      <c r="F609" t="s">
        <v>1600</v>
      </c>
      <c r="G609" t="s">
        <v>2849</v>
      </c>
      <c r="H609" t="s">
        <v>3680</v>
      </c>
    </row>
    <row r="610" spans="1:8">
      <c r="H610" t="s">
        <v>3794</v>
      </c>
    </row>
    <row r="611" spans="1:8">
      <c r="H611" t="s">
        <v>3803</v>
      </c>
    </row>
    <row r="612" spans="1:8">
      <c r="H612" t="s">
        <v>3804</v>
      </c>
    </row>
    <row r="613" spans="1:8">
      <c r="H613" t="s">
        <v>3885</v>
      </c>
    </row>
    <row r="614" spans="1:8">
      <c r="F614" t="s">
        <v>1601</v>
      </c>
      <c r="G614" t="s">
        <v>2850</v>
      </c>
      <c r="H614" t="s">
        <v>3631</v>
      </c>
    </row>
    <row r="615" spans="1:8">
      <c r="H615" t="s">
        <v>3633</v>
      </c>
    </row>
    <row r="616" spans="1:8">
      <c r="A616" t="s">
        <v>118</v>
      </c>
      <c r="B616">
        <f>HYPERLINK("https://github.com/pmd/pmd/commit/9271586e6d63729ec0d69dc4dda63a3022a9e035", "9271586e6d63729ec0d69dc4dda63a3022a9e035")</f>
        <v>0</v>
      </c>
      <c r="C616">
        <f>HYPERLINK("https://github.com/pmd/pmd/commit/a3d5e7e1921e2c1c10f6a1e60fdfc19983732097", "a3d5e7e1921e2c1c10f6a1e60fdfc19983732097")</f>
        <v>0</v>
      </c>
      <c r="D616" t="s">
        <v>757</v>
      </c>
      <c r="E616" t="s">
        <v>907</v>
      </c>
      <c r="F616" t="s">
        <v>1618</v>
      </c>
      <c r="G616" t="s">
        <v>2867</v>
      </c>
      <c r="H616" t="s">
        <v>3680</v>
      </c>
    </row>
    <row r="617" spans="1:8">
      <c r="H617" t="s">
        <v>3794</v>
      </c>
    </row>
    <row r="618" spans="1:8">
      <c r="H618" t="s">
        <v>3803</v>
      </c>
    </row>
    <row r="619" spans="1:8">
      <c r="H619" t="s">
        <v>3804</v>
      </c>
    </row>
    <row r="620" spans="1:8">
      <c r="H620" t="s">
        <v>3885</v>
      </c>
    </row>
    <row r="621" spans="1:8">
      <c r="H621" t="s">
        <v>3805</v>
      </c>
    </row>
    <row r="622" spans="1:8">
      <c r="H622" t="s">
        <v>3806</v>
      </c>
    </row>
    <row r="623" spans="1:8">
      <c r="H623" t="s">
        <v>3807</v>
      </c>
    </row>
    <row r="624" spans="1:8">
      <c r="H624" t="s">
        <v>3934</v>
      </c>
    </row>
    <row r="625" spans="1:8">
      <c r="A625" t="s">
        <v>119</v>
      </c>
      <c r="B625">
        <f>HYPERLINK("https://github.com/pmd/pmd/commit/79503150418116b23ccaeae37b4fa36f87846fe6", "79503150418116b23ccaeae37b4fa36f87846fe6")</f>
        <v>0</v>
      </c>
      <c r="C625">
        <f>HYPERLINK("https://github.com/pmd/pmd/commit/9271586e6d63729ec0d69dc4dda63a3022a9e035", "9271586e6d63729ec0d69dc4dda63a3022a9e035")</f>
        <v>0</v>
      </c>
      <c r="D625" t="s">
        <v>757</v>
      </c>
      <c r="E625" t="s">
        <v>908</v>
      </c>
      <c r="F625" t="s">
        <v>1639</v>
      </c>
      <c r="G625" t="s">
        <v>2886</v>
      </c>
      <c r="H625" t="s">
        <v>3935</v>
      </c>
    </row>
    <row r="626" spans="1:8">
      <c r="H626" t="s">
        <v>3936</v>
      </c>
    </row>
    <row r="627" spans="1:8">
      <c r="H627" t="s">
        <v>3937</v>
      </c>
    </row>
    <row r="628" spans="1:8">
      <c r="H628" t="s">
        <v>3938</v>
      </c>
    </row>
    <row r="629" spans="1:8">
      <c r="H629" t="s">
        <v>3842</v>
      </c>
    </row>
    <row r="630" spans="1:8">
      <c r="A630" t="s">
        <v>120</v>
      </c>
      <c r="B630">
        <f>HYPERLINK("https://github.com/pmd/pmd/commit/c7447f09ef990366fd055ed47cfc0e44bec97c95", "c7447f09ef990366fd055ed47cfc0e44bec97c95")</f>
        <v>0</v>
      </c>
      <c r="C630">
        <f>HYPERLINK("https://github.com/pmd/pmd/commit/4911abc0cb3d55f1ea0c5dadcffca2df6bbb24c6", "4911abc0cb3d55f1ea0c5dadcffca2df6bbb24c6")</f>
        <v>0</v>
      </c>
      <c r="D630" t="s">
        <v>757</v>
      </c>
      <c r="E630" t="s">
        <v>909</v>
      </c>
      <c r="F630" t="s">
        <v>1595</v>
      </c>
      <c r="G630" t="s">
        <v>2844</v>
      </c>
      <c r="H630" t="s">
        <v>3939</v>
      </c>
    </row>
    <row r="631" spans="1:8">
      <c r="H631" t="s">
        <v>3940</v>
      </c>
    </row>
    <row r="632" spans="1:8">
      <c r="H632" t="s">
        <v>3941</v>
      </c>
    </row>
    <row r="633" spans="1:8">
      <c r="H633" t="s">
        <v>3942</v>
      </c>
    </row>
    <row r="634" spans="1:8">
      <c r="F634" t="s">
        <v>1596</v>
      </c>
      <c r="G634" t="s">
        <v>2845</v>
      </c>
      <c r="H634" t="s">
        <v>3943</v>
      </c>
    </row>
    <row r="635" spans="1:8">
      <c r="F635" t="s">
        <v>1597</v>
      </c>
      <c r="G635" t="s">
        <v>2846</v>
      </c>
      <c r="H635" t="s">
        <v>3680</v>
      </c>
    </row>
    <row r="636" spans="1:8">
      <c r="H636" t="s">
        <v>3794</v>
      </c>
    </row>
    <row r="637" spans="1:8">
      <c r="F637" t="s">
        <v>1598</v>
      </c>
      <c r="G637" t="s">
        <v>2847</v>
      </c>
      <c r="H637" t="s">
        <v>3944</v>
      </c>
    </row>
    <row r="638" spans="1:8">
      <c r="H638" t="s">
        <v>3945</v>
      </c>
    </row>
    <row r="639" spans="1:8">
      <c r="H639" t="s">
        <v>3946</v>
      </c>
    </row>
    <row r="640" spans="1:8">
      <c r="F640" t="s">
        <v>1599</v>
      </c>
      <c r="G640" t="s">
        <v>2848</v>
      </c>
      <c r="H640" t="s">
        <v>3623</v>
      </c>
    </row>
    <row r="641" spans="1:8">
      <c r="F641" t="s">
        <v>1648</v>
      </c>
      <c r="G641" t="s">
        <v>2894</v>
      </c>
      <c r="H641" t="s">
        <v>3925</v>
      </c>
    </row>
    <row r="642" spans="1:8">
      <c r="H642" t="s">
        <v>3926</v>
      </c>
    </row>
    <row r="643" spans="1:8">
      <c r="A643" t="s">
        <v>121</v>
      </c>
      <c r="B643">
        <f>HYPERLINK("https://github.com/pmd/pmd/commit/f86c37b1641e7f423cc12d00ba8f31d2ea9c5dd0", "f86c37b1641e7f423cc12d00ba8f31d2ea9c5dd0")</f>
        <v>0</v>
      </c>
      <c r="C643">
        <f>HYPERLINK("https://github.com/pmd/pmd/commit/c7447f09ef990366fd055ed47cfc0e44bec97c95", "c7447f09ef990366fd055ed47cfc0e44bec97c95")</f>
        <v>0</v>
      </c>
      <c r="D643" t="s">
        <v>757</v>
      </c>
      <c r="E643" t="s">
        <v>910</v>
      </c>
      <c r="F643" t="s">
        <v>1592</v>
      </c>
      <c r="G643" t="s">
        <v>2841</v>
      </c>
      <c r="H643" t="s">
        <v>3680</v>
      </c>
    </row>
    <row r="644" spans="1:8">
      <c r="H644" t="s">
        <v>3794</v>
      </c>
    </row>
    <row r="645" spans="1:8">
      <c r="H645" t="s">
        <v>3803</v>
      </c>
    </row>
    <row r="646" spans="1:8">
      <c r="F646" t="s">
        <v>1659</v>
      </c>
      <c r="G646" t="s">
        <v>2905</v>
      </c>
      <c r="H646" t="s">
        <v>3926</v>
      </c>
    </row>
    <row r="647" spans="1:8">
      <c r="H647" t="s">
        <v>3925</v>
      </c>
    </row>
    <row r="648" spans="1:8">
      <c r="H648" t="s">
        <v>3947</v>
      </c>
    </row>
    <row r="649" spans="1:8">
      <c r="F649" t="s">
        <v>1593</v>
      </c>
      <c r="G649" t="s">
        <v>2842</v>
      </c>
      <c r="H649" t="s">
        <v>3680</v>
      </c>
    </row>
    <row r="650" spans="1:8">
      <c r="H650" t="s">
        <v>3794</v>
      </c>
    </row>
    <row r="651" spans="1:8">
      <c r="H651" t="s">
        <v>3803</v>
      </c>
    </row>
    <row r="652" spans="1:8">
      <c r="H652" t="s">
        <v>3804</v>
      </c>
    </row>
    <row r="653" spans="1:8">
      <c r="F653" t="s">
        <v>1594</v>
      </c>
      <c r="G653" t="s">
        <v>2843</v>
      </c>
      <c r="H653" t="s">
        <v>3872</v>
      </c>
    </row>
    <row r="654" spans="1:8">
      <c r="H654" t="s">
        <v>3948</v>
      </c>
    </row>
    <row r="655" spans="1:8">
      <c r="H655" t="s">
        <v>3949</v>
      </c>
    </row>
    <row r="656" spans="1:8">
      <c r="H656" t="s">
        <v>3950</v>
      </c>
    </row>
    <row r="657" spans="1:8">
      <c r="H657" t="s">
        <v>3951</v>
      </c>
    </row>
    <row r="658" spans="1:8">
      <c r="A658" t="s">
        <v>122</v>
      </c>
      <c r="B658">
        <f>HYPERLINK("https://github.com/pmd/pmd/commit/7000df9009d4f79ab1d29d4f5360ace9c4ca89df", "7000df9009d4f79ab1d29d4f5360ace9c4ca89df")</f>
        <v>0</v>
      </c>
      <c r="C658">
        <f>HYPERLINK("https://github.com/pmd/pmd/commit/828f9496b4597f484669f924b862cb522cd29f32", "828f9496b4597f484669f924b862cb522cd29f32")</f>
        <v>0</v>
      </c>
      <c r="D658" t="s">
        <v>757</v>
      </c>
      <c r="E658" t="s">
        <v>911</v>
      </c>
      <c r="F658" t="s">
        <v>1588</v>
      </c>
      <c r="G658" t="s">
        <v>2837</v>
      </c>
      <c r="H658" t="s">
        <v>3952</v>
      </c>
    </row>
    <row r="659" spans="1:8">
      <c r="A659" t="s">
        <v>123</v>
      </c>
      <c r="B659">
        <f>HYPERLINK("https://github.com/pmd/pmd/commit/8fcf5cf2fd074d85d369cf640ad8ca5837b0d261", "8fcf5cf2fd074d85d369cf640ad8ca5837b0d261")</f>
        <v>0</v>
      </c>
      <c r="C659">
        <f>HYPERLINK("https://github.com/pmd/pmd/commit/833b4c3884b5a8ede7730c39be3da1cdcbf2f847", "833b4c3884b5a8ede7730c39be3da1cdcbf2f847")</f>
        <v>0</v>
      </c>
      <c r="D659" t="s">
        <v>757</v>
      </c>
      <c r="E659" t="s">
        <v>912</v>
      </c>
      <c r="F659" t="s">
        <v>1582</v>
      </c>
      <c r="G659" t="s">
        <v>2831</v>
      </c>
      <c r="H659" t="s">
        <v>3719</v>
      </c>
    </row>
    <row r="660" spans="1:8">
      <c r="H660" t="s">
        <v>3953</v>
      </c>
    </row>
    <row r="661" spans="1:8">
      <c r="H661" t="s">
        <v>3954</v>
      </c>
    </row>
    <row r="662" spans="1:8">
      <c r="H662" t="s">
        <v>3955</v>
      </c>
    </row>
    <row r="663" spans="1:8">
      <c r="H663" t="s">
        <v>3956</v>
      </c>
    </row>
    <row r="664" spans="1:8">
      <c r="H664" t="s">
        <v>3708</v>
      </c>
    </row>
    <row r="665" spans="1:8">
      <c r="A665" t="s">
        <v>124</v>
      </c>
      <c r="B665">
        <f>HYPERLINK("https://github.com/pmd/pmd/commit/e7bb60437e82b3f9f50223e397369532bb382df6", "e7bb60437e82b3f9f50223e397369532bb382df6")</f>
        <v>0</v>
      </c>
      <c r="C665">
        <f>HYPERLINK("https://github.com/pmd/pmd/commit/1ddde9fb8ee40f70d097c7f8cb4e520f4bffb77f", "1ddde9fb8ee40f70d097c7f8cb4e520f4bffb77f")</f>
        <v>0</v>
      </c>
      <c r="D665" t="s">
        <v>757</v>
      </c>
      <c r="E665" t="s">
        <v>913</v>
      </c>
      <c r="F665" t="s">
        <v>1660</v>
      </c>
      <c r="G665" t="s">
        <v>2906</v>
      </c>
      <c r="H665" t="s">
        <v>3957</v>
      </c>
    </row>
    <row r="666" spans="1:8">
      <c r="H666" t="s">
        <v>3958</v>
      </c>
    </row>
    <row r="667" spans="1:8">
      <c r="H667" t="s">
        <v>3959</v>
      </c>
    </row>
    <row r="668" spans="1:8">
      <c r="H668" t="s">
        <v>3960</v>
      </c>
    </row>
    <row r="669" spans="1:8">
      <c r="H669" t="s">
        <v>3961</v>
      </c>
    </row>
    <row r="670" spans="1:8">
      <c r="F670" t="s">
        <v>1661</v>
      </c>
      <c r="G670" t="s">
        <v>2907</v>
      </c>
      <c r="H670" t="s">
        <v>3962</v>
      </c>
    </row>
    <row r="671" spans="1:8">
      <c r="A671" t="s">
        <v>125</v>
      </c>
      <c r="B671">
        <f>HYPERLINK("https://github.com/pmd/pmd/commit/1a7bf2426bc310efbfbeae5846a68f79cd61d3e0", "1a7bf2426bc310efbfbeae5846a68f79cd61d3e0")</f>
        <v>0</v>
      </c>
      <c r="C671">
        <f>HYPERLINK("https://github.com/pmd/pmd/commit/16def1da7b1271f13c3de4e2dde1bd1310631702", "16def1da7b1271f13c3de4e2dde1bd1310631702")</f>
        <v>0</v>
      </c>
      <c r="D671" t="s">
        <v>757</v>
      </c>
      <c r="E671" t="s">
        <v>914</v>
      </c>
      <c r="F671" t="s">
        <v>1662</v>
      </c>
      <c r="G671" t="s">
        <v>2908</v>
      </c>
      <c r="H671" t="s">
        <v>3926</v>
      </c>
    </row>
    <row r="672" spans="1:8">
      <c r="H672" t="s">
        <v>3925</v>
      </c>
    </row>
    <row r="673" spans="1:8">
      <c r="H673" t="s">
        <v>3963</v>
      </c>
    </row>
    <row r="674" spans="1:8">
      <c r="H674" t="s">
        <v>3964</v>
      </c>
    </row>
    <row r="675" spans="1:8">
      <c r="A675" t="s">
        <v>126</v>
      </c>
      <c r="B675">
        <f>HYPERLINK("https://github.com/pmd/pmd/commit/1cc16f5fe8b426ca6b38f9693afa1e89ffd70835", "1cc16f5fe8b426ca6b38f9693afa1e89ffd70835")</f>
        <v>0</v>
      </c>
      <c r="C675">
        <f>HYPERLINK("https://github.com/pmd/pmd/commit/5f1f887f5360aedf8ddd97fbf7d64e834cbaf85c", "5f1f887f5360aedf8ddd97fbf7d64e834cbaf85c")</f>
        <v>0</v>
      </c>
      <c r="D675" t="s">
        <v>757</v>
      </c>
      <c r="E675" t="s">
        <v>915</v>
      </c>
      <c r="F675" t="s">
        <v>1663</v>
      </c>
      <c r="G675" t="s">
        <v>2831</v>
      </c>
      <c r="H675" t="s">
        <v>3719</v>
      </c>
    </row>
    <row r="676" spans="1:8">
      <c r="H676" t="s">
        <v>3953</v>
      </c>
    </row>
    <row r="677" spans="1:8">
      <c r="H677" t="s">
        <v>3954</v>
      </c>
    </row>
    <row r="678" spans="1:8">
      <c r="H678" t="s">
        <v>3955</v>
      </c>
    </row>
    <row r="679" spans="1:8">
      <c r="H679" t="s">
        <v>3956</v>
      </c>
    </row>
    <row r="680" spans="1:8">
      <c r="H680" t="s">
        <v>3708</v>
      </c>
    </row>
    <row r="681" spans="1:8">
      <c r="A681" t="s">
        <v>127</v>
      </c>
      <c r="B681">
        <f>HYPERLINK("https://github.com/pmd/pmd/commit/be29d08a897584a2e70b7c166eec4cff9e45bf33", "be29d08a897584a2e70b7c166eec4cff9e45bf33")</f>
        <v>0</v>
      </c>
      <c r="C681">
        <f>HYPERLINK("https://github.com/pmd/pmd/commit/1cc16f5fe8b426ca6b38f9693afa1e89ffd70835", "1cc16f5fe8b426ca6b38f9693afa1e89ffd70835")</f>
        <v>0</v>
      </c>
      <c r="D681" t="s">
        <v>757</v>
      </c>
      <c r="E681" t="s">
        <v>916</v>
      </c>
      <c r="F681" t="s">
        <v>1588</v>
      </c>
      <c r="G681" t="s">
        <v>2837</v>
      </c>
      <c r="H681" t="s">
        <v>3965</v>
      </c>
    </row>
    <row r="682" spans="1:8">
      <c r="H682" t="s">
        <v>3966</v>
      </c>
    </row>
    <row r="683" spans="1:8">
      <c r="A683" t="s">
        <v>128</v>
      </c>
      <c r="B683">
        <f>HYPERLINK("https://github.com/pmd/pmd/commit/83d81b076b32acdf3f82077c7f4c2a2e160aa32f", "83d81b076b32acdf3f82077c7f4c2a2e160aa32f")</f>
        <v>0</v>
      </c>
      <c r="C683">
        <f>HYPERLINK("https://github.com/pmd/pmd/commit/6ccfb5ea5233179909a6d83a6412c124bee86cbc", "6ccfb5ea5233179909a6d83a6412c124bee86cbc")</f>
        <v>0</v>
      </c>
      <c r="D683" t="s">
        <v>757</v>
      </c>
      <c r="E683" t="s">
        <v>917</v>
      </c>
      <c r="F683" t="s">
        <v>1664</v>
      </c>
      <c r="G683" t="s">
        <v>2909</v>
      </c>
      <c r="H683" t="s">
        <v>3967</v>
      </c>
    </row>
    <row r="684" spans="1:8">
      <c r="A684" t="s">
        <v>129</v>
      </c>
      <c r="B684">
        <f>HYPERLINK("https://github.com/pmd/pmd/commit/8e61889ba0778848f796784d43cf454b7d51d0ae", "8e61889ba0778848f796784d43cf454b7d51d0ae")</f>
        <v>0</v>
      </c>
      <c r="C684">
        <f>HYPERLINK("https://github.com/pmd/pmd/commit/ccd5163b1a18b708cb374146186c6c5abe183417", "ccd5163b1a18b708cb374146186c6c5abe183417")</f>
        <v>0</v>
      </c>
      <c r="D684" t="s">
        <v>757</v>
      </c>
      <c r="E684" t="s">
        <v>918</v>
      </c>
      <c r="F684" t="s">
        <v>1665</v>
      </c>
      <c r="G684" t="s">
        <v>2910</v>
      </c>
      <c r="H684" t="s">
        <v>3968</v>
      </c>
    </row>
    <row r="685" spans="1:8">
      <c r="H685" t="s">
        <v>3969</v>
      </c>
    </row>
    <row r="686" spans="1:8">
      <c r="A686" t="s">
        <v>130</v>
      </c>
      <c r="B686">
        <f>HYPERLINK("https://github.com/pmd/pmd/commit/9e29e9a736d3591abde581bb214726e670884bec", "9e29e9a736d3591abde581bb214726e670884bec")</f>
        <v>0</v>
      </c>
      <c r="C686">
        <f>HYPERLINK("https://github.com/pmd/pmd/commit/95f70b065352e1fb62e5343b36198f9d1ee5cfe7", "95f70b065352e1fb62e5343b36198f9d1ee5cfe7")</f>
        <v>0</v>
      </c>
      <c r="D686" t="s">
        <v>757</v>
      </c>
      <c r="E686" t="s">
        <v>919</v>
      </c>
      <c r="F686" t="s">
        <v>1665</v>
      </c>
      <c r="G686" t="s">
        <v>2910</v>
      </c>
      <c r="H686" t="s">
        <v>3970</v>
      </c>
    </row>
    <row r="687" spans="1:8">
      <c r="A687" t="s">
        <v>131</v>
      </c>
      <c r="B687">
        <f>HYPERLINK("https://github.com/pmd/pmd/commit/273b63f5ac02bb26a55eb77e0e84d73aa07402e7", "273b63f5ac02bb26a55eb77e0e84d73aa07402e7")</f>
        <v>0</v>
      </c>
      <c r="C687">
        <f>HYPERLINK("https://github.com/pmd/pmd/commit/711a08c8068b446751f02e6f1a02577c1caf1c27", "711a08c8068b446751f02e6f1a02577c1caf1c27")</f>
        <v>0</v>
      </c>
      <c r="D687" t="s">
        <v>757</v>
      </c>
      <c r="E687" t="s">
        <v>920</v>
      </c>
      <c r="F687" t="s">
        <v>1666</v>
      </c>
      <c r="G687" t="s">
        <v>2853</v>
      </c>
      <c r="H687" t="s">
        <v>3854</v>
      </c>
    </row>
    <row r="688" spans="1:8">
      <c r="H688" t="s">
        <v>3855</v>
      </c>
    </row>
    <row r="689" spans="1:8">
      <c r="H689" t="s">
        <v>3856</v>
      </c>
    </row>
    <row r="690" spans="1:8">
      <c r="A690" t="s">
        <v>132</v>
      </c>
      <c r="B690">
        <f>HYPERLINK("https://github.com/pmd/pmd/commit/3c3df6372fb788418211598ee36e40f0c91c361f", "3c3df6372fb788418211598ee36e40f0c91c361f")</f>
        <v>0</v>
      </c>
      <c r="C690">
        <f>HYPERLINK("https://github.com/pmd/pmd/commit/273b63f5ac02bb26a55eb77e0e84d73aa07402e7", "273b63f5ac02bb26a55eb77e0e84d73aa07402e7")</f>
        <v>0</v>
      </c>
      <c r="D690" t="s">
        <v>757</v>
      </c>
      <c r="E690" t="s">
        <v>921</v>
      </c>
      <c r="F690" t="s">
        <v>1619</v>
      </c>
      <c r="G690" t="s">
        <v>2868</v>
      </c>
      <c r="H690" t="s">
        <v>3971</v>
      </c>
    </row>
    <row r="691" spans="1:8">
      <c r="H691" t="s">
        <v>3972</v>
      </c>
    </row>
    <row r="692" spans="1:8">
      <c r="H692" t="s">
        <v>3973</v>
      </c>
    </row>
    <row r="693" spans="1:8">
      <c r="H693" t="s">
        <v>3974</v>
      </c>
    </row>
    <row r="694" spans="1:8">
      <c r="H694" t="s">
        <v>3975</v>
      </c>
    </row>
    <row r="695" spans="1:8">
      <c r="H695" t="s">
        <v>3976</v>
      </c>
    </row>
    <row r="696" spans="1:8">
      <c r="A696" t="s">
        <v>133</v>
      </c>
      <c r="B696">
        <f>HYPERLINK("https://github.com/pmd/pmd/commit/b6a44dd55d656a866cbc9bad6d07c39a52c17f9c", "b6a44dd55d656a866cbc9bad6d07c39a52c17f9c")</f>
        <v>0</v>
      </c>
      <c r="C696">
        <f>HYPERLINK("https://github.com/pmd/pmd/commit/3c3df6372fb788418211598ee36e40f0c91c361f", "3c3df6372fb788418211598ee36e40f0c91c361f")</f>
        <v>0</v>
      </c>
      <c r="D696" t="s">
        <v>757</v>
      </c>
      <c r="E696" t="s">
        <v>922</v>
      </c>
      <c r="F696" t="s">
        <v>1636</v>
      </c>
      <c r="G696" t="s">
        <v>2883</v>
      </c>
      <c r="H696" t="s">
        <v>3872</v>
      </c>
    </row>
    <row r="697" spans="1:8">
      <c r="H697" t="s">
        <v>3977</v>
      </c>
    </row>
    <row r="698" spans="1:8">
      <c r="H698" t="s">
        <v>3978</v>
      </c>
    </row>
    <row r="699" spans="1:8">
      <c r="H699" t="s">
        <v>3979</v>
      </c>
    </row>
    <row r="700" spans="1:8">
      <c r="H700" t="s">
        <v>3980</v>
      </c>
    </row>
    <row r="701" spans="1:8">
      <c r="H701" t="s">
        <v>3981</v>
      </c>
    </row>
    <row r="702" spans="1:8">
      <c r="A702" t="s">
        <v>134</v>
      </c>
      <c r="B702">
        <f>HYPERLINK("https://github.com/pmd/pmd/commit/f8ba7c64c463399276df557c490f186de462f3aa", "f8ba7c64c463399276df557c490f186de462f3aa")</f>
        <v>0</v>
      </c>
      <c r="C702">
        <f>HYPERLINK("https://github.com/pmd/pmd/commit/08221e3c8043819b1957b26303b0f03fab3989bb", "08221e3c8043819b1957b26303b0f03fab3989bb")</f>
        <v>0</v>
      </c>
      <c r="D702" t="s">
        <v>757</v>
      </c>
      <c r="E702" t="s">
        <v>923</v>
      </c>
      <c r="F702" t="s">
        <v>1667</v>
      </c>
      <c r="G702" t="s">
        <v>2911</v>
      </c>
      <c r="H702" t="s">
        <v>3982</v>
      </c>
    </row>
    <row r="703" spans="1:8">
      <c r="H703" t="s">
        <v>3821</v>
      </c>
    </row>
    <row r="704" spans="1:8">
      <c r="H704" t="s">
        <v>3822</v>
      </c>
    </row>
    <row r="705" spans="1:8">
      <c r="H705" t="s">
        <v>3983</v>
      </c>
    </row>
    <row r="706" spans="1:8">
      <c r="F706" t="s">
        <v>1641</v>
      </c>
      <c r="G706" t="s">
        <v>2888</v>
      </c>
      <c r="H706" t="s">
        <v>3984</v>
      </c>
    </row>
    <row r="707" spans="1:8">
      <c r="A707" t="s">
        <v>135</v>
      </c>
      <c r="B707">
        <f>HYPERLINK("https://github.com/pmd/pmd/commit/6ff6465f0828fbe2ec4bab04835ca986af1bae0f", "6ff6465f0828fbe2ec4bab04835ca986af1bae0f")</f>
        <v>0</v>
      </c>
      <c r="C707">
        <f>HYPERLINK("https://github.com/pmd/pmd/commit/86a5fbe8bf59013a964a8023ac482f3af9198232", "86a5fbe8bf59013a964a8023ac482f3af9198232")</f>
        <v>0</v>
      </c>
      <c r="D707" t="s">
        <v>757</v>
      </c>
      <c r="E707" t="s">
        <v>924</v>
      </c>
      <c r="F707" t="s">
        <v>1609</v>
      </c>
      <c r="G707" t="s">
        <v>2858</v>
      </c>
      <c r="H707" t="s">
        <v>3680</v>
      </c>
    </row>
    <row r="708" spans="1:8">
      <c r="H708" t="s">
        <v>3794</v>
      </c>
    </row>
    <row r="709" spans="1:8">
      <c r="H709" t="s">
        <v>3803</v>
      </c>
    </row>
    <row r="710" spans="1:8">
      <c r="A710" t="s">
        <v>136</v>
      </c>
      <c r="B710">
        <f>HYPERLINK("https://github.com/pmd/pmd/commit/7349dda4c4e1638513db21fa3e259d40d13037a6", "7349dda4c4e1638513db21fa3e259d40d13037a6")</f>
        <v>0</v>
      </c>
      <c r="C710">
        <f>HYPERLINK("https://github.com/pmd/pmd/commit/5b6bdfbc135f2e7072159e69ec1a98bc1bc73a93", "5b6bdfbc135f2e7072159e69ec1a98bc1bc73a93")</f>
        <v>0</v>
      </c>
      <c r="D710" t="s">
        <v>757</v>
      </c>
      <c r="E710" t="s">
        <v>925</v>
      </c>
      <c r="F710" t="s">
        <v>1635</v>
      </c>
      <c r="G710" t="s">
        <v>2882</v>
      </c>
      <c r="H710" t="s">
        <v>3985</v>
      </c>
    </row>
    <row r="711" spans="1:8">
      <c r="H711" t="s">
        <v>3986</v>
      </c>
    </row>
    <row r="712" spans="1:8">
      <c r="H712" t="s">
        <v>3987</v>
      </c>
    </row>
    <row r="713" spans="1:8">
      <c r="H713" t="s">
        <v>3988</v>
      </c>
    </row>
    <row r="714" spans="1:8">
      <c r="A714" t="s">
        <v>137</v>
      </c>
      <c r="B714">
        <f>HYPERLINK("https://github.com/pmd/pmd/commit/32c5ee9efdb89738ba82f70cea1a5b4d386d5c88", "32c5ee9efdb89738ba82f70cea1a5b4d386d5c88")</f>
        <v>0</v>
      </c>
      <c r="C714">
        <f>HYPERLINK("https://github.com/pmd/pmd/commit/7a00d12d046e811cc88343cb7e12aeb387964c4b", "7a00d12d046e811cc88343cb7e12aeb387964c4b")</f>
        <v>0</v>
      </c>
      <c r="D714" t="s">
        <v>757</v>
      </c>
      <c r="E714" t="s">
        <v>926</v>
      </c>
      <c r="F714" t="s">
        <v>1668</v>
      </c>
      <c r="G714" t="s">
        <v>2912</v>
      </c>
      <c r="H714" t="s">
        <v>3872</v>
      </c>
    </row>
    <row r="715" spans="1:8">
      <c r="H715" t="s">
        <v>3920</v>
      </c>
    </row>
    <row r="716" spans="1:8">
      <c r="H716" t="s">
        <v>3989</v>
      </c>
    </row>
    <row r="717" spans="1:8">
      <c r="H717" t="s">
        <v>3990</v>
      </c>
    </row>
    <row r="718" spans="1:8">
      <c r="A718" t="s">
        <v>138</v>
      </c>
      <c r="B718">
        <f>HYPERLINK("https://github.com/pmd/pmd/commit/edd6ecb613cef30d63d55879fef8a64442e79593", "edd6ecb613cef30d63d55879fef8a64442e79593")</f>
        <v>0</v>
      </c>
      <c r="C718">
        <f>HYPERLINK("https://github.com/pmd/pmd/commit/637c381ead830e189d31cd64633626137a6821d8", "637c381ead830e189d31cd64633626137a6821d8")</f>
        <v>0</v>
      </c>
      <c r="D718" t="s">
        <v>757</v>
      </c>
      <c r="E718" t="s">
        <v>927</v>
      </c>
      <c r="F718" t="s">
        <v>1669</v>
      </c>
      <c r="G718" t="s">
        <v>2913</v>
      </c>
      <c r="H718" t="s">
        <v>3991</v>
      </c>
    </row>
    <row r="719" spans="1:8">
      <c r="H719" t="s">
        <v>3992</v>
      </c>
    </row>
    <row r="720" spans="1:8">
      <c r="H720" t="s">
        <v>3993</v>
      </c>
    </row>
    <row r="721" spans="1:8">
      <c r="H721" t="s">
        <v>3680</v>
      </c>
    </row>
    <row r="722" spans="1:8">
      <c r="F722" t="s">
        <v>1670</v>
      </c>
      <c r="G722" t="s">
        <v>2914</v>
      </c>
      <c r="H722" t="s">
        <v>3994</v>
      </c>
    </row>
    <row r="723" spans="1:8">
      <c r="A723" t="s">
        <v>139</v>
      </c>
      <c r="B723">
        <f>HYPERLINK("https://github.com/pmd/pmd/commit/d9cae7a357742084be8d5ddb2f3f599cc89f0786", "d9cae7a357742084be8d5ddb2f3f599cc89f0786")</f>
        <v>0</v>
      </c>
      <c r="C723">
        <f>HYPERLINK("https://github.com/pmd/pmd/commit/233c887c3b60747022f8b5d6aff4cf7623bf16af", "233c887c3b60747022f8b5d6aff4cf7623bf16af")</f>
        <v>0</v>
      </c>
      <c r="D723" t="s">
        <v>757</v>
      </c>
      <c r="E723" t="s">
        <v>928</v>
      </c>
      <c r="F723" t="s">
        <v>1669</v>
      </c>
      <c r="G723" t="s">
        <v>2913</v>
      </c>
      <c r="H723" t="s">
        <v>3995</v>
      </c>
    </row>
    <row r="724" spans="1:8">
      <c r="H724" t="s">
        <v>3996</v>
      </c>
    </row>
    <row r="725" spans="1:8">
      <c r="H725" t="s">
        <v>3997</v>
      </c>
    </row>
    <row r="726" spans="1:8">
      <c r="H726" t="s">
        <v>3998</v>
      </c>
    </row>
    <row r="727" spans="1:8">
      <c r="A727" t="s">
        <v>140</v>
      </c>
      <c r="B727">
        <f>HYPERLINK("https://github.com/pmd/pmd/commit/b60b81a56d1ce90067bbcf07781ae608aace7110", "b60b81a56d1ce90067bbcf07781ae608aace7110")</f>
        <v>0</v>
      </c>
      <c r="C727">
        <f>HYPERLINK("https://github.com/pmd/pmd/commit/fd88c9a96a9b7c4aa19dc9aaa28a55a76852fc59", "fd88c9a96a9b7c4aa19dc9aaa28a55a76852fc59")</f>
        <v>0</v>
      </c>
      <c r="D727" t="s">
        <v>757</v>
      </c>
      <c r="E727" t="s">
        <v>929</v>
      </c>
      <c r="F727" t="s">
        <v>1671</v>
      </c>
      <c r="G727" t="s">
        <v>2915</v>
      </c>
      <c r="H727" t="s">
        <v>3872</v>
      </c>
    </row>
    <row r="728" spans="1:8">
      <c r="A728" t="s">
        <v>141</v>
      </c>
      <c r="B728">
        <f>HYPERLINK("https://github.com/pmd/pmd/commit/8fcd62ceec7cf59e494eb4bafc8139d73aacdd95", "8fcd62ceec7cf59e494eb4bafc8139d73aacdd95")</f>
        <v>0</v>
      </c>
      <c r="C728">
        <f>HYPERLINK("https://github.com/pmd/pmd/commit/e4774a65a723ce5838947c64d6b85dbe8532aeda", "e4774a65a723ce5838947c64d6b85dbe8532aeda")</f>
        <v>0</v>
      </c>
      <c r="D728" t="s">
        <v>757</v>
      </c>
      <c r="E728" t="s">
        <v>930</v>
      </c>
      <c r="F728" t="s">
        <v>1641</v>
      </c>
      <c r="G728" t="s">
        <v>2888</v>
      </c>
      <c r="H728" t="s">
        <v>3999</v>
      </c>
    </row>
    <row r="729" spans="1:8">
      <c r="H729" t="s">
        <v>4000</v>
      </c>
    </row>
    <row r="730" spans="1:8">
      <c r="A730" t="s">
        <v>142</v>
      </c>
      <c r="B730">
        <f>HYPERLINK("https://github.com/pmd/pmd/commit/9fd9b84f32803021b24cfdaa65d95e9a494cb48b", "9fd9b84f32803021b24cfdaa65d95e9a494cb48b")</f>
        <v>0</v>
      </c>
      <c r="C730">
        <f>HYPERLINK("https://github.com/pmd/pmd/commit/8fcd62ceec7cf59e494eb4bafc8139d73aacdd95", "8fcd62ceec7cf59e494eb4bafc8139d73aacdd95")</f>
        <v>0</v>
      </c>
      <c r="D730" t="s">
        <v>757</v>
      </c>
      <c r="E730" t="s">
        <v>931</v>
      </c>
      <c r="F730" t="s">
        <v>1672</v>
      </c>
      <c r="G730" t="s">
        <v>2916</v>
      </c>
      <c r="H730" t="s">
        <v>3692</v>
      </c>
    </row>
    <row r="731" spans="1:8">
      <c r="A731" t="s">
        <v>143</v>
      </c>
      <c r="B731">
        <f>HYPERLINK("https://github.com/pmd/pmd/commit/abc1843fcadf004d7a891acc6a161056f0c9b967", "abc1843fcadf004d7a891acc6a161056f0c9b967")</f>
        <v>0</v>
      </c>
      <c r="C731">
        <f>HYPERLINK("https://github.com/pmd/pmd/commit/9fd9b84f32803021b24cfdaa65d95e9a494cb48b", "9fd9b84f32803021b24cfdaa65d95e9a494cb48b")</f>
        <v>0</v>
      </c>
      <c r="D731" t="s">
        <v>757</v>
      </c>
      <c r="E731" t="s">
        <v>932</v>
      </c>
      <c r="F731" t="s">
        <v>1665</v>
      </c>
      <c r="G731" t="s">
        <v>2910</v>
      </c>
      <c r="H731" t="s">
        <v>4001</v>
      </c>
    </row>
    <row r="732" spans="1:8">
      <c r="H732" t="s">
        <v>4002</v>
      </c>
    </row>
    <row r="733" spans="1:8">
      <c r="H733" t="s">
        <v>4003</v>
      </c>
    </row>
    <row r="734" spans="1:8">
      <c r="H734" t="s">
        <v>4004</v>
      </c>
    </row>
    <row r="735" spans="1:8">
      <c r="H735" t="s">
        <v>4005</v>
      </c>
    </row>
    <row r="736" spans="1:8">
      <c r="A736" t="s">
        <v>144</v>
      </c>
      <c r="B736">
        <f>HYPERLINK("https://github.com/pmd/pmd/commit/5147d5cf5d6683150d4fce2d3502ddedc72a4411", "5147d5cf5d6683150d4fce2d3502ddedc72a4411")</f>
        <v>0</v>
      </c>
      <c r="C736">
        <f>HYPERLINK("https://github.com/pmd/pmd/commit/3a61690fa16c3d3e40b39f2622fa1e9b9ffc33c8", "3a61690fa16c3d3e40b39f2622fa1e9b9ffc33c8")</f>
        <v>0</v>
      </c>
      <c r="D736" t="s">
        <v>757</v>
      </c>
      <c r="E736" t="s">
        <v>933</v>
      </c>
      <c r="F736" t="s">
        <v>1673</v>
      </c>
      <c r="G736" t="s">
        <v>2917</v>
      </c>
      <c r="H736" t="s">
        <v>4006</v>
      </c>
    </row>
    <row r="737" spans="1:8">
      <c r="H737" t="s">
        <v>4007</v>
      </c>
    </row>
    <row r="738" spans="1:8">
      <c r="A738" t="s">
        <v>145</v>
      </c>
      <c r="B738">
        <f>HYPERLINK("https://github.com/pmd/pmd/commit/a41858f2f83d7c241cdcc894185adcc62828e1fb", "a41858f2f83d7c241cdcc894185adcc62828e1fb")</f>
        <v>0</v>
      </c>
      <c r="C738">
        <f>HYPERLINK("https://github.com/pmd/pmd/commit/9d1af2b7a522ed0f2d7ef93adec2d97ca3ab3b2f", "9d1af2b7a522ed0f2d7ef93adec2d97ca3ab3b2f")</f>
        <v>0</v>
      </c>
      <c r="D738" t="s">
        <v>757</v>
      </c>
      <c r="E738" t="s">
        <v>934</v>
      </c>
      <c r="F738" t="s">
        <v>1674</v>
      </c>
      <c r="G738" t="s">
        <v>2918</v>
      </c>
      <c r="H738" t="s">
        <v>4008</v>
      </c>
    </row>
    <row r="739" spans="1:8">
      <c r="A739" t="s">
        <v>146</v>
      </c>
      <c r="B739">
        <f>HYPERLINK("https://github.com/pmd/pmd/commit/a7e0bc028c89fe4a53fb0764133fc8a834a40f16", "a7e0bc028c89fe4a53fb0764133fc8a834a40f16")</f>
        <v>0</v>
      </c>
      <c r="C739">
        <f>HYPERLINK("https://github.com/pmd/pmd/commit/bbef427372443a74f26435be578ea3b591a105fb", "bbef427372443a74f26435be578ea3b591a105fb")</f>
        <v>0</v>
      </c>
      <c r="D739" t="s">
        <v>757</v>
      </c>
      <c r="E739" t="s">
        <v>935</v>
      </c>
      <c r="F739" t="s">
        <v>1551</v>
      </c>
      <c r="G739" t="s">
        <v>2802</v>
      </c>
      <c r="H739" t="s">
        <v>3636</v>
      </c>
    </row>
    <row r="740" spans="1:8">
      <c r="H740" t="s">
        <v>3637</v>
      </c>
    </row>
    <row r="741" spans="1:8">
      <c r="A741" t="s">
        <v>147</v>
      </c>
      <c r="B741">
        <f>HYPERLINK("https://github.com/pmd/pmd/commit/538c94e77f9158ca084b2f4e8acd2b9c3837f151", "538c94e77f9158ca084b2f4e8acd2b9c3837f151")</f>
        <v>0</v>
      </c>
      <c r="C741">
        <f>HYPERLINK("https://github.com/pmd/pmd/commit/b5731b6858c6bb508f70b7b8f2ad3951442fdf4f", "b5731b6858c6bb508f70b7b8f2ad3951442fdf4f")</f>
        <v>0</v>
      </c>
      <c r="D741" t="s">
        <v>757</v>
      </c>
      <c r="E741" t="s">
        <v>936</v>
      </c>
      <c r="F741" t="s">
        <v>1632</v>
      </c>
      <c r="G741" t="s">
        <v>2879</v>
      </c>
      <c r="H741" t="s">
        <v>4009</v>
      </c>
    </row>
    <row r="742" spans="1:8">
      <c r="H742" t="s">
        <v>4010</v>
      </c>
    </row>
    <row r="743" spans="1:8">
      <c r="H743" t="s">
        <v>4009</v>
      </c>
    </row>
    <row r="744" spans="1:8">
      <c r="H744" t="s">
        <v>4011</v>
      </c>
    </row>
    <row r="745" spans="1:8">
      <c r="H745" t="s">
        <v>4012</v>
      </c>
    </row>
    <row r="746" spans="1:8">
      <c r="H746" t="s">
        <v>4013</v>
      </c>
    </row>
    <row r="747" spans="1:8">
      <c r="H747" t="s">
        <v>3672</v>
      </c>
    </row>
    <row r="748" spans="1:8">
      <c r="A748" t="s">
        <v>148</v>
      </c>
      <c r="B748">
        <f>HYPERLINK("https://github.com/pmd/pmd/commit/648f87f362021d4c722a72bba4e17f0b9c16e801", "648f87f362021d4c722a72bba4e17f0b9c16e801")</f>
        <v>0</v>
      </c>
      <c r="C748">
        <f>HYPERLINK("https://github.com/pmd/pmd/commit/527d3eda15f3844305fd141d4f13202bce074cb1", "527d3eda15f3844305fd141d4f13202bce074cb1")</f>
        <v>0</v>
      </c>
      <c r="D748" t="s">
        <v>757</v>
      </c>
      <c r="E748" t="s">
        <v>937</v>
      </c>
      <c r="F748" t="s">
        <v>1675</v>
      </c>
      <c r="G748" t="s">
        <v>2887</v>
      </c>
      <c r="H748" t="s">
        <v>3843</v>
      </c>
    </row>
    <row r="749" spans="1:8">
      <c r="H749" t="s">
        <v>3844</v>
      </c>
    </row>
    <row r="750" spans="1:8">
      <c r="H750" t="s">
        <v>3845</v>
      </c>
    </row>
    <row r="751" spans="1:8">
      <c r="H751" t="s">
        <v>3846</v>
      </c>
    </row>
    <row r="752" spans="1:8">
      <c r="H752" t="s">
        <v>3847</v>
      </c>
    </row>
    <row r="753" spans="1:8">
      <c r="H753" t="s">
        <v>3848</v>
      </c>
    </row>
    <row r="754" spans="1:8">
      <c r="H754" t="s">
        <v>3849</v>
      </c>
    </row>
    <row r="755" spans="1:8">
      <c r="H755" t="s">
        <v>3850</v>
      </c>
    </row>
    <row r="756" spans="1:8">
      <c r="H756" t="s">
        <v>3851</v>
      </c>
    </row>
    <row r="757" spans="1:8">
      <c r="H757" t="s">
        <v>3852</v>
      </c>
    </row>
    <row r="758" spans="1:8">
      <c r="H758" t="s">
        <v>3853</v>
      </c>
    </row>
    <row r="759" spans="1:8">
      <c r="F759" t="s">
        <v>1676</v>
      </c>
      <c r="G759" t="s">
        <v>2852</v>
      </c>
      <c r="H759" t="s">
        <v>4014</v>
      </c>
    </row>
    <row r="760" spans="1:8">
      <c r="H760" t="s">
        <v>4015</v>
      </c>
    </row>
    <row r="761" spans="1:8">
      <c r="H761" t="s">
        <v>4016</v>
      </c>
    </row>
    <row r="762" spans="1:8">
      <c r="H762" t="s">
        <v>4017</v>
      </c>
    </row>
    <row r="763" spans="1:8">
      <c r="H763" t="s">
        <v>4018</v>
      </c>
    </row>
    <row r="764" spans="1:8">
      <c r="A764" t="s">
        <v>149</v>
      </c>
      <c r="B764">
        <f>HYPERLINK("https://github.com/pmd/pmd/commit/c4d09ab9beb6320ed5de19f7c716bb9586751e51", "c4d09ab9beb6320ed5de19f7c716bb9586751e51")</f>
        <v>0</v>
      </c>
      <c r="C764">
        <f>HYPERLINK("https://github.com/pmd/pmd/commit/39aa949aed3cb1356f4a53e2537283d18f1427e6", "39aa949aed3cb1356f4a53e2537283d18f1427e6")</f>
        <v>0</v>
      </c>
      <c r="D764" t="s">
        <v>757</v>
      </c>
      <c r="E764" t="s">
        <v>938</v>
      </c>
      <c r="F764" t="s">
        <v>1677</v>
      </c>
      <c r="G764" t="s">
        <v>2919</v>
      </c>
      <c r="H764" t="s">
        <v>4019</v>
      </c>
    </row>
    <row r="765" spans="1:8">
      <c r="H765" t="s">
        <v>4020</v>
      </c>
    </row>
    <row r="766" spans="1:8">
      <c r="A766" t="s">
        <v>150</v>
      </c>
      <c r="B766">
        <f>HYPERLINK("https://github.com/pmd/pmd/commit/77f38d3e3c9dde83af20b6981bcd4cb1b5a50b0e", "77f38d3e3c9dde83af20b6981bcd4cb1b5a50b0e")</f>
        <v>0</v>
      </c>
      <c r="C766">
        <f>HYPERLINK("https://github.com/pmd/pmd/commit/a54c021b97bb1ba747a2a419e1283676433c0a29", "a54c021b97bb1ba747a2a419e1283676433c0a29")</f>
        <v>0</v>
      </c>
      <c r="D766" t="s">
        <v>757</v>
      </c>
      <c r="E766" t="s">
        <v>939</v>
      </c>
      <c r="F766" t="s">
        <v>1678</v>
      </c>
      <c r="G766" t="s">
        <v>2920</v>
      </c>
      <c r="H766" t="s">
        <v>3692</v>
      </c>
    </row>
    <row r="767" spans="1:8">
      <c r="H767" t="s">
        <v>3645</v>
      </c>
    </row>
    <row r="768" spans="1:8">
      <c r="A768" t="s">
        <v>151</v>
      </c>
      <c r="B768">
        <f>HYPERLINK("https://github.com/pmd/pmd/commit/78ca7ab6641d512b036686c1dc89aa2d8d1bd780", "78ca7ab6641d512b036686c1dc89aa2d8d1bd780")</f>
        <v>0</v>
      </c>
      <c r="C768">
        <f>HYPERLINK("https://github.com/pmd/pmd/commit/cee18dd8bf153ef827efe4f51bd0e212d34aa129", "cee18dd8bf153ef827efe4f51bd0e212d34aa129")</f>
        <v>0</v>
      </c>
      <c r="D768" t="s">
        <v>757</v>
      </c>
      <c r="E768" t="s">
        <v>940</v>
      </c>
      <c r="F768" t="s">
        <v>1679</v>
      </c>
      <c r="G768" t="s">
        <v>2878</v>
      </c>
      <c r="H768" t="s">
        <v>3797</v>
      </c>
    </row>
    <row r="769" spans="1:8">
      <c r="A769" t="s">
        <v>152</v>
      </c>
      <c r="B769">
        <f>HYPERLINK("https://github.com/pmd/pmd/commit/4107534e5c32869e6edc5437ee9c3b02a062e4f5", "4107534e5c32869e6edc5437ee9c3b02a062e4f5")</f>
        <v>0</v>
      </c>
      <c r="C769">
        <f>HYPERLINK("https://github.com/pmd/pmd/commit/78ca7ab6641d512b036686c1dc89aa2d8d1bd780", "78ca7ab6641d512b036686c1dc89aa2d8d1bd780")</f>
        <v>0</v>
      </c>
      <c r="D769" t="s">
        <v>757</v>
      </c>
      <c r="E769" t="s">
        <v>941</v>
      </c>
      <c r="F769" t="s">
        <v>1631</v>
      </c>
      <c r="G769" t="s">
        <v>2877</v>
      </c>
      <c r="H769" t="s">
        <v>3795</v>
      </c>
    </row>
    <row r="770" spans="1:8">
      <c r="A770" t="s">
        <v>153</v>
      </c>
      <c r="B770">
        <f>HYPERLINK("https://github.com/pmd/pmd/commit/e80bceefd464742250a42b3b974228283533e676", "e80bceefd464742250a42b3b974228283533e676")</f>
        <v>0</v>
      </c>
      <c r="C770">
        <f>HYPERLINK("https://github.com/pmd/pmd/commit/058ddd055876f2bc71b4ee858cc3a0f4308cbf6e", "058ddd055876f2bc71b4ee858cc3a0f4308cbf6e")</f>
        <v>0</v>
      </c>
      <c r="D770" t="s">
        <v>757</v>
      </c>
      <c r="E770" t="s">
        <v>942</v>
      </c>
      <c r="F770" t="s">
        <v>1647</v>
      </c>
      <c r="G770" t="s">
        <v>2893</v>
      </c>
      <c r="H770" t="s">
        <v>4021</v>
      </c>
    </row>
    <row r="771" spans="1:8">
      <c r="H771" t="s">
        <v>3824</v>
      </c>
    </row>
    <row r="772" spans="1:8">
      <c r="H772" t="s">
        <v>4022</v>
      </c>
    </row>
    <row r="773" spans="1:8">
      <c r="H773" t="s">
        <v>4023</v>
      </c>
    </row>
    <row r="774" spans="1:8">
      <c r="H774" t="s">
        <v>4024</v>
      </c>
    </row>
    <row r="775" spans="1:8">
      <c r="A775" t="s">
        <v>154</v>
      </c>
      <c r="B775">
        <f>HYPERLINK("https://github.com/pmd/pmd/commit/bc9af74eed404a130296f1eeadb7b6644647ecd0", "bc9af74eed404a130296f1eeadb7b6644647ecd0")</f>
        <v>0</v>
      </c>
      <c r="C775">
        <f>HYPERLINK("https://github.com/pmd/pmd/commit/34ef382e64cbc789867c2740286547be1bcb719f", "34ef382e64cbc789867c2740286547be1bcb719f")</f>
        <v>0</v>
      </c>
      <c r="D775" t="s">
        <v>757</v>
      </c>
      <c r="E775" t="s">
        <v>943</v>
      </c>
      <c r="F775" t="s">
        <v>1680</v>
      </c>
      <c r="G775" t="s">
        <v>2921</v>
      </c>
      <c r="H775" t="s">
        <v>4025</v>
      </c>
    </row>
    <row r="776" spans="1:8">
      <c r="H776" t="s">
        <v>4026</v>
      </c>
    </row>
    <row r="777" spans="1:8">
      <c r="H777" t="s">
        <v>3920</v>
      </c>
    </row>
    <row r="778" spans="1:8">
      <c r="A778" t="s">
        <v>155</v>
      </c>
      <c r="B778">
        <f>HYPERLINK("https://github.com/pmd/pmd/commit/74ec9cedf61c4a9f9bd4497bb7ce2b769230bbf5", "74ec9cedf61c4a9f9bd4497bb7ce2b769230bbf5")</f>
        <v>0</v>
      </c>
      <c r="C778">
        <f>HYPERLINK("https://github.com/pmd/pmd/commit/08191232842fd67737d302facddde372a7e2f721", "08191232842fd67737d302facddde372a7e2f721")</f>
        <v>0</v>
      </c>
      <c r="D778" t="s">
        <v>757</v>
      </c>
      <c r="E778" t="s">
        <v>944</v>
      </c>
      <c r="F778" t="s">
        <v>1681</v>
      </c>
      <c r="G778" t="s">
        <v>2922</v>
      </c>
      <c r="H778" t="s">
        <v>4027</v>
      </c>
    </row>
    <row r="779" spans="1:8">
      <c r="A779" t="s">
        <v>156</v>
      </c>
      <c r="B779">
        <f>HYPERLINK("https://github.com/pmd/pmd/commit/754b8f8e2e70729d138213d1476dc355aecf038b", "754b8f8e2e70729d138213d1476dc355aecf038b")</f>
        <v>0</v>
      </c>
      <c r="C779">
        <f>HYPERLINK("https://github.com/pmd/pmd/commit/f2f621342004ab009c3e3d819a61a251775b4cae", "f2f621342004ab009c3e3d819a61a251775b4cae")</f>
        <v>0</v>
      </c>
      <c r="D779" t="s">
        <v>757</v>
      </c>
      <c r="E779" t="s">
        <v>945</v>
      </c>
      <c r="F779" t="s">
        <v>1682</v>
      </c>
      <c r="G779" t="s">
        <v>2923</v>
      </c>
      <c r="H779" t="s">
        <v>4028</v>
      </c>
    </row>
    <row r="780" spans="1:8">
      <c r="H780" t="s">
        <v>4029</v>
      </c>
    </row>
    <row r="781" spans="1:8">
      <c r="H781" t="s">
        <v>4030</v>
      </c>
    </row>
    <row r="782" spans="1:8">
      <c r="A782" t="s">
        <v>157</v>
      </c>
      <c r="B782">
        <f>HYPERLINK("https://github.com/pmd/pmd/commit/20fa9a83db5fdb80a071c7c92dedd3e92ea8af04", "20fa9a83db5fdb80a071c7c92dedd3e92ea8af04")</f>
        <v>0</v>
      </c>
      <c r="C782">
        <f>HYPERLINK("https://github.com/pmd/pmd/commit/296680ca92b721ff02f737d0118e63588a2337c2", "296680ca92b721ff02f737d0118e63588a2337c2")</f>
        <v>0</v>
      </c>
      <c r="D782" t="s">
        <v>757</v>
      </c>
      <c r="E782" t="s">
        <v>946</v>
      </c>
      <c r="F782" t="s">
        <v>1551</v>
      </c>
      <c r="G782" t="s">
        <v>2802</v>
      </c>
      <c r="H782" t="s">
        <v>3795</v>
      </c>
    </row>
    <row r="783" spans="1:8">
      <c r="A783" t="s">
        <v>158</v>
      </c>
      <c r="B783">
        <f>HYPERLINK("https://github.com/pmd/pmd/commit/2aef63e9cd598d2da1b80ccbc532fc12582014c3", "2aef63e9cd598d2da1b80ccbc532fc12582014c3")</f>
        <v>0</v>
      </c>
      <c r="C783">
        <f>HYPERLINK("https://github.com/pmd/pmd/commit/008a79cb2db05f6dd22b0ad8eaa43957fe515f1d", "008a79cb2db05f6dd22b0ad8eaa43957fe515f1d")</f>
        <v>0</v>
      </c>
      <c r="D783" t="s">
        <v>757</v>
      </c>
      <c r="E783" t="s">
        <v>947</v>
      </c>
      <c r="F783" t="s">
        <v>1683</v>
      </c>
      <c r="G783" t="s">
        <v>2924</v>
      </c>
      <c r="H783" t="s">
        <v>4031</v>
      </c>
    </row>
    <row r="784" spans="1:8">
      <c r="H784" t="s">
        <v>4032</v>
      </c>
    </row>
    <row r="785" spans="8:8">
      <c r="H785" t="s">
        <v>4033</v>
      </c>
    </row>
    <row r="786" spans="8:8">
      <c r="H786" t="s">
        <v>4034</v>
      </c>
    </row>
    <row r="787" spans="8:8">
      <c r="H787" t="s">
        <v>4035</v>
      </c>
    </row>
    <row r="788" spans="8:8">
      <c r="H788" t="s">
        <v>4036</v>
      </c>
    </row>
    <row r="789" spans="8:8">
      <c r="H789" t="s">
        <v>4037</v>
      </c>
    </row>
    <row r="790" spans="8:8">
      <c r="H790" t="s">
        <v>4038</v>
      </c>
    </row>
    <row r="791" spans="8:8">
      <c r="H791" t="s">
        <v>4039</v>
      </c>
    </row>
    <row r="792" spans="8:8">
      <c r="H792" t="s">
        <v>4040</v>
      </c>
    </row>
    <row r="793" spans="8:8">
      <c r="H793" t="s">
        <v>4041</v>
      </c>
    </row>
    <row r="794" spans="8:8">
      <c r="H794" t="s">
        <v>4042</v>
      </c>
    </row>
    <row r="795" spans="8:8">
      <c r="H795" t="s">
        <v>4043</v>
      </c>
    </row>
    <row r="796" spans="8:8">
      <c r="H796" t="s">
        <v>4044</v>
      </c>
    </row>
    <row r="797" spans="8:8">
      <c r="H797" t="s">
        <v>4045</v>
      </c>
    </row>
    <row r="798" spans="8:8">
      <c r="H798" t="s">
        <v>4046</v>
      </c>
    </row>
    <row r="799" spans="8:8">
      <c r="H799" t="s">
        <v>4047</v>
      </c>
    </row>
    <row r="800" spans="8:8">
      <c r="H800" t="s">
        <v>4048</v>
      </c>
    </row>
    <row r="801" spans="6:8">
      <c r="H801" t="s">
        <v>4049</v>
      </c>
    </row>
    <row r="802" spans="6:8">
      <c r="H802" t="s">
        <v>4050</v>
      </c>
    </row>
    <row r="803" spans="6:8">
      <c r="H803" t="s">
        <v>4051</v>
      </c>
    </row>
    <row r="804" spans="6:8">
      <c r="H804" t="s">
        <v>4052</v>
      </c>
    </row>
    <row r="805" spans="6:8">
      <c r="H805" t="s">
        <v>4053</v>
      </c>
    </row>
    <row r="806" spans="6:8">
      <c r="H806" t="s">
        <v>4054</v>
      </c>
    </row>
    <row r="807" spans="6:8">
      <c r="H807" t="s">
        <v>4055</v>
      </c>
    </row>
    <row r="808" spans="6:8">
      <c r="H808" t="s">
        <v>4056</v>
      </c>
    </row>
    <row r="809" spans="6:8">
      <c r="H809" t="s">
        <v>4057</v>
      </c>
    </row>
    <row r="810" spans="6:8">
      <c r="H810" t="s">
        <v>4058</v>
      </c>
    </row>
    <row r="811" spans="6:8">
      <c r="H811" t="s">
        <v>4059</v>
      </c>
    </row>
    <row r="812" spans="6:8">
      <c r="H812" t="s">
        <v>4060</v>
      </c>
    </row>
    <row r="813" spans="6:8">
      <c r="F813" t="s">
        <v>1684</v>
      </c>
      <c r="G813" t="s">
        <v>2925</v>
      </c>
      <c r="H813" t="s">
        <v>4033</v>
      </c>
    </row>
    <row r="814" spans="6:8">
      <c r="H814" t="s">
        <v>4034</v>
      </c>
    </row>
    <row r="815" spans="6:8">
      <c r="H815" t="s">
        <v>4035</v>
      </c>
    </row>
    <row r="816" spans="6:8">
      <c r="H816" t="s">
        <v>4036</v>
      </c>
    </row>
    <row r="817" spans="8:8">
      <c r="H817" t="s">
        <v>4038</v>
      </c>
    </row>
    <row r="818" spans="8:8">
      <c r="H818" t="s">
        <v>4039</v>
      </c>
    </row>
    <row r="819" spans="8:8">
      <c r="H819" t="s">
        <v>4040</v>
      </c>
    </row>
    <row r="820" spans="8:8">
      <c r="H820" t="s">
        <v>4041</v>
      </c>
    </row>
    <row r="821" spans="8:8">
      <c r="H821" t="s">
        <v>4042</v>
      </c>
    </row>
    <row r="822" spans="8:8">
      <c r="H822" t="s">
        <v>4043</v>
      </c>
    </row>
    <row r="823" spans="8:8">
      <c r="H823" t="s">
        <v>4044</v>
      </c>
    </row>
    <row r="824" spans="8:8">
      <c r="H824" t="s">
        <v>4045</v>
      </c>
    </row>
    <row r="825" spans="8:8">
      <c r="H825" t="s">
        <v>4046</v>
      </c>
    </row>
    <row r="826" spans="8:8">
      <c r="H826" t="s">
        <v>4047</v>
      </c>
    </row>
    <row r="827" spans="8:8">
      <c r="H827" t="s">
        <v>4048</v>
      </c>
    </row>
    <row r="828" spans="8:8">
      <c r="H828" t="s">
        <v>4049</v>
      </c>
    </row>
    <row r="829" spans="8:8">
      <c r="H829" t="s">
        <v>4050</v>
      </c>
    </row>
    <row r="830" spans="8:8">
      <c r="H830" t="s">
        <v>4051</v>
      </c>
    </row>
    <row r="831" spans="8:8">
      <c r="H831" t="s">
        <v>4052</v>
      </c>
    </row>
    <row r="832" spans="8:8">
      <c r="H832" t="s">
        <v>4053</v>
      </c>
    </row>
    <row r="833" spans="1:8">
      <c r="H833" t="s">
        <v>4054</v>
      </c>
    </row>
    <row r="834" spans="1:8">
      <c r="H834" t="s">
        <v>4055</v>
      </c>
    </row>
    <row r="835" spans="1:8">
      <c r="H835" t="s">
        <v>4056</v>
      </c>
    </row>
    <row r="836" spans="1:8">
      <c r="H836" t="s">
        <v>4057</v>
      </c>
    </row>
    <row r="837" spans="1:8">
      <c r="H837" t="s">
        <v>4058</v>
      </c>
    </row>
    <row r="838" spans="1:8">
      <c r="H838" t="s">
        <v>4059</v>
      </c>
    </row>
    <row r="839" spans="1:8">
      <c r="H839" t="s">
        <v>4060</v>
      </c>
    </row>
    <row r="840" spans="1:8">
      <c r="F840" t="s">
        <v>1685</v>
      </c>
      <c r="G840" t="s">
        <v>2926</v>
      </c>
      <c r="H840" t="s">
        <v>3709</v>
      </c>
    </row>
    <row r="841" spans="1:8">
      <c r="A841" t="s">
        <v>159</v>
      </c>
      <c r="B841">
        <f>HYPERLINK("https://github.com/pmd/pmd/commit/b8b433f625c62d483588ece1de062eef19b27adf", "b8b433f625c62d483588ece1de062eef19b27adf")</f>
        <v>0</v>
      </c>
      <c r="C841">
        <f>HYPERLINK("https://github.com/pmd/pmd/commit/3da887463bca751b9650d3215aac6d885932ddb6", "3da887463bca751b9650d3215aac6d885932ddb6")</f>
        <v>0</v>
      </c>
      <c r="D841" t="s">
        <v>757</v>
      </c>
      <c r="E841" t="s">
        <v>948</v>
      </c>
      <c r="F841" t="s">
        <v>1686</v>
      </c>
      <c r="G841" t="s">
        <v>2918</v>
      </c>
      <c r="H841" t="s">
        <v>3645</v>
      </c>
    </row>
    <row r="842" spans="1:8">
      <c r="A842" t="s">
        <v>160</v>
      </c>
      <c r="B842">
        <f>HYPERLINK("https://github.com/pmd/pmd/commit/c7a9974684b001d22be2262b105b29de9af3c450", "c7a9974684b001d22be2262b105b29de9af3c450")</f>
        <v>0</v>
      </c>
      <c r="C842">
        <f>HYPERLINK("https://github.com/pmd/pmd/commit/d3d8d54353020b241297541ebb50f774d64351a7", "d3d8d54353020b241297541ebb50f774d64351a7")</f>
        <v>0</v>
      </c>
      <c r="D842" t="s">
        <v>757</v>
      </c>
      <c r="E842" t="s">
        <v>949</v>
      </c>
      <c r="F842" t="s">
        <v>1672</v>
      </c>
      <c r="G842" t="s">
        <v>2916</v>
      </c>
      <c r="H842" t="s">
        <v>4061</v>
      </c>
    </row>
    <row r="843" spans="1:8">
      <c r="A843" t="s">
        <v>161</v>
      </c>
      <c r="B843">
        <f>HYPERLINK("https://github.com/pmd/pmd/commit/a47ab2d911fa6d51a70b216ecc9f517c22261597", "a47ab2d911fa6d51a70b216ecc9f517c22261597")</f>
        <v>0</v>
      </c>
      <c r="C843">
        <f>HYPERLINK("https://github.com/pmd/pmd/commit/6f65c443efdad495f64e82279254ed44e0e49e62", "6f65c443efdad495f64e82279254ed44e0e49e62")</f>
        <v>0</v>
      </c>
      <c r="D843" t="s">
        <v>757</v>
      </c>
      <c r="E843" t="s">
        <v>950</v>
      </c>
      <c r="F843" t="s">
        <v>1686</v>
      </c>
      <c r="G843" t="s">
        <v>2918</v>
      </c>
      <c r="H843" t="s">
        <v>4034</v>
      </c>
    </row>
    <row r="844" spans="1:8">
      <c r="H844" t="s">
        <v>4035</v>
      </c>
    </row>
    <row r="845" spans="1:8">
      <c r="H845" t="s">
        <v>4036</v>
      </c>
    </row>
    <row r="846" spans="1:8">
      <c r="H846" t="s">
        <v>4038</v>
      </c>
    </row>
    <row r="847" spans="1:8">
      <c r="H847" t="s">
        <v>4039</v>
      </c>
    </row>
    <row r="848" spans="1:8">
      <c r="H848" t="s">
        <v>4040</v>
      </c>
    </row>
    <row r="849" spans="8:8">
      <c r="H849" t="s">
        <v>4041</v>
      </c>
    </row>
    <row r="850" spans="8:8">
      <c r="H850" t="s">
        <v>4042</v>
      </c>
    </row>
    <row r="851" spans="8:8">
      <c r="H851" t="s">
        <v>4043</v>
      </c>
    </row>
    <row r="852" spans="8:8">
      <c r="H852" t="s">
        <v>4044</v>
      </c>
    </row>
    <row r="853" spans="8:8">
      <c r="H853" t="s">
        <v>4045</v>
      </c>
    </row>
    <row r="854" spans="8:8">
      <c r="H854" t="s">
        <v>4046</v>
      </c>
    </row>
    <row r="855" spans="8:8">
      <c r="H855" t="s">
        <v>4047</v>
      </c>
    </row>
    <row r="856" spans="8:8">
      <c r="H856" t="s">
        <v>4048</v>
      </c>
    </row>
    <row r="857" spans="8:8">
      <c r="H857" t="s">
        <v>4049</v>
      </c>
    </row>
    <row r="858" spans="8:8">
      <c r="H858" t="s">
        <v>4050</v>
      </c>
    </row>
    <row r="859" spans="8:8">
      <c r="H859" t="s">
        <v>4051</v>
      </c>
    </row>
    <row r="860" spans="8:8">
      <c r="H860" t="s">
        <v>4052</v>
      </c>
    </row>
    <row r="861" spans="8:8">
      <c r="H861" t="s">
        <v>4053</v>
      </c>
    </row>
    <row r="862" spans="8:8">
      <c r="H862" t="s">
        <v>4054</v>
      </c>
    </row>
    <row r="863" spans="8:8">
      <c r="H863" t="s">
        <v>4055</v>
      </c>
    </row>
    <row r="864" spans="8:8">
      <c r="H864" t="s">
        <v>4056</v>
      </c>
    </row>
    <row r="865" spans="1:8">
      <c r="H865" t="s">
        <v>4057</v>
      </c>
    </row>
    <row r="866" spans="1:8">
      <c r="H866" t="s">
        <v>4058</v>
      </c>
    </row>
    <row r="867" spans="1:8">
      <c r="H867" t="s">
        <v>4059</v>
      </c>
    </row>
    <row r="868" spans="1:8">
      <c r="H868" t="s">
        <v>4060</v>
      </c>
    </row>
    <row r="869" spans="1:8">
      <c r="H869" t="s">
        <v>4062</v>
      </c>
    </row>
    <row r="870" spans="1:8">
      <c r="H870" t="s">
        <v>4063</v>
      </c>
    </row>
    <row r="871" spans="1:8">
      <c r="F871" t="s">
        <v>1687</v>
      </c>
      <c r="G871" t="s">
        <v>2927</v>
      </c>
      <c r="H871" t="s">
        <v>4064</v>
      </c>
    </row>
    <row r="872" spans="1:8">
      <c r="F872" t="s">
        <v>1688</v>
      </c>
      <c r="G872" t="s">
        <v>2928</v>
      </c>
      <c r="H872" t="s">
        <v>4065</v>
      </c>
    </row>
    <row r="873" spans="1:8">
      <c r="A873" t="s">
        <v>162</v>
      </c>
      <c r="B873">
        <f>HYPERLINK("https://github.com/pmd/pmd/commit/b7bf878e43a8cb8b3fca17852e8c94aeb7dff653", "b7bf878e43a8cb8b3fca17852e8c94aeb7dff653")</f>
        <v>0</v>
      </c>
      <c r="C873">
        <f>HYPERLINK("https://github.com/pmd/pmd/commit/61640493fa5731f968ad69d0f095515f67b65dbb", "61640493fa5731f968ad69d0f095515f67b65dbb")</f>
        <v>0</v>
      </c>
      <c r="D873" t="s">
        <v>757</v>
      </c>
      <c r="E873" t="s">
        <v>951</v>
      </c>
      <c r="F873" t="s">
        <v>1689</v>
      </c>
      <c r="G873" t="s">
        <v>2929</v>
      </c>
      <c r="H873" t="s">
        <v>4066</v>
      </c>
    </row>
    <row r="874" spans="1:8">
      <c r="F874" t="s">
        <v>1687</v>
      </c>
      <c r="G874" t="s">
        <v>2927</v>
      </c>
      <c r="H874" t="s">
        <v>4067</v>
      </c>
    </row>
    <row r="875" spans="1:8">
      <c r="A875" t="s">
        <v>163</v>
      </c>
      <c r="B875">
        <f>HYPERLINK("https://github.com/pmd/pmd/commit/b5b0b6cb562b4704e819ed8989a836e060fd1b1b", "b5b0b6cb562b4704e819ed8989a836e060fd1b1b")</f>
        <v>0</v>
      </c>
      <c r="C875">
        <f>HYPERLINK("https://github.com/pmd/pmd/commit/f1ff22c310c95084c4e550bd9ead2a1205ad7060", "f1ff22c310c95084c4e550bd9ead2a1205ad7060")</f>
        <v>0</v>
      </c>
      <c r="D875" t="s">
        <v>757</v>
      </c>
      <c r="E875" t="s">
        <v>952</v>
      </c>
      <c r="F875" t="s">
        <v>1689</v>
      </c>
      <c r="G875" t="s">
        <v>2929</v>
      </c>
      <c r="H875" t="s">
        <v>4068</v>
      </c>
    </row>
    <row r="876" spans="1:8">
      <c r="H876" t="s">
        <v>4069</v>
      </c>
    </row>
    <row r="877" spans="1:8">
      <c r="H877" t="s">
        <v>4070</v>
      </c>
    </row>
    <row r="878" spans="1:8">
      <c r="A878" t="s">
        <v>164</v>
      </c>
      <c r="B878">
        <f>HYPERLINK("https://github.com/pmd/pmd/commit/0d5476597fa60fe7509ff6842f020d336e7aedbd", "0d5476597fa60fe7509ff6842f020d336e7aedbd")</f>
        <v>0</v>
      </c>
      <c r="C878">
        <f>HYPERLINK("https://github.com/pmd/pmd/commit/b37ef4a2d21673bd04aed10dac8b7c3977b1be5b", "b37ef4a2d21673bd04aed10dac8b7c3977b1be5b")</f>
        <v>0</v>
      </c>
      <c r="D878" t="s">
        <v>757</v>
      </c>
      <c r="E878" t="s">
        <v>953</v>
      </c>
      <c r="F878" t="s">
        <v>1616</v>
      </c>
      <c r="G878" t="s">
        <v>2865</v>
      </c>
      <c r="H878" t="s">
        <v>3824</v>
      </c>
    </row>
    <row r="879" spans="1:8">
      <c r="H879" t="s">
        <v>4071</v>
      </c>
    </row>
    <row r="880" spans="1:8">
      <c r="H880" t="s">
        <v>4072</v>
      </c>
    </row>
    <row r="881" spans="1:8">
      <c r="F881" t="s">
        <v>1617</v>
      </c>
      <c r="G881" t="s">
        <v>2866</v>
      </c>
      <c r="H881" t="s">
        <v>3824</v>
      </c>
    </row>
    <row r="882" spans="1:8">
      <c r="H882" t="s">
        <v>4073</v>
      </c>
    </row>
    <row r="883" spans="1:8">
      <c r="H883" t="s">
        <v>4074</v>
      </c>
    </row>
    <row r="884" spans="1:8">
      <c r="H884" t="s">
        <v>4075</v>
      </c>
    </row>
    <row r="885" spans="1:8">
      <c r="H885" t="s">
        <v>4076</v>
      </c>
    </row>
    <row r="886" spans="1:8">
      <c r="F886" t="s">
        <v>1572</v>
      </c>
      <c r="G886" t="s">
        <v>2822</v>
      </c>
      <c r="H886" t="s">
        <v>3824</v>
      </c>
    </row>
    <row r="887" spans="1:8">
      <c r="H887" t="s">
        <v>4073</v>
      </c>
    </row>
    <row r="888" spans="1:8">
      <c r="H888" t="s">
        <v>4077</v>
      </c>
    </row>
    <row r="889" spans="1:8">
      <c r="F889" t="s">
        <v>1633</v>
      </c>
      <c r="G889" t="s">
        <v>2880</v>
      </c>
      <c r="H889" t="s">
        <v>4078</v>
      </c>
    </row>
    <row r="890" spans="1:8">
      <c r="H890" t="s">
        <v>4079</v>
      </c>
    </row>
    <row r="891" spans="1:8">
      <c r="H891" t="s">
        <v>4080</v>
      </c>
    </row>
    <row r="892" spans="1:8">
      <c r="H892" t="s">
        <v>4081</v>
      </c>
    </row>
    <row r="893" spans="1:8">
      <c r="H893" t="s">
        <v>4082</v>
      </c>
    </row>
    <row r="894" spans="1:8">
      <c r="H894" t="s">
        <v>4083</v>
      </c>
    </row>
    <row r="895" spans="1:8">
      <c r="A895" t="s">
        <v>165</v>
      </c>
      <c r="B895">
        <f>HYPERLINK("https://github.com/pmd/pmd/commit/d11f0a1f172aadb7c47c746d69805575de845bdf", "d11f0a1f172aadb7c47c746d69805575de845bdf")</f>
        <v>0</v>
      </c>
      <c r="C895">
        <f>HYPERLINK("https://github.com/pmd/pmd/commit/6305fce56f6e191caef1d45e2097e70cb3724381", "6305fce56f6e191caef1d45e2097e70cb3724381")</f>
        <v>0</v>
      </c>
      <c r="D895" t="s">
        <v>757</v>
      </c>
      <c r="E895" t="s">
        <v>954</v>
      </c>
      <c r="F895" t="s">
        <v>1650</v>
      </c>
      <c r="G895" t="s">
        <v>2896</v>
      </c>
      <c r="H895" t="s">
        <v>3925</v>
      </c>
    </row>
    <row r="896" spans="1:8">
      <c r="H896" t="s">
        <v>3926</v>
      </c>
    </row>
    <row r="897" spans="1:8">
      <c r="A897" t="s">
        <v>166</v>
      </c>
      <c r="B897">
        <f>HYPERLINK("https://github.com/pmd/pmd/commit/28f92c84729f87a9e8c4ef0985654319e06c5d4e", "28f92c84729f87a9e8c4ef0985654319e06c5d4e")</f>
        <v>0</v>
      </c>
      <c r="C897">
        <f>HYPERLINK("https://github.com/pmd/pmd/commit/08f42395751b793d98ce6ce1855c9a45878939a9", "08f42395751b793d98ce6ce1855c9a45878939a9")</f>
        <v>0</v>
      </c>
      <c r="D897" t="s">
        <v>757</v>
      </c>
      <c r="E897" t="s">
        <v>955</v>
      </c>
      <c r="F897" t="s">
        <v>1690</v>
      </c>
      <c r="G897" t="s">
        <v>2930</v>
      </c>
      <c r="H897" t="s">
        <v>4084</v>
      </c>
    </row>
    <row r="898" spans="1:8">
      <c r="A898" t="s">
        <v>167</v>
      </c>
      <c r="B898">
        <f>HYPERLINK("https://github.com/pmd/pmd/commit/084a35f018b7b3d1305a8df14594baf2e8240d65", "084a35f018b7b3d1305a8df14594baf2e8240d65")</f>
        <v>0</v>
      </c>
      <c r="C898">
        <f>HYPERLINK("https://github.com/pmd/pmd/commit/28f92c84729f87a9e8c4ef0985654319e06c5d4e", "28f92c84729f87a9e8c4ef0985654319e06c5d4e")</f>
        <v>0</v>
      </c>
      <c r="D898" t="s">
        <v>757</v>
      </c>
      <c r="E898" t="s">
        <v>956</v>
      </c>
      <c r="F898" t="s">
        <v>1690</v>
      </c>
      <c r="G898" t="s">
        <v>2930</v>
      </c>
      <c r="H898" t="s">
        <v>4085</v>
      </c>
    </row>
    <row r="899" spans="1:8">
      <c r="A899" t="s">
        <v>168</v>
      </c>
      <c r="B899">
        <f>HYPERLINK("https://github.com/pmd/pmd/commit/91266485eb61a1ffadc09b1fdc9c284ca91ef42c", "91266485eb61a1ffadc09b1fdc9c284ca91ef42c")</f>
        <v>0</v>
      </c>
      <c r="C899">
        <f>HYPERLINK("https://github.com/pmd/pmd/commit/e3604d30179ff4e380c08a12dd2950f269dfe502", "e3604d30179ff4e380c08a12dd2950f269dfe502")</f>
        <v>0</v>
      </c>
      <c r="D899" t="s">
        <v>757</v>
      </c>
      <c r="E899" t="s">
        <v>957</v>
      </c>
      <c r="F899" t="s">
        <v>1691</v>
      </c>
      <c r="G899" t="s">
        <v>2931</v>
      </c>
      <c r="H899" t="s">
        <v>3597</v>
      </c>
    </row>
    <row r="900" spans="1:8">
      <c r="A900" t="s">
        <v>169</v>
      </c>
      <c r="B900">
        <f>HYPERLINK("https://github.com/pmd/pmd/commit/e576531a2c4060bac190fb99e2f586aaad806d3b", "e576531a2c4060bac190fb99e2f586aaad806d3b")</f>
        <v>0</v>
      </c>
      <c r="C900">
        <f>HYPERLINK("https://github.com/pmd/pmd/commit/e3c3c80d7d6af3074212bfa772bc8f132111ba50", "e3c3c80d7d6af3074212bfa772bc8f132111ba50")</f>
        <v>0</v>
      </c>
      <c r="D900" t="s">
        <v>757</v>
      </c>
      <c r="E900" t="s">
        <v>958</v>
      </c>
      <c r="F900" t="s">
        <v>1584</v>
      </c>
      <c r="G900" t="s">
        <v>2833</v>
      </c>
      <c r="H900" t="s">
        <v>3899</v>
      </c>
    </row>
    <row r="901" spans="1:8">
      <c r="H901" t="s">
        <v>4086</v>
      </c>
    </row>
    <row r="902" spans="1:8">
      <c r="A902" t="s">
        <v>170</v>
      </c>
      <c r="B902">
        <f>HYPERLINK("https://github.com/pmd/pmd/commit/b81da62424bb694f932255d7db60a46eb5795866", "b81da62424bb694f932255d7db60a46eb5795866")</f>
        <v>0</v>
      </c>
      <c r="C902">
        <f>HYPERLINK("https://github.com/pmd/pmd/commit/c14c8eb7b54bdbc8b83b68552a084c83519dd9f0", "c14c8eb7b54bdbc8b83b68552a084c83519dd9f0")</f>
        <v>0</v>
      </c>
      <c r="D902" t="s">
        <v>757</v>
      </c>
      <c r="E902" t="s">
        <v>959</v>
      </c>
      <c r="F902" t="s">
        <v>1659</v>
      </c>
      <c r="G902" t="s">
        <v>2932</v>
      </c>
      <c r="H902" t="s">
        <v>3645</v>
      </c>
    </row>
    <row r="903" spans="1:8">
      <c r="F903" t="s">
        <v>1606</v>
      </c>
      <c r="G903" t="s">
        <v>2933</v>
      </c>
      <c r="H903" t="s">
        <v>3692</v>
      </c>
    </row>
    <row r="904" spans="1:8">
      <c r="H904" t="s">
        <v>3645</v>
      </c>
    </row>
    <row r="905" spans="1:8">
      <c r="F905" t="s">
        <v>1612</v>
      </c>
      <c r="G905" t="s">
        <v>2861</v>
      </c>
      <c r="H905" t="s">
        <v>3872</v>
      </c>
    </row>
    <row r="906" spans="1:8">
      <c r="A906" t="s">
        <v>171</v>
      </c>
      <c r="B906">
        <f>HYPERLINK("https://github.com/pmd/pmd/commit/04f3d9e09bcb7ea028965a988f54cd8128b43a21", "04f3d9e09bcb7ea028965a988f54cd8128b43a21")</f>
        <v>0</v>
      </c>
      <c r="C906">
        <f>HYPERLINK("https://github.com/pmd/pmd/commit/b81da62424bb694f932255d7db60a46eb5795866", "b81da62424bb694f932255d7db60a46eb5795866")</f>
        <v>0</v>
      </c>
      <c r="D906" t="s">
        <v>757</v>
      </c>
      <c r="E906" t="s">
        <v>960</v>
      </c>
      <c r="F906" t="s">
        <v>1692</v>
      </c>
      <c r="G906" t="s">
        <v>2934</v>
      </c>
      <c r="H906" t="s">
        <v>3692</v>
      </c>
    </row>
    <row r="907" spans="1:8">
      <c r="H907" t="s">
        <v>3645</v>
      </c>
    </row>
    <row r="908" spans="1:8">
      <c r="F908" t="s">
        <v>1693</v>
      </c>
      <c r="G908" t="s">
        <v>2935</v>
      </c>
      <c r="H908" t="s">
        <v>3692</v>
      </c>
    </row>
    <row r="909" spans="1:8">
      <c r="H909" t="s">
        <v>3645</v>
      </c>
    </row>
    <row r="910" spans="1:8">
      <c r="F910" t="s">
        <v>1694</v>
      </c>
      <c r="G910" t="s">
        <v>2936</v>
      </c>
      <c r="H910" t="s">
        <v>3692</v>
      </c>
    </row>
    <row r="911" spans="1:8">
      <c r="H911" t="s">
        <v>3645</v>
      </c>
    </row>
    <row r="912" spans="1:8">
      <c r="A912" t="s">
        <v>172</v>
      </c>
      <c r="B912">
        <f>HYPERLINK("https://github.com/pmd/pmd/commit/7536c3572de3137f00ec5d3d260f99accb3d0e9e", "7536c3572de3137f00ec5d3d260f99accb3d0e9e")</f>
        <v>0</v>
      </c>
      <c r="C912">
        <f>HYPERLINK("https://github.com/pmd/pmd/commit/04f3d9e09bcb7ea028965a988f54cd8128b43a21", "04f3d9e09bcb7ea028965a988f54cd8128b43a21")</f>
        <v>0</v>
      </c>
      <c r="D912" t="s">
        <v>757</v>
      </c>
      <c r="E912" t="s">
        <v>961</v>
      </c>
      <c r="F912" t="s">
        <v>1695</v>
      </c>
      <c r="G912" t="s">
        <v>2937</v>
      </c>
      <c r="H912" t="s">
        <v>3692</v>
      </c>
    </row>
    <row r="913" spans="1:8">
      <c r="H913" t="s">
        <v>3645</v>
      </c>
    </row>
    <row r="914" spans="1:8">
      <c r="F914" t="s">
        <v>1696</v>
      </c>
      <c r="G914" t="s">
        <v>2938</v>
      </c>
      <c r="H914" t="s">
        <v>3692</v>
      </c>
    </row>
    <row r="915" spans="1:8">
      <c r="H915" t="s">
        <v>3645</v>
      </c>
    </row>
    <row r="916" spans="1:8">
      <c r="F916" t="s">
        <v>1697</v>
      </c>
      <c r="G916" t="s">
        <v>2939</v>
      </c>
      <c r="H916" t="s">
        <v>3692</v>
      </c>
    </row>
    <row r="917" spans="1:8">
      <c r="H917" t="s">
        <v>3645</v>
      </c>
    </row>
    <row r="918" spans="1:8">
      <c r="A918" t="s">
        <v>173</v>
      </c>
      <c r="B918">
        <f>HYPERLINK("https://github.com/pmd/pmd/commit/11ad74b9fe6e1e809aae9a8e39cb62f60c7dfc6c", "11ad74b9fe6e1e809aae9a8e39cb62f60c7dfc6c")</f>
        <v>0</v>
      </c>
      <c r="C918">
        <f>HYPERLINK("https://github.com/pmd/pmd/commit/7536c3572de3137f00ec5d3d260f99accb3d0e9e", "7536c3572de3137f00ec5d3d260f99accb3d0e9e")</f>
        <v>0</v>
      </c>
      <c r="D918" t="s">
        <v>757</v>
      </c>
      <c r="E918" t="s">
        <v>962</v>
      </c>
      <c r="F918" t="s">
        <v>1698</v>
      </c>
      <c r="G918" t="s">
        <v>2940</v>
      </c>
      <c r="H918" t="s">
        <v>3692</v>
      </c>
    </row>
    <row r="919" spans="1:8">
      <c r="H919" t="s">
        <v>4087</v>
      </c>
    </row>
    <row r="920" spans="1:8">
      <c r="H920" t="s">
        <v>4088</v>
      </c>
    </row>
    <row r="921" spans="1:8">
      <c r="H921" t="s">
        <v>3795</v>
      </c>
    </row>
    <row r="922" spans="1:8">
      <c r="H922" t="s">
        <v>4089</v>
      </c>
    </row>
    <row r="923" spans="1:8">
      <c r="F923" t="s">
        <v>1649</v>
      </c>
      <c r="G923" t="s">
        <v>2941</v>
      </c>
      <c r="H923" t="s">
        <v>3692</v>
      </c>
    </row>
    <row r="924" spans="1:8">
      <c r="H924" t="s">
        <v>3926</v>
      </c>
    </row>
    <row r="925" spans="1:8">
      <c r="H925" t="s">
        <v>3925</v>
      </c>
    </row>
    <row r="926" spans="1:8">
      <c r="A926" t="s">
        <v>174</v>
      </c>
      <c r="B926">
        <f>HYPERLINK("https://github.com/pmd/pmd/commit/63a4ee96d85ed701012d54b5bf49ef6f667aa4c8", "63a4ee96d85ed701012d54b5bf49ef6f667aa4c8")</f>
        <v>0</v>
      </c>
      <c r="C926">
        <f>HYPERLINK("https://github.com/pmd/pmd/commit/11ad74b9fe6e1e809aae9a8e39cb62f60c7dfc6c", "11ad74b9fe6e1e809aae9a8e39cb62f60c7dfc6c")</f>
        <v>0</v>
      </c>
      <c r="D926" t="s">
        <v>757</v>
      </c>
      <c r="E926" t="s">
        <v>963</v>
      </c>
      <c r="F926" t="s">
        <v>1668</v>
      </c>
      <c r="G926" t="s">
        <v>2942</v>
      </c>
      <c r="H926" t="s">
        <v>3692</v>
      </c>
    </row>
    <row r="927" spans="1:8">
      <c r="H927" t="s">
        <v>3645</v>
      </c>
    </row>
    <row r="928" spans="1:8">
      <c r="F928" t="s">
        <v>1699</v>
      </c>
      <c r="G928" t="s">
        <v>2943</v>
      </c>
      <c r="H928" t="s">
        <v>3692</v>
      </c>
    </row>
    <row r="929" spans="1:8">
      <c r="H929" t="s">
        <v>3645</v>
      </c>
    </row>
    <row r="930" spans="1:8">
      <c r="F930" t="s">
        <v>1700</v>
      </c>
      <c r="G930" t="s">
        <v>2944</v>
      </c>
      <c r="H930" t="s">
        <v>3645</v>
      </c>
    </row>
    <row r="931" spans="1:8">
      <c r="F931" t="s">
        <v>1643</v>
      </c>
      <c r="G931" t="s">
        <v>2945</v>
      </c>
      <c r="H931" t="s">
        <v>3692</v>
      </c>
    </row>
    <row r="932" spans="1:8">
      <c r="H932" t="s">
        <v>3645</v>
      </c>
    </row>
    <row r="933" spans="1:8">
      <c r="A933" t="s">
        <v>175</v>
      </c>
      <c r="B933">
        <f>HYPERLINK("https://github.com/pmd/pmd/commit/357f6f57e8587be5b6d97a3d012b35766e513a5f", "357f6f57e8587be5b6d97a3d012b35766e513a5f")</f>
        <v>0</v>
      </c>
      <c r="C933">
        <f>HYPERLINK("https://github.com/pmd/pmd/commit/63a4ee96d85ed701012d54b5bf49ef6f667aa4c8", "63a4ee96d85ed701012d54b5bf49ef6f667aa4c8")</f>
        <v>0</v>
      </c>
      <c r="D933" t="s">
        <v>757</v>
      </c>
      <c r="E933" t="s">
        <v>964</v>
      </c>
      <c r="F933" t="s">
        <v>1650</v>
      </c>
      <c r="G933" t="s">
        <v>2946</v>
      </c>
      <c r="H933" t="s">
        <v>3692</v>
      </c>
    </row>
    <row r="934" spans="1:8">
      <c r="H934" t="s">
        <v>3645</v>
      </c>
    </row>
    <row r="935" spans="1:8">
      <c r="F935" t="s">
        <v>1648</v>
      </c>
      <c r="G935" t="s">
        <v>2947</v>
      </c>
      <c r="H935" t="s">
        <v>3692</v>
      </c>
    </row>
    <row r="936" spans="1:8">
      <c r="H936" t="s">
        <v>3645</v>
      </c>
    </row>
    <row r="937" spans="1:8">
      <c r="F937" t="s">
        <v>1618</v>
      </c>
      <c r="G937" t="s">
        <v>2948</v>
      </c>
      <c r="H937" t="s">
        <v>3692</v>
      </c>
    </row>
    <row r="938" spans="1:8">
      <c r="H938" t="s">
        <v>3645</v>
      </c>
    </row>
    <row r="939" spans="1:8">
      <c r="A939" t="s">
        <v>176</v>
      </c>
      <c r="B939">
        <f>HYPERLINK("https://github.com/pmd/pmd/commit/ccaf1594a4a23743e2049009001d8d6d82de3b7c", "ccaf1594a4a23743e2049009001d8d6d82de3b7c")</f>
        <v>0</v>
      </c>
      <c r="C939">
        <f>HYPERLINK("https://github.com/pmd/pmd/commit/357f6f57e8587be5b6d97a3d012b35766e513a5f", "357f6f57e8587be5b6d97a3d012b35766e513a5f")</f>
        <v>0</v>
      </c>
      <c r="D939" t="s">
        <v>757</v>
      </c>
      <c r="E939" t="s">
        <v>965</v>
      </c>
      <c r="F939" t="s">
        <v>1701</v>
      </c>
      <c r="G939" t="s">
        <v>2949</v>
      </c>
      <c r="H939" t="s">
        <v>4090</v>
      </c>
    </row>
    <row r="940" spans="1:8">
      <c r="H940" t="s">
        <v>4091</v>
      </c>
    </row>
    <row r="941" spans="1:8">
      <c r="H941" t="s">
        <v>4092</v>
      </c>
    </row>
    <row r="942" spans="1:8">
      <c r="H942" t="s">
        <v>4093</v>
      </c>
    </row>
    <row r="943" spans="1:8">
      <c r="F943" t="s">
        <v>1636</v>
      </c>
      <c r="G943" t="s">
        <v>2950</v>
      </c>
      <c r="H943" t="s">
        <v>3692</v>
      </c>
    </row>
    <row r="944" spans="1:8">
      <c r="H944" t="s">
        <v>3645</v>
      </c>
    </row>
    <row r="945" spans="1:8">
      <c r="F945" t="s">
        <v>1702</v>
      </c>
      <c r="G945" t="s">
        <v>2951</v>
      </c>
      <c r="H945" t="s">
        <v>3692</v>
      </c>
    </row>
    <row r="946" spans="1:8">
      <c r="H946" t="s">
        <v>3645</v>
      </c>
    </row>
    <row r="947" spans="1:8">
      <c r="F947" t="s">
        <v>1703</v>
      </c>
      <c r="G947" t="s">
        <v>2952</v>
      </c>
      <c r="H947" t="s">
        <v>3645</v>
      </c>
    </row>
    <row r="948" spans="1:8">
      <c r="F948" t="s">
        <v>1639</v>
      </c>
      <c r="G948" t="s">
        <v>2953</v>
      </c>
      <c r="H948" t="s">
        <v>3645</v>
      </c>
    </row>
    <row r="949" spans="1:8">
      <c r="F949" t="s">
        <v>1704</v>
      </c>
      <c r="G949" t="s">
        <v>2954</v>
      </c>
      <c r="H949" t="s">
        <v>3645</v>
      </c>
    </row>
    <row r="950" spans="1:8">
      <c r="F950" t="s">
        <v>1705</v>
      </c>
      <c r="G950" t="s">
        <v>2955</v>
      </c>
      <c r="H950" t="s">
        <v>3692</v>
      </c>
    </row>
    <row r="951" spans="1:8">
      <c r="H951" t="s">
        <v>3645</v>
      </c>
    </row>
    <row r="952" spans="1:8">
      <c r="F952" t="s">
        <v>1609</v>
      </c>
      <c r="G952" t="s">
        <v>2956</v>
      </c>
      <c r="H952" t="s">
        <v>3645</v>
      </c>
    </row>
    <row r="953" spans="1:8">
      <c r="F953" t="s">
        <v>1706</v>
      </c>
      <c r="G953" t="s">
        <v>2957</v>
      </c>
      <c r="H953" t="s">
        <v>3692</v>
      </c>
    </row>
    <row r="954" spans="1:8">
      <c r="H954" t="s">
        <v>3645</v>
      </c>
    </row>
    <row r="955" spans="1:8">
      <c r="F955" t="s">
        <v>1619</v>
      </c>
      <c r="G955" t="s">
        <v>2958</v>
      </c>
      <c r="H955" t="s">
        <v>3645</v>
      </c>
    </row>
    <row r="956" spans="1:8">
      <c r="H956" t="s">
        <v>4094</v>
      </c>
    </row>
    <row r="957" spans="1:8">
      <c r="H957" t="s">
        <v>4095</v>
      </c>
    </row>
    <row r="958" spans="1:8">
      <c r="H958" t="s">
        <v>4096</v>
      </c>
    </row>
    <row r="959" spans="1:8">
      <c r="A959" t="s">
        <v>177</v>
      </c>
      <c r="B959">
        <f>HYPERLINK("https://github.com/pmd/pmd/commit/bf657e51f1c5b9275dc19a750eeb55bddb2665bb", "bf657e51f1c5b9275dc19a750eeb55bddb2665bb")</f>
        <v>0</v>
      </c>
      <c r="C959">
        <f>HYPERLINK("https://github.com/pmd/pmd/commit/ccaf1594a4a23743e2049009001d8d6d82de3b7c", "ccaf1594a4a23743e2049009001d8d6d82de3b7c")</f>
        <v>0</v>
      </c>
      <c r="D959" t="s">
        <v>757</v>
      </c>
      <c r="E959" t="s">
        <v>966</v>
      </c>
      <c r="F959" t="s">
        <v>1675</v>
      </c>
      <c r="G959" t="s">
        <v>2959</v>
      </c>
      <c r="H959" t="s">
        <v>3645</v>
      </c>
    </row>
    <row r="960" spans="1:8">
      <c r="F960" t="s">
        <v>1707</v>
      </c>
      <c r="G960" t="s">
        <v>2960</v>
      </c>
      <c r="H960" t="s">
        <v>3645</v>
      </c>
    </row>
    <row r="961" spans="1:8">
      <c r="A961" t="s">
        <v>178</v>
      </c>
      <c r="B961">
        <f>HYPERLINK("https://github.com/pmd/pmd/commit/df5b19a8513329eb0eb749bc38d0a0c46bef782d", "df5b19a8513329eb0eb749bc38d0a0c46bef782d")</f>
        <v>0</v>
      </c>
      <c r="C961">
        <f>HYPERLINK("https://github.com/pmd/pmd/commit/bf657e51f1c5b9275dc19a750eeb55bddb2665bb", "bf657e51f1c5b9275dc19a750eeb55bddb2665bb")</f>
        <v>0</v>
      </c>
      <c r="D961" t="s">
        <v>757</v>
      </c>
      <c r="E961" t="s">
        <v>967</v>
      </c>
      <c r="F961" t="s">
        <v>1708</v>
      </c>
      <c r="G961" t="s">
        <v>2961</v>
      </c>
      <c r="H961" t="s">
        <v>3692</v>
      </c>
    </row>
    <row r="962" spans="1:8">
      <c r="H962" t="s">
        <v>3645</v>
      </c>
    </row>
    <row r="963" spans="1:8">
      <c r="F963" t="s">
        <v>1709</v>
      </c>
      <c r="G963" t="s">
        <v>2962</v>
      </c>
      <c r="H963" t="s">
        <v>3645</v>
      </c>
    </row>
    <row r="964" spans="1:8">
      <c r="F964" t="s">
        <v>1710</v>
      </c>
      <c r="G964" t="s">
        <v>2963</v>
      </c>
      <c r="H964" t="s">
        <v>3645</v>
      </c>
    </row>
    <row r="965" spans="1:8">
      <c r="F965" t="s">
        <v>1607</v>
      </c>
      <c r="G965" t="s">
        <v>2964</v>
      </c>
      <c r="H965" t="s">
        <v>3692</v>
      </c>
    </row>
    <row r="966" spans="1:8">
      <c r="H966" t="s">
        <v>3645</v>
      </c>
    </row>
    <row r="967" spans="1:8">
      <c r="F967" t="s">
        <v>1711</v>
      </c>
      <c r="G967" t="s">
        <v>2965</v>
      </c>
      <c r="H967" t="s">
        <v>3645</v>
      </c>
    </row>
    <row r="968" spans="1:8">
      <c r="H968" t="s">
        <v>4097</v>
      </c>
    </row>
    <row r="969" spans="1:8">
      <c r="H969" t="s">
        <v>4098</v>
      </c>
    </row>
    <row r="970" spans="1:8">
      <c r="F970" t="s">
        <v>1712</v>
      </c>
      <c r="G970" t="s">
        <v>2966</v>
      </c>
      <c r="H970" t="s">
        <v>3692</v>
      </c>
    </row>
    <row r="971" spans="1:8">
      <c r="H971" t="s">
        <v>3645</v>
      </c>
    </row>
    <row r="972" spans="1:8">
      <c r="F972" t="s">
        <v>1713</v>
      </c>
      <c r="G972" t="s">
        <v>2967</v>
      </c>
      <c r="H972" t="s">
        <v>3692</v>
      </c>
    </row>
    <row r="973" spans="1:8">
      <c r="H973" t="s">
        <v>3645</v>
      </c>
    </row>
    <row r="974" spans="1:8">
      <c r="F974" t="s">
        <v>1714</v>
      </c>
      <c r="G974" t="s">
        <v>2968</v>
      </c>
      <c r="H974" t="s">
        <v>3692</v>
      </c>
    </row>
    <row r="975" spans="1:8">
      <c r="H975" t="s">
        <v>3645</v>
      </c>
    </row>
    <row r="976" spans="1:8">
      <c r="A976" t="s">
        <v>179</v>
      </c>
      <c r="B976">
        <f>HYPERLINK("https://github.com/pmd/pmd/commit/8d4df38e6efc1824cf1a92f369c2cc78168ee377", "8d4df38e6efc1824cf1a92f369c2cc78168ee377")</f>
        <v>0</v>
      </c>
      <c r="C976">
        <f>HYPERLINK("https://github.com/pmd/pmd/commit/df5b19a8513329eb0eb749bc38d0a0c46bef782d", "df5b19a8513329eb0eb749bc38d0a0c46bef782d")</f>
        <v>0</v>
      </c>
      <c r="D976" t="s">
        <v>757</v>
      </c>
      <c r="E976" t="s">
        <v>968</v>
      </c>
      <c r="F976" t="s">
        <v>1715</v>
      </c>
      <c r="G976" t="s">
        <v>2969</v>
      </c>
      <c r="H976" t="s">
        <v>3692</v>
      </c>
    </row>
    <row r="977" spans="1:8">
      <c r="H977" t="s">
        <v>3645</v>
      </c>
    </row>
    <row r="978" spans="1:8">
      <c r="F978" t="s">
        <v>1716</v>
      </c>
      <c r="G978" t="s">
        <v>2970</v>
      </c>
      <c r="H978" t="s">
        <v>3692</v>
      </c>
    </row>
    <row r="979" spans="1:8">
      <c r="H979" t="s">
        <v>3645</v>
      </c>
    </row>
    <row r="980" spans="1:8">
      <c r="F980" t="s">
        <v>1717</v>
      </c>
      <c r="G980" t="s">
        <v>2971</v>
      </c>
      <c r="H980" t="s">
        <v>3645</v>
      </c>
    </row>
    <row r="981" spans="1:8">
      <c r="A981" t="s">
        <v>180</v>
      </c>
      <c r="B981">
        <f>HYPERLINK("https://github.com/pmd/pmd/commit/5a149df16e142571e1f6348a6eb2ffb87fe51261", "5a149df16e142571e1f6348a6eb2ffb87fe51261")</f>
        <v>0</v>
      </c>
      <c r="C981">
        <f>HYPERLINK("https://github.com/pmd/pmd/commit/b1c4a1e381af1fa9f318baa69e26d6fd30ccdfe7", "b1c4a1e381af1fa9f318baa69e26d6fd30ccdfe7")</f>
        <v>0</v>
      </c>
      <c r="D981" t="s">
        <v>757</v>
      </c>
      <c r="E981" t="s">
        <v>969</v>
      </c>
      <c r="F981" t="s">
        <v>1573</v>
      </c>
      <c r="G981" t="s">
        <v>2823</v>
      </c>
      <c r="H981" t="s">
        <v>4099</v>
      </c>
    </row>
    <row r="982" spans="1:8">
      <c r="A982" t="s">
        <v>181</v>
      </c>
      <c r="B982">
        <f>HYPERLINK("https://github.com/pmd/pmd/commit/88c7901e97d7dd3e1ce218defdcfd018158bb8aa", "88c7901e97d7dd3e1ce218defdcfd018158bb8aa")</f>
        <v>0</v>
      </c>
      <c r="C982">
        <f>HYPERLINK("https://github.com/pmd/pmd/commit/5a149df16e142571e1f6348a6eb2ffb87fe51261", "5a149df16e142571e1f6348a6eb2ffb87fe51261")</f>
        <v>0</v>
      </c>
      <c r="D982" t="s">
        <v>757</v>
      </c>
      <c r="E982" t="s">
        <v>970</v>
      </c>
      <c r="F982" t="s">
        <v>1573</v>
      </c>
      <c r="G982" t="s">
        <v>2823</v>
      </c>
      <c r="H982" t="s">
        <v>4100</v>
      </c>
    </row>
    <row r="983" spans="1:8">
      <c r="A983" t="s">
        <v>182</v>
      </c>
      <c r="B983">
        <f>HYPERLINK("https://github.com/pmd/pmd/commit/8cd9aa0c059d3fecc7c609d850e5d0b87a07b9a2", "8cd9aa0c059d3fecc7c609d850e5d0b87a07b9a2")</f>
        <v>0</v>
      </c>
      <c r="C983">
        <f>HYPERLINK("https://github.com/pmd/pmd/commit/43e3a396d5243a36b5a053763bc9e91e65b3b0e3", "43e3a396d5243a36b5a053763bc9e91e65b3b0e3")</f>
        <v>0</v>
      </c>
      <c r="D983" t="s">
        <v>757</v>
      </c>
      <c r="E983" t="s">
        <v>971</v>
      </c>
      <c r="F983" t="s">
        <v>1718</v>
      </c>
      <c r="G983" t="s">
        <v>2906</v>
      </c>
      <c r="H983" t="s">
        <v>3957</v>
      </c>
    </row>
    <row r="984" spans="1:8">
      <c r="H984" t="s">
        <v>3958</v>
      </c>
    </row>
    <row r="985" spans="1:8">
      <c r="H985" t="s">
        <v>4101</v>
      </c>
    </row>
    <row r="986" spans="1:8">
      <c r="H986" t="s">
        <v>3960</v>
      </c>
    </row>
    <row r="987" spans="1:8">
      <c r="F987" t="s">
        <v>1719</v>
      </c>
      <c r="G987" t="s">
        <v>2972</v>
      </c>
      <c r="H987" t="s">
        <v>4102</v>
      </c>
    </row>
    <row r="988" spans="1:8">
      <c r="A988" t="s">
        <v>183</v>
      </c>
      <c r="B988">
        <f>HYPERLINK("https://github.com/pmd/pmd/commit/4df0978f5db82c9bf34bf8ce50150c1f9ab185cb", "4df0978f5db82c9bf34bf8ce50150c1f9ab185cb")</f>
        <v>0</v>
      </c>
      <c r="C988">
        <f>HYPERLINK("https://github.com/pmd/pmd/commit/8074c5ae6d3feab0afda228e8e2bae23257cb482", "8074c5ae6d3feab0afda228e8e2bae23257cb482")</f>
        <v>0</v>
      </c>
      <c r="D988" t="s">
        <v>757</v>
      </c>
      <c r="E988" t="s">
        <v>972</v>
      </c>
      <c r="F988" t="s">
        <v>1720</v>
      </c>
      <c r="G988" t="s">
        <v>2949</v>
      </c>
      <c r="H988" t="s">
        <v>4090</v>
      </c>
    </row>
    <row r="989" spans="1:8">
      <c r="H989" t="s">
        <v>4091</v>
      </c>
    </row>
    <row r="990" spans="1:8">
      <c r="H990" t="s">
        <v>4092</v>
      </c>
    </row>
    <row r="991" spans="1:8">
      <c r="H991" t="s">
        <v>4093</v>
      </c>
    </row>
    <row r="992" spans="1:8">
      <c r="A992" t="s">
        <v>184</v>
      </c>
      <c r="B992">
        <f>HYPERLINK("https://github.com/pmd/pmd/commit/2a40e1477d0e2478893feb6674b25d3ee716ded6", "2a40e1477d0e2478893feb6674b25d3ee716ded6")</f>
        <v>0</v>
      </c>
      <c r="C992">
        <f>HYPERLINK("https://github.com/pmd/pmd/commit/ff675a6b288751f2aa08205a48c2f9110ec5632a", "ff675a6b288751f2aa08205a48c2f9110ec5632a")</f>
        <v>0</v>
      </c>
      <c r="D992" t="s">
        <v>757</v>
      </c>
      <c r="E992" t="s">
        <v>973</v>
      </c>
      <c r="F992" t="s">
        <v>1617</v>
      </c>
      <c r="G992" t="s">
        <v>2973</v>
      </c>
      <c r="H992" t="s">
        <v>3692</v>
      </c>
    </row>
    <row r="993" spans="1:8">
      <c r="H993" t="s">
        <v>3645</v>
      </c>
    </row>
    <row r="994" spans="1:8">
      <c r="H994" t="s">
        <v>4103</v>
      </c>
    </row>
    <row r="995" spans="1:8">
      <c r="A995" t="s">
        <v>185</v>
      </c>
      <c r="B995">
        <f>HYPERLINK("https://github.com/pmd/pmd/commit/ed39586ce5ac157b1849a38ff87d3ac1e73fa6b4", "ed39586ce5ac157b1849a38ff87d3ac1e73fa6b4")</f>
        <v>0</v>
      </c>
      <c r="C995">
        <f>HYPERLINK("https://github.com/pmd/pmd/commit/e1514a33e25138acd764b72dc2017f7fc123e022", "e1514a33e25138acd764b72dc2017f7fc123e022")</f>
        <v>0</v>
      </c>
      <c r="D995" t="s">
        <v>757</v>
      </c>
      <c r="E995" t="s">
        <v>974</v>
      </c>
      <c r="F995" t="s">
        <v>1721</v>
      </c>
      <c r="G995" t="s">
        <v>2974</v>
      </c>
      <c r="H995" t="s">
        <v>3692</v>
      </c>
    </row>
    <row r="996" spans="1:8">
      <c r="H996" t="s">
        <v>3645</v>
      </c>
    </row>
    <row r="997" spans="1:8">
      <c r="A997" t="s">
        <v>186</v>
      </c>
      <c r="B997">
        <f>HYPERLINK("https://github.com/pmd/pmd/commit/3f9d3deefdb6759c19eefb06cf3c378288ac4bea", "3f9d3deefdb6759c19eefb06cf3c378288ac4bea")</f>
        <v>0</v>
      </c>
      <c r="C997">
        <f>HYPERLINK("https://github.com/pmd/pmd/commit/4def0471d79173daefd0fb6c56f5c814607c1e0f", "4def0471d79173daefd0fb6c56f5c814607c1e0f")</f>
        <v>0</v>
      </c>
      <c r="D997" t="s">
        <v>757</v>
      </c>
      <c r="E997" t="s">
        <v>975</v>
      </c>
      <c r="F997" t="s">
        <v>1677</v>
      </c>
      <c r="G997" t="s">
        <v>2919</v>
      </c>
      <c r="H997" t="s">
        <v>4104</v>
      </c>
    </row>
    <row r="998" spans="1:8">
      <c r="A998" t="s">
        <v>187</v>
      </c>
      <c r="B998">
        <f>HYPERLINK("https://github.com/pmd/pmd/commit/66ecdf3cbe8def752424cb74d67affe11a8392f8", "66ecdf3cbe8def752424cb74d67affe11a8392f8")</f>
        <v>0</v>
      </c>
      <c r="C998">
        <f>HYPERLINK("https://github.com/pmd/pmd/commit/3f9d3deefdb6759c19eefb06cf3c378288ac4bea", "3f9d3deefdb6759c19eefb06cf3c378288ac4bea")</f>
        <v>0</v>
      </c>
      <c r="D998" t="s">
        <v>757</v>
      </c>
      <c r="E998" t="s">
        <v>976</v>
      </c>
      <c r="F998" t="s">
        <v>1722</v>
      </c>
      <c r="G998" t="s">
        <v>2973</v>
      </c>
      <c r="H998" t="s">
        <v>4105</v>
      </c>
    </row>
    <row r="999" spans="1:8">
      <c r="A999" t="s">
        <v>188</v>
      </c>
      <c r="B999">
        <f>HYPERLINK("https://github.com/pmd/pmd/commit/f58fd5582a8d9fd1d85636a169bbf9bafd914860", "f58fd5582a8d9fd1d85636a169bbf9bafd914860")</f>
        <v>0</v>
      </c>
      <c r="C999">
        <f>HYPERLINK("https://github.com/pmd/pmd/commit/76fc9780cf15b787ea161c29af568f97116098cf", "76fc9780cf15b787ea161c29af568f97116098cf")</f>
        <v>0</v>
      </c>
      <c r="D999" t="s">
        <v>757</v>
      </c>
      <c r="E999" t="s">
        <v>977</v>
      </c>
      <c r="F999" t="s">
        <v>1722</v>
      </c>
      <c r="G999" t="s">
        <v>2973</v>
      </c>
      <c r="H999" t="s">
        <v>4105</v>
      </c>
    </row>
    <row r="1000" spans="1:8">
      <c r="A1000" t="s">
        <v>189</v>
      </c>
      <c r="B1000">
        <f>HYPERLINK("https://github.com/pmd/pmd/commit/1d8de6b34ea0ddb64fc94b478c0950c0d35de605", "1d8de6b34ea0ddb64fc94b478c0950c0d35de605")</f>
        <v>0</v>
      </c>
      <c r="C1000">
        <f>HYPERLINK("https://github.com/pmd/pmd/commit/9cc57fd3ea72e214589992410001ca5a30692679", "9cc57fd3ea72e214589992410001ca5a30692679")</f>
        <v>0</v>
      </c>
      <c r="D1000" t="s">
        <v>757</v>
      </c>
      <c r="E1000" t="s">
        <v>978</v>
      </c>
      <c r="F1000" t="s">
        <v>1723</v>
      </c>
      <c r="G1000" t="s">
        <v>2975</v>
      </c>
      <c r="H1000" t="s">
        <v>4106</v>
      </c>
    </row>
    <row r="1001" spans="1:8">
      <c r="H1001" t="s">
        <v>4107</v>
      </c>
    </row>
    <row r="1002" spans="1:8">
      <c r="H1002" t="s">
        <v>4108</v>
      </c>
    </row>
    <row r="1003" spans="1:8">
      <c r="H1003" t="s">
        <v>4109</v>
      </c>
    </row>
    <row r="1004" spans="1:8">
      <c r="H1004" t="s">
        <v>4001</v>
      </c>
    </row>
    <row r="1005" spans="1:8">
      <c r="H1005" t="s">
        <v>4002</v>
      </c>
    </row>
    <row r="1006" spans="1:8">
      <c r="H1006" t="s">
        <v>4003</v>
      </c>
    </row>
    <row r="1007" spans="1:8">
      <c r="H1007" t="s">
        <v>4004</v>
      </c>
    </row>
    <row r="1008" spans="1:8">
      <c r="H1008" t="s">
        <v>4005</v>
      </c>
    </row>
    <row r="1009" spans="1:8">
      <c r="H1009" t="s">
        <v>4110</v>
      </c>
    </row>
    <row r="1010" spans="1:8">
      <c r="H1010" t="s">
        <v>4111</v>
      </c>
    </row>
    <row r="1011" spans="1:8">
      <c r="H1011" t="s">
        <v>4112</v>
      </c>
    </row>
    <row r="1012" spans="1:8">
      <c r="H1012" t="s">
        <v>4113</v>
      </c>
    </row>
    <row r="1013" spans="1:8">
      <c r="H1013" t="s">
        <v>4114</v>
      </c>
    </row>
    <row r="1014" spans="1:8">
      <c r="F1014" t="s">
        <v>1719</v>
      </c>
      <c r="G1014" t="s">
        <v>2972</v>
      </c>
      <c r="H1014" t="s">
        <v>4115</v>
      </c>
    </row>
    <row r="1015" spans="1:8">
      <c r="H1015" t="s">
        <v>4116</v>
      </c>
    </row>
    <row r="1016" spans="1:8">
      <c r="H1016" t="s">
        <v>4117</v>
      </c>
    </row>
    <row r="1017" spans="1:8">
      <c r="H1017" t="s">
        <v>4118</v>
      </c>
    </row>
    <row r="1018" spans="1:8">
      <c r="F1018" t="s">
        <v>1679</v>
      </c>
      <c r="G1018" t="s">
        <v>2878</v>
      </c>
      <c r="H1018" t="s">
        <v>4119</v>
      </c>
    </row>
    <row r="1019" spans="1:8">
      <c r="A1019" t="s">
        <v>190</v>
      </c>
      <c r="B1019">
        <f>HYPERLINK("https://github.com/pmd/pmd/commit/bdaacb65c3379942ea278219e41707936e766206", "bdaacb65c3379942ea278219e41707936e766206")</f>
        <v>0</v>
      </c>
      <c r="C1019">
        <f>HYPERLINK("https://github.com/pmd/pmd/commit/1d8de6b34ea0ddb64fc94b478c0950c0d35de605", "1d8de6b34ea0ddb64fc94b478c0950c0d35de605")</f>
        <v>0</v>
      </c>
      <c r="D1019" t="s">
        <v>757</v>
      </c>
      <c r="E1019" t="s">
        <v>979</v>
      </c>
      <c r="F1019" t="s">
        <v>1723</v>
      </c>
      <c r="G1019" t="s">
        <v>2975</v>
      </c>
      <c r="H1019" t="s">
        <v>4120</v>
      </c>
    </row>
    <row r="1020" spans="1:8">
      <c r="A1020" t="s">
        <v>191</v>
      </c>
      <c r="B1020">
        <f>HYPERLINK("https://github.com/pmd/pmd/commit/606e83b0f5c7b0b4f0d05f9c5bcc8d92c81d9342", "606e83b0f5c7b0b4f0d05f9c5bcc8d92c81d9342")</f>
        <v>0</v>
      </c>
      <c r="C1020">
        <f>HYPERLINK("https://github.com/pmd/pmd/commit/ee2fd2fd2d68ae719382eab21cad7577691508b5", "ee2fd2fd2d68ae719382eab21cad7577691508b5")</f>
        <v>0</v>
      </c>
      <c r="D1020" t="s">
        <v>757</v>
      </c>
      <c r="E1020" t="s">
        <v>980</v>
      </c>
      <c r="F1020" t="s">
        <v>1723</v>
      </c>
      <c r="G1020" t="s">
        <v>2975</v>
      </c>
      <c r="H1020" t="s">
        <v>4121</v>
      </c>
    </row>
    <row r="1021" spans="1:8">
      <c r="H1021" t="s">
        <v>4122</v>
      </c>
    </row>
    <row r="1022" spans="1:8">
      <c r="H1022" t="s">
        <v>4123</v>
      </c>
    </row>
    <row r="1023" spans="1:8">
      <c r="H1023" t="s">
        <v>4124</v>
      </c>
    </row>
    <row r="1024" spans="1:8">
      <c r="A1024" t="s">
        <v>192</v>
      </c>
      <c r="B1024">
        <f>HYPERLINK("https://github.com/pmd/pmd/commit/5391fc6d8eaac5122c9b92b974dbb773c0a81b0c", "5391fc6d8eaac5122c9b92b974dbb773c0a81b0c")</f>
        <v>0</v>
      </c>
      <c r="C1024">
        <f>HYPERLINK("https://github.com/pmd/pmd/commit/8e3a03e2d301b17ec0ebad6e1a96f3088f5b5c0d", "8e3a03e2d301b17ec0ebad6e1a96f3088f5b5c0d")</f>
        <v>0</v>
      </c>
      <c r="D1024" t="s">
        <v>757</v>
      </c>
      <c r="E1024" t="s">
        <v>981</v>
      </c>
      <c r="F1024" t="s">
        <v>1724</v>
      </c>
      <c r="G1024" t="s">
        <v>2976</v>
      </c>
      <c r="H1024" t="s">
        <v>3692</v>
      </c>
    </row>
    <row r="1025" spans="1:8">
      <c r="H1025" t="s">
        <v>3645</v>
      </c>
    </row>
    <row r="1026" spans="1:8">
      <c r="A1026" t="s">
        <v>193</v>
      </c>
      <c r="B1026">
        <f>HYPERLINK("https://github.com/pmd/pmd/commit/4400ba86f164e835ca501106a0c37fbf7487421c", "4400ba86f164e835ca501106a0c37fbf7487421c")</f>
        <v>0</v>
      </c>
      <c r="C1026">
        <f>HYPERLINK("https://github.com/pmd/pmd/commit/fde55e40835e80de47cefec339ce565acc4332bc", "fde55e40835e80de47cefec339ce565acc4332bc")</f>
        <v>0</v>
      </c>
      <c r="D1026" t="s">
        <v>757</v>
      </c>
      <c r="E1026" t="s">
        <v>982</v>
      </c>
      <c r="F1026" t="s">
        <v>1725</v>
      </c>
      <c r="G1026" t="s">
        <v>2977</v>
      </c>
      <c r="H1026" t="s">
        <v>3692</v>
      </c>
    </row>
    <row r="1027" spans="1:8">
      <c r="H1027" t="s">
        <v>3645</v>
      </c>
    </row>
    <row r="1028" spans="1:8">
      <c r="A1028" t="s">
        <v>194</v>
      </c>
      <c r="B1028">
        <f>HYPERLINK("https://github.com/pmd/pmd/commit/fe1ace532edb56b1188475defb05df6f0cb858b9", "fe1ace532edb56b1188475defb05df6f0cb858b9")</f>
        <v>0</v>
      </c>
      <c r="C1028">
        <f>HYPERLINK("https://github.com/pmd/pmd/commit/e1ccab17c2ffa4b28a4738fc83dc13f3444e966f", "e1ccab17c2ffa4b28a4738fc83dc13f3444e966f")</f>
        <v>0</v>
      </c>
      <c r="D1028" t="s">
        <v>757</v>
      </c>
      <c r="E1028" t="s">
        <v>983</v>
      </c>
      <c r="F1028" t="s">
        <v>1651</v>
      </c>
      <c r="G1028" t="s">
        <v>2897</v>
      </c>
      <c r="H1028" t="s">
        <v>4125</v>
      </c>
    </row>
    <row r="1029" spans="1:8">
      <c r="A1029" t="s">
        <v>195</v>
      </c>
      <c r="B1029">
        <f>HYPERLINK("https://github.com/pmd/pmd/commit/28d284fb6da2ca2f67af919aa17339765760ee7b", "28d284fb6da2ca2f67af919aa17339765760ee7b")</f>
        <v>0</v>
      </c>
      <c r="C1029">
        <f>HYPERLINK("https://github.com/pmd/pmd/commit/fe1ace532edb56b1188475defb05df6f0cb858b9", "fe1ace532edb56b1188475defb05df6f0cb858b9")</f>
        <v>0</v>
      </c>
      <c r="D1029" t="s">
        <v>757</v>
      </c>
      <c r="E1029" t="s">
        <v>984</v>
      </c>
      <c r="F1029" t="s">
        <v>1651</v>
      </c>
      <c r="G1029" t="s">
        <v>2897</v>
      </c>
      <c r="H1029" t="s">
        <v>4126</v>
      </c>
    </row>
    <row r="1030" spans="1:8">
      <c r="A1030" t="s">
        <v>196</v>
      </c>
      <c r="B1030">
        <f>HYPERLINK("https://github.com/pmd/pmd/commit/891c0ad1b9b88dd966f5761c178854bf81f2e31b", "891c0ad1b9b88dd966f5761c178854bf81f2e31b")</f>
        <v>0</v>
      </c>
      <c r="C1030">
        <f>HYPERLINK("https://github.com/pmd/pmd/commit/6f60c4e433f22b73aac6f636ac8dc1da750b3c05", "6f60c4e433f22b73aac6f636ac8dc1da750b3c05")</f>
        <v>0</v>
      </c>
      <c r="D1030" t="s">
        <v>757</v>
      </c>
      <c r="E1030" t="s">
        <v>985</v>
      </c>
      <c r="F1030" t="s">
        <v>1613</v>
      </c>
      <c r="G1030" t="s">
        <v>2862</v>
      </c>
      <c r="H1030" t="s">
        <v>4127</v>
      </c>
    </row>
    <row r="1031" spans="1:8">
      <c r="A1031" t="s">
        <v>197</v>
      </c>
      <c r="B1031">
        <f>HYPERLINK("https://github.com/pmd/pmd/commit/093c3b5dead95f80f43b533ce30706fa6fbe516d", "093c3b5dead95f80f43b533ce30706fa6fbe516d")</f>
        <v>0</v>
      </c>
      <c r="C1031">
        <f>HYPERLINK("https://github.com/pmd/pmd/commit/4fdcd80f3ecdb2fe689e74187b8857966c53a556", "4fdcd80f3ecdb2fe689e74187b8857966c53a556")</f>
        <v>0</v>
      </c>
      <c r="D1031" t="s">
        <v>757</v>
      </c>
      <c r="E1031" t="s">
        <v>986</v>
      </c>
      <c r="F1031" t="s">
        <v>1613</v>
      </c>
      <c r="G1031" t="s">
        <v>2862</v>
      </c>
      <c r="H1031" t="s">
        <v>4124</v>
      </c>
    </row>
    <row r="1032" spans="1:8">
      <c r="A1032" t="s">
        <v>198</v>
      </c>
      <c r="B1032">
        <f>HYPERLINK("https://github.com/pmd/pmd/commit/a25567f5b2efbd3d83953f9893631f45373f5340", "a25567f5b2efbd3d83953f9893631f45373f5340")</f>
        <v>0</v>
      </c>
      <c r="C1032">
        <f>HYPERLINK("https://github.com/pmd/pmd/commit/fbee89cfdfd75c9a20c14d889c04e5de33114ebc", "fbee89cfdfd75c9a20c14d889c04e5de33114ebc")</f>
        <v>0</v>
      </c>
      <c r="D1032" t="s">
        <v>757</v>
      </c>
      <c r="E1032" t="s">
        <v>987</v>
      </c>
      <c r="F1032" t="s">
        <v>1726</v>
      </c>
      <c r="G1032" t="s">
        <v>2978</v>
      </c>
      <c r="H1032" t="s">
        <v>4128</v>
      </c>
    </row>
    <row r="1033" spans="1:8">
      <c r="A1033" t="s">
        <v>199</v>
      </c>
      <c r="B1033">
        <f>HYPERLINK("https://github.com/pmd/pmd/commit/ef1a0b72af2532ae206fba6df845f9131d1f6876", "ef1a0b72af2532ae206fba6df845f9131d1f6876")</f>
        <v>0</v>
      </c>
      <c r="C1033">
        <f>HYPERLINK("https://github.com/pmd/pmd/commit/b947f08308fecdd065cf9832dafb36348c305b9f", "b947f08308fecdd065cf9832dafb36348c305b9f")</f>
        <v>0</v>
      </c>
      <c r="D1033" t="s">
        <v>757</v>
      </c>
      <c r="E1033" t="s">
        <v>988</v>
      </c>
      <c r="F1033" t="s">
        <v>1674</v>
      </c>
      <c r="G1033" t="s">
        <v>2918</v>
      </c>
      <c r="H1033" t="s">
        <v>4129</v>
      </c>
    </row>
    <row r="1034" spans="1:8">
      <c r="A1034" t="s">
        <v>200</v>
      </c>
      <c r="B1034">
        <f>HYPERLINK("https://github.com/pmd/pmd/commit/b3a5fce797696ff969ed5e8da67cc05625e16ed1", "b3a5fce797696ff969ed5e8da67cc05625e16ed1")</f>
        <v>0</v>
      </c>
      <c r="C1034">
        <f>HYPERLINK("https://github.com/pmd/pmd/commit/ef1a0b72af2532ae206fba6df845f9131d1f6876", "ef1a0b72af2532ae206fba6df845f9131d1f6876")</f>
        <v>0</v>
      </c>
      <c r="D1034" t="s">
        <v>757</v>
      </c>
      <c r="E1034" t="s">
        <v>989</v>
      </c>
      <c r="F1034" t="s">
        <v>1674</v>
      </c>
      <c r="G1034" t="s">
        <v>2918</v>
      </c>
      <c r="H1034" t="s">
        <v>4130</v>
      </c>
    </row>
    <row r="1035" spans="1:8">
      <c r="H1035" t="s">
        <v>4131</v>
      </c>
    </row>
    <row r="1036" spans="1:8">
      <c r="A1036" t="s">
        <v>201</v>
      </c>
      <c r="B1036">
        <f>HYPERLINK("https://github.com/pmd/pmd/commit/4bbbd9b5e99ad7883a6a6ddac29db80eaba0bbef", "4bbbd9b5e99ad7883a6a6ddac29db80eaba0bbef")</f>
        <v>0</v>
      </c>
      <c r="C1036">
        <f>HYPERLINK("https://github.com/pmd/pmd/commit/55772c733dd6f3199cca7d2cb6a4031d5b96fc9c", "55772c733dd6f3199cca7d2cb6a4031d5b96fc9c")</f>
        <v>0</v>
      </c>
      <c r="D1036" t="s">
        <v>757</v>
      </c>
      <c r="E1036" t="s">
        <v>990</v>
      </c>
      <c r="F1036" t="s">
        <v>1727</v>
      </c>
      <c r="G1036" t="s">
        <v>2979</v>
      </c>
      <c r="H1036" t="s">
        <v>4132</v>
      </c>
    </row>
    <row r="1037" spans="1:8">
      <c r="A1037" t="s">
        <v>202</v>
      </c>
      <c r="B1037">
        <f>HYPERLINK("https://github.com/pmd/pmd/commit/17974db7db2d0a8bc03a25c8b6fbb7c198e0678b", "17974db7db2d0a8bc03a25c8b6fbb7c198e0678b")</f>
        <v>0</v>
      </c>
      <c r="C1037">
        <f>HYPERLINK("https://github.com/pmd/pmd/commit/4bbbd9b5e99ad7883a6a6ddac29db80eaba0bbef", "4bbbd9b5e99ad7883a6a6ddac29db80eaba0bbef")</f>
        <v>0</v>
      </c>
      <c r="D1037" t="s">
        <v>757</v>
      </c>
      <c r="E1037" t="s">
        <v>991</v>
      </c>
      <c r="F1037" t="s">
        <v>1727</v>
      </c>
      <c r="G1037" t="s">
        <v>2979</v>
      </c>
      <c r="H1037" t="s">
        <v>4133</v>
      </c>
    </row>
    <row r="1038" spans="1:8">
      <c r="H1038" t="s">
        <v>4134</v>
      </c>
    </row>
    <row r="1039" spans="1:8">
      <c r="A1039" t="s">
        <v>203</v>
      </c>
      <c r="B1039">
        <f>HYPERLINK("https://github.com/pmd/pmd/commit/53c121dfef45aee637824552504791ca7cb84871", "53c121dfef45aee637824552504791ca7cb84871")</f>
        <v>0</v>
      </c>
      <c r="C1039">
        <f>HYPERLINK("https://github.com/pmd/pmd/commit/b3f1abb8530aef390616fc8db061a9b6833fabbe", "b3f1abb8530aef390616fc8db061a9b6833fabbe")</f>
        <v>0</v>
      </c>
      <c r="D1039" t="s">
        <v>757</v>
      </c>
      <c r="E1039" t="s">
        <v>992</v>
      </c>
      <c r="F1039" t="s">
        <v>1728</v>
      </c>
      <c r="G1039" t="s">
        <v>2980</v>
      </c>
      <c r="H1039" t="s">
        <v>3692</v>
      </c>
    </row>
    <row r="1040" spans="1:8">
      <c r="H1040" t="s">
        <v>3645</v>
      </c>
    </row>
    <row r="1041" spans="1:8">
      <c r="A1041" t="s">
        <v>204</v>
      </c>
      <c r="B1041">
        <f>HYPERLINK("https://github.com/pmd/pmd/commit/6d2d4da86607f0a6780448a94682d03a379f7b47", "6d2d4da86607f0a6780448a94682d03a379f7b47")</f>
        <v>0</v>
      </c>
      <c r="C1041">
        <f>HYPERLINK("https://github.com/pmd/pmd/commit/53c121dfef45aee637824552504791ca7cb84871", "53c121dfef45aee637824552504791ca7cb84871")</f>
        <v>0</v>
      </c>
      <c r="D1041" t="s">
        <v>757</v>
      </c>
      <c r="E1041" t="s">
        <v>993</v>
      </c>
      <c r="F1041" t="s">
        <v>1729</v>
      </c>
      <c r="G1041" t="s">
        <v>2981</v>
      </c>
      <c r="H1041" t="s">
        <v>3692</v>
      </c>
    </row>
    <row r="1042" spans="1:8">
      <c r="H1042" t="s">
        <v>3645</v>
      </c>
    </row>
    <row r="1043" spans="1:8">
      <c r="A1043" t="s">
        <v>205</v>
      </c>
      <c r="B1043">
        <f>HYPERLINK("https://github.com/pmd/pmd/commit/c02806442559ca74c050ba0d574007ed840a210a", "c02806442559ca74c050ba0d574007ed840a210a")</f>
        <v>0</v>
      </c>
      <c r="C1043">
        <f>HYPERLINK("https://github.com/pmd/pmd/commit/64294520bf00fa85f733425aff3580c643932826", "64294520bf00fa85f733425aff3580c643932826")</f>
        <v>0</v>
      </c>
      <c r="D1043" t="s">
        <v>757</v>
      </c>
      <c r="E1043" t="s">
        <v>994</v>
      </c>
      <c r="F1043" t="s">
        <v>1723</v>
      </c>
      <c r="G1043" t="s">
        <v>2975</v>
      </c>
      <c r="H1043" t="s">
        <v>4120</v>
      </c>
    </row>
    <row r="1044" spans="1:8">
      <c r="A1044" t="s">
        <v>206</v>
      </c>
      <c r="B1044">
        <f>HYPERLINK("https://github.com/pmd/pmd/commit/17fcb6c9c40b3a922ef03e6b62b13a0f6c510273", "17fcb6c9c40b3a922ef03e6b62b13a0f6c510273")</f>
        <v>0</v>
      </c>
      <c r="C1044">
        <f>HYPERLINK("https://github.com/pmd/pmd/commit/d56f4603a1c3e4b187e0cf94e5ad725587f4de33", "d56f4603a1c3e4b187e0cf94e5ad725587f4de33")</f>
        <v>0</v>
      </c>
      <c r="D1044" t="s">
        <v>757</v>
      </c>
      <c r="E1044" t="s">
        <v>995</v>
      </c>
      <c r="F1044" t="s">
        <v>1628</v>
      </c>
      <c r="G1044" t="s">
        <v>2874</v>
      </c>
      <c r="H1044" t="s">
        <v>4135</v>
      </c>
    </row>
    <row r="1045" spans="1:8">
      <c r="A1045" t="s">
        <v>207</v>
      </c>
      <c r="B1045">
        <f>HYPERLINK("https://github.com/pmd/pmd/commit/e83c9d54fb72f0aa286e7d2d92cb82ea45834d53", "e83c9d54fb72f0aa286e7d2d92cb82ea45834d53")</f>
        <v>0</v>
      </c>
      <c r="C1045">
        <f>HYPERLINK("https://github.com/pmd/pmd/commit/0039cdd5f99626483df718f2db65d3c549669473", "0039cdd5f99626483df718f2db65d3c549669473")</f>
        <v>0</v>
      </c>
      <c r="D1045" t="s">
        <v>757</v>
      </c>
      <c r="E1045" t="s">
        <v>996</v>
      </c>
      <c r="F1045" t="s">
        <v>1628</v>
      </c>
      <c r="G1045" t="s">
        <v>2874</v>
      </c>
      <c r="H1045" t="s">
        <v>4136</v>
      </c>
    </row>
    <row r="1046" spans="1:8">
      <c r="H1046" t="s">
        <v>4137</v>
      </c>
    </row>
    <row r="1047" spans="1:8">
      <c r="A1047" t="s">
        <v>208</v>
      </c>
      <c r="B1047">
        <f>HYPERLINK("https://github.com/pmd/pmd/commit/e8bdf51b6b1b67c325009b19164a961389b8e251", "e8bdf51b6b1b67c325009b19164a961389b8e251")</f>
        <v>0</v>
      </c>
      <c r="C1047">
        <f>HYPERLINK("https://github.com/pmd/pmd/commit/9eecf8f163d01f54a1799e1bfa2841517f2e2b53", "9eecf8f163d01f54a1799e1bfa2841517f2e2b53")</f>
        <v>0</v>
      </c>
      <c r="D1047" t="s">
        <v>757</v>
      </c>
      <c r="E1047" t="s">
        <v>997</v>
      </c>
      <c r="F1047" t="s">
        <v>1626</v>
      </c>
      <c r="G1047" t="s">
        <v>2872</v>
      </c>
      <c r="H1047" t="s">
        <v>3649</v>
      </c>
    </row>
    <row r="1048" spans="1:8">
      <c r="H1048" t="s">
        <v>4138</v>
      </c>
    </row>
    <row r="1049" spans="1:8">
      <c r="H1049" t="s">
        <v>4139</v>
      </c>
    </row>
    <row r="1050" spans="1:8">
      <c r="H1050" t="s">
        <v>4140</v>
      </c>
    </row>
    <row r="1051" spans="1:8">
      <c r="H1051" t="s">
        <v>4141</v>
      </c>
    </row>
    <row r="1052" spans="1:8">
      <c r="H1052" t="s">
        <v>4142</v>
      </c>
    </row>
    <row r="1053" spans="1:8">
      <c r="H1053" t="s">
        <v>4143</v>
      </c>
    </row>
    <row r="1054" spans="1:8">
      <c r="H1054" t="s">
        <v>4144</v>
      </c>
    </row>
    <row r="1055" spans="1:8">
      <c r="A1055" t="s">
        <v>209</v>
      </c>
      <c r="B1055">
        <f>HYPERLINK("https://github.com/pmd/pmd/commit/acc1d1391540fe25bd02df321163fbabb89c90ae", "acc1d1391540fe25bd02df321163fbabb89c90ae")</f>
        <v>0</v>
      </c>
      <c r="C1055">
        <f>HYPERLINK("https://github.com/pmd/pmd/commit/6857df0422e85f0bdb308fc3855ef7b6d8dad7a2", "6857df0422e85f0bdb308fc3855ef7b6d8dad7a2")</f>
        <v>0</v>
      </c>
      <c r="D1055" t="s">
        <v>757</v>
      </c>
      <c r="E1055" t="s">
        <v>998</v>
      </c>
      <c r="F1055" t="s">
        <v>1588</v>
      </c>
      <c r="G1055" t="s">
        <v>2837</v>
      </c>
      <c r="H1055" t="s">
        <v>4145</v>
      </c>
    </row>
    <row r="1056" spans="1:8">
      <c r="A1056" t="s">
        <v>210</v>
      </c>
      <c r="B1056">
        <f>HYPERLINK("https://github.com/pmd/pmd/commit/d2e32f7d3c977884d249c88ff190aa2f8babcd92", "d2e32f7d3c977884d249c88ff190aa2f8babcd92")</f>
        <v>0</v>
      </c>
      <c r="C1056">
        <f>HYPERLINK("https://github.com/pmd/pmd/commit/2383390cbff567bb3cb6eb95fba31ccabed81ae7", "2383390cbff567bb3cb6eb95fba31ccabed81ae7")</f>
        <v>0</v>
      </c>
      <c r="D1056" t="s">
        <v>757</v>
      </c>
      <c r="E1056" t="s">
        <v>999</v>
      </c>
      <c r="F1056" t="s">
        <v>1552</v>
      </c>
      <c r="G1056" t="s">
        <v>2803</v>
      </c>
      <c r="H1056" t="s">
        <v>4146</v>
      </c>
    </row>
    <row r="1057" spans="1:8">
      <c r="H1057" t="s">
        <v>4147</v>
      </c>
    </row>
    <row r="1058" spans="1:8">
      <c r="H1058" t="s">
        <v>4148</v>
      </c>
    </row>
    <row r="1059" spans="1:8">
      <c r="H1059" t="s">
        <v>4149</v>
      </c>
    </row>
    <row r="1060" spans="1:8">
      <c r="H1060" t="s">
        <v>4150</v>
      </c>
    </row>
    <row r="1061" spans="1:8">
      <c r="F1061" t="s">
        <v>1573</v>
      </c>
      <c r="G1061" t="s">
        <v>2823</v>
      </c>
      <c r="H1061" t="s">
        <v>4151</v>
      </c>
    </row>
    <row r="1062" spans="1:8">
      <c r="F1062" t="s">
        <v>1551</v>
      </c>
      <c r="G1062" t="s">
        <v>2802</v>
      </c>
      <c r="H1062" t="s">
        <v>4152</v>
      </c>
    </row>
    <row r="1063" spans="1:8">
      <c r="H1063" t="s">
        <v>4153</v>
      </c>
    </row>
    <row r="1064" spans="1:8">
      <c r="F1064" t="s">
        <v>1575</v>
      </c>
      <c r="G1064" t="s">
        <v>2825</v>
      </c>
      <c r="H1064" t="s">
        <v>4154</v>
      </c>
    </row>
    <row r="1065" spans="1:8">
      <c r="A1065" t="s">
        <v>211</v>
      </c>
      <c r="B1065">
        <f>HYPERLINK("https://github.com/pmd/pmd/commit/d3d0d87f98c5f2d7476302bdf382ca730db465f9", "d3d0d87f98c5f2d7476302bdf382ca730db465f9")</f>
        <v>0</v>
      </c>
      <c r="C1065">
        <f>HYPERLINK("https://github.com/pmd/pmd/commit/164403ae134849e03d3bbaf8fe4ddb672c955b6c", "164403ae134849e03d3bbaf8fe4ddb672c955b6c")</f>
        <v>0</v>
      </c>
      <c r="D1065" t="s">
        <v>759</v>
      </c>
      <c r="E1065" t="s">
        <v>1000</v>
      </c>
      <c r="F1065" t="s">
        <v>1552</v>
      </c>
      <c r="G1065" t="s">
        <v>2803</v>
      </c>
      <c r="H1065" t="s">
        <v>4155</v>
      </c>
    </row>
    <row r="1066" spans="1:8">
      <c r="A1066" t="s">
        <v>212</v>
      </c>
      <c r="B1066">
        <f>HYPERLINK("https://github.com/pmd/pmd/commit/4a25c7423f4fa74568b502adfe7a46c194cb8199", "4a25c7423f4fa74568b502adfe7a46c194cb8199")</f>
        <v>0</v>
      </c>
      <c r="C1066">
        <f>HYPERLINK("https://github.com/pmd/pmd/commit/3713ea4b338f20a1c746fcf2287105b8db20e2a1", "3713ea4b338f20a1c746fcf2287105b8db20e2a1")</f>
        <v>0</v>
      </c>
      <c r="D1066" t="s">
        <v>757</v>
      </c>
      <c r="E1066" t="s">
        <v>1001</v>
      </c>
      <c r="F1066" t="s">
        <v>1674</v>
      </c>
      <c r="G1066" t="s">
        <v>2918</v>
      </c>
      <c r="H1066" t="s">
        <v>4130</v>
      </c>
    </row>
    <row r="1067" spans="1:8">
      <c r="H1067" t="s">
        <v>4131</v>
      </c>
    </row>
    <row r="1068" spans="1:8">
      <c r="H1068" t="s">
        <v>4156</v>
      </c>
    </row>
    <row r="1069" spans="1:8">
      <c r="A1069" t="s">
        <v>213</v>
      </c>
      <c r="B1069">
        <f>HYPERLINK("https://github.com/pmd/pmd/commit/81d9fbb928ebe4c1bc0d1ba4603f4f935bf884e9", "81d9fbb928ebe4c1bc0d1ba4603f4f935bf884e9")</f>
        <v>0</v>
      </c>
      <c r="C1069">
        <f>HYPERLINK("https://github.com/pmd/pmd/commit/7046d5833b3bf4cd18c65511ef7de8b0e8560ebc", "7046d5833b3bf4cd18c65511ef7de8b0e8560ebc")</f>
        <v>0</v>
      </c>
      <c r="D1069" t="s">
        <v>757</v>
      </c>
      <c r="E1069" t="s">
        <v>1002</v>
      </c>
      <c r="F1069" t="s">
        <v>1730</v>
      </c>
      <c r="G1069" t="s">
        <v>2982</v>
      </c>
      <c r="H1069" t="s">
        <v>3692</v>
      </c>
    </row>
    <row r="1070" spans="1:8">
      <c r="H1070" t="s">
        <v>3645</v>
      </c>
    </row>
    <row r="1071" spans="1:8">
      <c r="A1071" t="s">
        <v>214</v>
      </c>
      <c r="B1071">
        <f>HYPERLINK("https://github.com/pmd/pmd/commit/2ce116ace78a4d718415b33942f5fed0b0111105", "2ce116ace78a4d718415b33942f5fed0b0111105")</f>
        <v>0</v>
      </c>
      <c r="C1071">
        <f>HYPERLINK("https://github.com/pmd/pmd/commit/81d9fbb928ebe4c1bc0d1ba4603f4f935bf884e9", "81d9fbb928ebe4c1bc0d1ba4603f4f935bf884e9")</f>
        <v>0</v>
      </c>
      <c r="D1071" t="s">
        <v>757</v>
      </c>
      <c r="E1071" t="s">
        <v>1003</v>
      </c>
      <c r="F1071" t="s">
        <v>1731</v>
      </c>
      <c r="G1071" t="s">
        <v>2983</v>
      </c>
      <c r="H1071" t="s">
        <v>3692</v>
      </c>
    </row>
    <row r="1072" spans="1:8">
      <c r="H1072" t="s">
        <v>3645</v>
      </c>
    </row>
    <row r="1073" spans="1:8">
      <c r="A1073" t="s">
        <v>215</v>
      </c>
      <c r="B1073">
        <f>HYPERLINK("https://github.com/pmd/pmd/commit/59360400c977f54c12997cc9bc6752e06f83b7b4", "59360400c977f54c12997cc9bc6752e06f83b7b4")</f>
        <v>0</v>
      </c>
      <c r="C1073">
        <f>HYPERLINK("https://github.com/pmd/pmd/commit/d98b93d369ac6625cfc8e567c4610f0497eddeef", "d98b93d369ac6625cfc8e567c4610f0497eddeef")</f>
        <v>0</v>
      </c>
      <c r="D1073" t="s">
        <v>759</v>
      </c>
      <c r="E1073" t="s">
        <v>1004</v>
      </c>
      <c r="F1073" t="s">
        <v>1732</v>
      </c>
      <c r="G1073" t="s">
        <v>2984</v>
      </c>
      <c r="H1073" t="s">
        <v>4157</v>
      </c>
    </row>
    <row r="1074" spans="1:8">
      <c r="A1074" t="s">
        <v>216</v>
      </c>
      <c r="B1074">
        <f>HYPERLINK("https://github.com/pmd/pmd/commit/836402f0afaa38bf0db9c255ac734aebd063277c", "836402f0afaa38bf0db9c255ac734aebd063277c")</f>
        <v>0</v>
      </c>
      <c r="C1074">
        <f>HYPERLINK("https://github.com/pmd/pmd/commit/182831a0c7cf4b7af86ced389d2b23799dbfdd66", "182831a0c7cf4b7af86ced389d2b23799dbfdd66")</f>
        <v>0</v>
      </c>
      <c r="D1074" t="s">
        <v>757</v>
      </c>
      <c r="E1074" t="s">
        <v>1005</v>
      </c>
      <c r="F1074" t="s">
        <v>1628</v>
      </c>
      <c r="G1074" t="s">
        <v>2874</v>
      </c>
      <c r="H1074" t="s">
        <v>4158</v>
      </c>
    </row>
    <row r="1075" spans="1:8">
      <c r="A1075" t="s">
        <v>217</v>
      </c>
      <c r="B1075">
        <f>HYPERLINK("https://github.com/pmd/pmd/commit/97ac55669e83e0c196eccbcf34453c544f172087", "97ac55669e83e0c196eccbcf34453c544f172087")</f>
        <v>0</v>
      </c>
      <c r="C1075">
        <f>HYPERLINK("https://github.com/pmd/pmd/commit/b32145951500de3d2821e6d352cddc8389743ffb", "b32145951500de3d2821e6d352cddc8389743ffb")</f>
        <v>0</v>
      </c>
      <c r="D1075" t="s">
        <v>757</v>
      </c>
      <c r="E1075" t="s">
        <v>1006</v>
      </c>
      <c r="F1075" t="s">
        <v>1588</v>
      </c>
      <c r="G1075" t="s">
        <v>2837</v>
      </c>
      <c r="H1075" t="s">
        <v>4159</v>
      </c>
    </row>
    <row r="1076" spans="1:8">
      <c r="A1076" t="s">
        <v>218</v>
      </c>
      <c r="B1076">
        <f>HYPERLINK("https://github.com/pmd/pmd/commit/ce6d4a58594e8ae864d88ab35e9c07b8b59a265e", "ce6d4a58594e8ae864d88ab35e9c07b8b59a265e")</f>
        <v>0</v>
      </c>
      <c r="C1076">
        <f>HYPERLINK("https://github.com/pmd/pmd/commit/af0f04df4e3b5da8124dc4c75876dae7c7553e43", "af0f04df4e3b5da8124dc4c75876dae7c7553e43")</f>
        <v>0</v>
      </c>
      <c r="D1076" t="s">
        <v>757</v>
      </c>
      <c r="E1076" t="s">
        <v>1007</v>
      </c>
      <c r="F1076" t="s">
        <v>1626</v>
      </c>
      <c r="G1076" t="s">
        <v>2872</v>
      </c>
      <c r="H1076" t="s">
        <v>4160</v>
      </c>
    </row>
    <row r="1077" spans="1:8">
      <c r="A1077" t="s">
        <v>219</v>
      </c>
      <c r="B1077">
        <f>HYPERLINK("https://github.com/pmd/pmd/commit/de709946757119a428e240bfeaab422c138b7d18", "de709946757119a428e240bfeaab422c138b7d18")</f>
        <v>0</v>
      </c>
      <c r="C1077">
        <f>HYPERLINK("https://github.com/pmd/pmd/commit/ce6d4a58594e8ae864d88ab35e9c07b8b59a265e", "ce6d4a58594e8ae864d88ab35e9c07b8b59a265e")</f>
        <v>0</v>
      </c>
      <c r="D1077" t="s">
        <v>757</v>
      </c>
      <c r="E1077" t="s">
        <v>1008</v>
      </c>
      <c r="F1077" t="s">
        <v>1627</v>
      </c>
      <c r="G1077" t="s">
        <v>2873</v>
      </c>
      <c r="H1077" t="s">
        <v>3785</v>
      </c>
    </row>
    <row r="1078" spans="1:8">
      <c r="H1078" t="s">
        <v>3680</v>
      </c>
    </row>
    <row r="1079" spans="1:8">
      <c r="A1079" t="s">
        <v>220</v>
      </c>
      <c r="B1079">
        <f>HYPERLINK("https://github.com/pmd/pmd/commit/ff947302f55220c7131d375eba30b633a1850368", "ff947302f55220c7131d375eba30b633a1850368")</f>
        <v>0</v>
      </c>
      <c r="C1079">
        <f>HYPERLINK("https://github.com/pmd/pmd/commit/98d349504b82369cd9887ffe48eef5605ecb8463", "98d349504b82369cd9887ffe48eef5605ecb8463")</f>
        <v>0</v>
      </c>
      <c r="D1079" t="s">
        <v>757</v>
      </c>
      <c r="E1079" t="s">
        <v>1009</v>
      </c>
      <c r="F1079" t="s">
        <v>1733</v>
      </c>
      <c r="G1079" t="s">
        <v>2985</v>
      </c>
      <c r="H1079" t="s">
        <v>3645</v>
      </c>
    </row>
    <row r="1080" spans="1:8">
      <c r="A1080" t="s">
        <v>221</v>
      </c>
      <c r="B1080">
        <f>HYPERLINK("https://github.com/pmd/pmd/commit/7930f04bc420ccfd9b315cef6e75d3c224dc65ec", "7930f04bc420ccfd9b315cef6e75d3c224dc65ec")</f>
        <v>0</v>
      </c>
      <c r="C1080">
        <f>HYPERLINK("https://github.com/pmd/pmd/commit/3e3034d7566b0047ef2bf5af2e29ce51f94a2d2e", "3e3034d7566b0047ef2bf5af2e29ce51f94a2d2e")</f>
        <v>0</v>
      </c>
      <c r="D1080" t="s">
        <v>757</v>
      </c>
      <c r="E1080" t="s">
        <v>1010</v>
      </c>
      <c r="F1080" t="s">
        <v>1674</v>
      </c>
      <c r="G1080" t="s">
        <v>2918</v>
      </c>
      <c r="H1080" t="s">
        <v>4130</v>
      </c>
    </row>
    <row r="1081" spans="1:8">
      <c r="H1081" t="s">
        <v>4131</v>
      </c>
    </row>
    <row r="1082" spans="1:8">
      <c r="H1082" t="s">
        <v>4156</v>
      </c>
    </row>
    <row r="1083" spans="1:8">
      <c r="H1083" t="s">
        <v>4161</v>
      </c>
    </row>
    <row r="1084" spans="1:8">
      <c r="A1084" t="s">
        <v>222</v>
      </c>
      <c r="B1084">
        <f>HYPERLINK("https://github.com/pmd/pmd/commit/da0839d4f623d4be72bd79857b67181e706d386c", "da0839d4f623d4be72bd79857b67181e706d386c")</f>
        <v>0</v>
      </c>
      <c r="C1084">
        <f>HYPERLINK("https://github.com/pmd/pmd/commit/1fbf8246c6910b91f1dfc3384b47c25302eb9e76", "1fbf8246c6910b91f1dfc3384b47c25302eb9e76")</f>
        <v>0</v>
      </c>
      <c r="D1084" t="s">
        <v>757</v>
      </c>
      <c r="E1084" t="s">
        <v>1011</v>
      </c>
      <c r="F1084" t="s">
        <v>1588</v>
      </c>
      <c r="G1084" t="s">
        <v>2837</v>
      </c>
      <c r="H1084" t="s">
        <v>4162</v>
      </c>
    </row>
    <row r="1085" spans="1:8">
      <c r="A1085" t="s">
        <v>223</v>
      </c>
      <c r="B1085">
        <f>HYPERLINK("https://github.com/pmd/pmd/commit/991b4757cff70c925e87e90b091ffdbc11dff9ae", "991b4757cff70c925e87e90b091ffdbc11dff9ae")</f>
        <v>0</v>
      </c>
      <c r="C1085">
        <f>HYPERLINK("https://github.com/pmd/pmd/commit/4d4eb1fbf96b2c801435f6eba2cd61dd21664bc6", "4d4eb1fbf96b2c801435f6eba2cd61dd21664bc6")</f>
        <v>0</v>
      </c>
      <c r="D1085" t="s">
        <v>757</v>
      </c>
      <c r="E1085" t="s">
        <v>1012</v>
      </c>
      <c r="F1085" t="s">
        <v>1734</v>
      </c>
      <c r="G1085" t="s">
        <v>2986</v>
      </c>
      <c r="H1085" t="s">
        <v>4012</v>
      </c>
    </row>
    <row r="1086" spans="1:8">
      <c r="A1086" t="s">
        <v>224</v>
      </c>
      <c r="B1086">
        <f>HYPERLINK("https://github.com/pmd/pmd/commit/8117ae92b9659b06d4f080d29021f4ffddc85a1b", "8117ae92b9659b06d4f080d29021f4ffddc85a1b")</f>
        <v>0</v>
      </c>
      <c r="C1086">
        <f>HYPERLINK("https://github.com/pmd/pmd/commit/452799f7bb269698ad3d0fb01b8a722338538499", "452799f7bb269698ad3d0fb01b8a722338538499")</f>
        <v>0</v>
      </c>
      <c r="D1086" t="s">
        <v>757</v>
      </c>
      <c r="E1086" t="s">
        <v>1013</v>
      </c>
      <c r="F1086" t="s">
        <v>1664</v>
      </c>
      <c r="G1086" t="s">
        <v>2909</v>
      </c>
      <c r="H1086" t="s">
        <v>4163</v>
      </c>
    </row>
    <row r="1087" spans="1:8">
      <c r="A1087" t="s">
        <v>225</v>
      </c>
      <c r="B1087">
        <f>HYPERLINK("https://github.com/pmd/pmd/commit/9e481330c755e1e4b64e6024e922bcf4f100d92f", "9e481330c755e1e4b64e6024e922bcf4f100d92f")</f>
        <v>0</v>
      </c>
      <c r="C1087">
        <f>HYPERLINK("https://github.com/pmd/pmd/commit/230106c18bee89a12628c25e8fb60cedc5b694e7", "230106c18bee89a12628c25e8fb60cedc5b694e7")</f>
        <v>0</v>
      </c>
      <c r="D1087" t="s">
        <v>757</v>
      </c>
      <c r="E1087" t="s">
        <v>1014</v>
      </c>
      <c r="F1087" t="s">
        <v>1549</v>
      </c>
      <c r="G1087" t="s">
        <v>2800</v>
      </c>
      <c r="H1087" t="s">
        <v>4164</v>
      </c>
    </row>
    <row r="1088" spans="1:8">
      <c r="H1088" t="s">
        <v>4165</v>
      </c>
    </row>
    <row r="1089" spans="1:8">
      <c r="H1089" t="s">
        <v>4166</v>
      </c>
    </row>
    <row r="1090" spans="1:8">
      <c r="H1090" t="s">
        <v>4167</v>
      </c>
    </row>
    <row r="1091" spans="1:8">
      <c r="F1091" t="s">
        <v>1672</v>
      </c>
      <c r="G1091" t="s">
        <v>2916</v>
      </c>
      <c r="H1091" t="s">
        <v>4168</v>
      </c>
    </row>
    <row r="1092" spans="1:8">
      <c r="H1092" t="s">
        <v>4169</v>
      </c>
    </row>
    <row r="1093" spans="1:8">
      <c r="H1093" t="s">
        <v>4170</v>
      </c>
    </row>
    <row r="1094" spans="1:8">
      <c r="A1094" t="s">
        <v>226</v>
      </c>
      <c r="B1094">
        <f>HYPERLINK("https://github.com/pmd/pmd/commit/e6144a65a6f66c794e4ef5c039d254b31db9e5e1", "e6144a65a6f66c794e4ef5c039d254b31db9e5e1")</f>
        <v>0</v>
      </c>
      <c r="C1094">
        <f>HYPERLINK("https://github.com/pmd/pmd/commit/2faac17b3558b06f802a267ca45558077bb82ce6", "2faac17b3558b06f802a267ca45558077bb82ce6")</f>
        <v>0</v>
      </c>
      <c r="D1094" t="s">
        <v>757</v>
      </c>
      <c r="E1094" t="s">
        <v>1015</v>
      </c>
      <c r="F1094" t="s">
        <v>1735</v>
      </c>
      <c r="G1094" t="s">
        <v>2987</v>
      </c>
      <c r="H1094" t="s">
        <v>3692</v>
      </c>
    </row>
    <row r="1095" spans="1:8">
      <c r="H1095" t="s">
        <v>3645</v>
      </c>
    </row>
    <row r="1096" spans="1:8">
      <c r="A1096" t="s">
        <v>227</v>
      </c>
      <c r="B1096">
        <f>HYPERLINK("https://github.com/pmd/pmd/commit/c3bf16ddbbdaa72efc6537a7ee73979cacf34973", "c3bf16ddbbdaa72efc6537a7ee73979cacf34973")</f>
        <v>0</v>
      </c>
      <c r="C1096">
        <f>HYPERLINK("https://github.com/pmd/pmd/commit/ff49199f81704ff89468e534b68f73c9ad0790f0", "ff49199f81704ff89468e534b68f73c9ad0790f0")</f>
        <v>0</v>
      </c>
      <c r="D1096" t="s">
        <v>757</v>
      </c>
      <c r="E1096" t="s">
        <v>1016</v>
      </c>
      <c r="F1096" t="s">
        <v>1736</v>
      </c>
      <c r="G1096" t="s">
        <v>2988</v>
      </c>
      <c r="H1096" t="s">
        <v>4171</v>
      </c>
    </row>
    <row r="1097" spans="1:8">
      <c r="A1097" t="s">
        <v>228</v>
      </c>
      <c r="B1097">
        <f>HYPERLINK("https://github.com/pmd/pmd/commit/784ddfae7f2d7ed350ca37d5b954e47d7bd76c5f", "784ddfae7f2d7ed350ca37d5b954e47d7bd76c5f")</f>
        <v>0</v>
      </c>
      <c r="C1097">
        <f>HYPERLINK("https://github.com/pmd/pmd/commit/2b430c743e5de4e47230ffbb22eb7c5b5547fecb", "2b430c743e5de4e47230ffbb22eb7c5b5547fecb")</f>
        <v>0</v>
      </c>
      <c r="D1097" t="s">
        <v>757</v>
      </c>
      <c r="E1097" t="s">
        <v>1017</v>
      </c>
      <c r="F1097" t="s">
        <v>1737</v>
      </c>
      <c r="G1097" t="s">
        <v>2989</v>
      </c>
      <c r="H1097" t="s">
        <v>3692</v>
      </c>
    </row>
    <row r="1098" spans="1:8">
      <c r="H1098" t="s">
        <v>3645</v>
      </c>
    </row>
    <row r="1099" spans="1:8">
      <c r="A1099" t="s">
        <v>229</v>
      </c>
      <c r="B1099">
        <f>HYPERLINK("https://github.com/pmd/pmd/commit/7c6da27f823ca243d49deeda37a62a61d90dc1de", "7c6da27f823ca243d49deeda37a62a61d90dc1de")</f>
        <v>0</v>
      </c>
      <c r="C1099">
        <f>HYPERLINK("https://github.com/pmd/pmd/commit/a0f2a9e4e0e2395b0974a791cfee42b245b93d9f", "a0f2a9e4e0e2395b0974a791cfee42b245b93d9f")</f>
        <v>0</v>
      </c>
      <c r="D1099" t="s">
        <v>757</v>
      </c>
      <c r="E1099" t="s">
        <v>1018</v>
      </c>
      <c r="F1099" t="s">
        <v>1738</v>
      </c>
      <c r="G1099" t="s">
        <v>2916</v>
      </c>
      <c r="H1099" t="s">
        <v>4172</v>
      </c>
    </row>
    <row r="1100" spans="1:8">
      <c r="H1100" t="s">
        <v>4173</v>
      </c>
    </row>
    <row r="1101" spans="1:8">
      <c r="A1101" t="s">
        <v>230</v>
      </c>
      <c r="B1101">
        <f>HYPERLINK("https://github.com/pmd/pmd/commit/5bca7cfd868fb90af3d29fba7634bc5ef904d34d", "5bca7cfd868fb90af3d29fba7634bc5ef904d34d")</f>
        <v>0</v>
      </c>
      <c r="C1101">
        <f>HYPERLINK("https://github.com/pmd/pmd/commit/37fe1d78cec1182691da9e1936ad9196fb0a9dfa", "37fe1d78cec1182691da9e1936ad9196fb0a9dfa")</f>
        <v>0</v>
      </c>
      <c r="D1101" t="s">
        <v>757</v>
      </c>
      <c r="E1101" t="s">
        <v>1019</v>
      </c>
      <c r="F1101" t="s">
        <v>1739</v>
      </c>
      <c r="G1101" t="s">
        <v>2990</v>
      </c>
      <c r="H1101" t="s">
        <v>3680</v>
      </c>
    </row>
    <row r="1102" spans="1:8">
      <c r="H1102" t="s">
        <v>3794</v>
      </c>
    </row>
    <row r="1103" spans="1:8">
      <c r="A1103" t="s">
        <v>231</v>
      </c>
      <c r="B1103">
        <f>HYPERLINK("https://github.com/pmd/pmd/commit/7ab93baff5481e87b28281987bf95d484da2a405", "7ab93baff5481e87b28281987bf95d484da2a405")</f>
        <v>0</v>
      </c>
      <c r="C1103">
        <f>HYPERLINK("https://github.com/pmd/pmd/commit/247f5d06cc7ad69e4376ea11d8389e43c8a9291d", "247f5d06cc7ad69e4376ea11d8389e43c8a9291d")</f>
        <v>0</v>
      </c>
      <c r="D1103" t="s">
        <v>757</v>
      </c>
      <c r="E1103" t="s">
        <v>1020</v>
      </c>
      <c r="F1103" t="s">
        <v>1740</v>
      </c>
      <c r="G1103" t="s">
        <v>2991</v>
      </c>
      <c r="H1103" t="s">
        <v>3692</v>
      </c>
    </row>
    <row r="1104" spans="1:8">
      <c r="H1104" t="s">
        <v>3645</v>
      </c>
    </row>
    <row r="1105" spans="1:8">
      <c r="A1105" t="s">
        <v>232</v>
      </c>
      <c r="B1105">
        <f>HYPERLINK("https://github.com/pmd/pmd/commit/e673e02398681a9bec97613e1330525868872c24", "e673e02398681a9bec97613e1330525868872c24")</f>
        <v>0</v>
      </c>
      <c r="C1105">
        <f>HYPERLINK("https://github.com/pmd/pmd/commit/70c69f7e68ffcf62be367555c3cad637f826a9e0", "70c69f7e68ffcf62be367555c3cad637f826a9e0")</f>
        <v>0</v>
      </c>
      <c r="D1105" t="s">
        <v>757</v>
      </c>
      <c r="E1105" t="s">
        <v>1021</v>
      </c>
      <c r="F1105" t="s">
        <v>1741</v>
      </c>
      <c r="G1105" t="s">
        <v>2992</v>
      </c>
      <c r="H1105" t="s">
        <v>3645</v>
      </c>
    </row>
    <row r="1106" spans="1:8">
      <c r="A1106" t="s">
        <v>233</v>
      </c>
      <c r="B1106">
        <f>HYPERLINK("https://github.com/pmd/pmd/commit/1654d213962fe94ed9c86c846dd14a3254057979", "1654d213962fe94ed9c86c846dd14a3254057979")</f>
        <v>0</v>
      </c>
      <c r="C1106">
        <f>HYPERLINK("https://github.com/pmd/pmd/commit/68ac44aba9679ce187154432980f1188193d468d", "68ac44aba9679ce187154432980f1188193d468d")</f>
        <v>0</v>
      </c>
      <c r="D1106" t="s">
        <v>759</v>
      </c>
      <c r="E1106" t="s">
        <v>1022</v>
      </c>
      <c r="F1106" t="s">
        <v>1742</v>
      </c>
      <c r="G1106" t="s">
        <v>2993</v>
      </c>
      <c r="H1106" t="s">
        <v>4174</v>
      </c>
    </row>
    <row r="1107" spans="1:8">
      <c r="A1107" t="s">
        <v>234</v>
      </c>
      <c r="B1107">
        <f>HYPERLINK("https://github.com/pmd/pmd/commit/c2fb185d3fbe0dcb9a41b0e8b80feaa150e15ffb", "c2fb185d3fbe0dcb9a41b0e8b80feaa150e15ffb")</f>
        <v>0</v>
      </c>
      <c r="C1107">
        <f>HYPERLINK("https://github.com/pmd/pmd/commit/1096fe82784b4135dc0af14640c821b7a7b2ab4a", "1096fe82784b4135dc0af14640c821b7a7b2ab4a")</f>
        <v>0</v>
      </c>
      <c r="D1107" t="s">
        <v>757</v>
      </c>
      <c r="E1107" t="s">
        <v>1023</v>
      </c>
      <c r="F1107" t="s">
        <v>1651</v>
      </c>
      <c r="G1107" t="s">
        <v>2897</v>
      </c>
      <c r="H1107" t="s">
        <v>4175</v>
      </c>
    </row>
    <row r="1108" spans="1:8">
      <c r="A1108" t="s">
        <v>235</v>
      </c>
      <c r="B1108">
        <f>HYPERLINK("https://github.com/pmd/pmd/commit/20f90702fca640157fc9d2a1e55d31decb82b3b9", "20f90702fca640157fc9d2a1e55d31decb82b3b9")</f>
        <v>0</v>
      </c>
      <c r="C1108">
        <f>HYPERLINK("https://github.com/pmd/pmd/commit/0252fe5133d99397255c340e9c19c8e82f1c3735", "0252fe5133d99397255c340e9c19c8e82f1c3735")</f>
        <v>0</v>
      </c>
      <c r="D1108" t="s">
        <v>757</v>
      </c>
      <c r="E1108" t="s">
        <v>1024</v>
      </c>
      <c r="F1108" t="s">
        <v>1743</v>
      </c>
      <c r="G1108" t="s">
        <v>2994</v>
      </c>
      <c r="H1108" t="s">
        <v>4176</v>
      </c>
    </row>
    <row r="1109" spans="1:8">
      <c r="H1109" t="s">
        <v>4177</v>
      </c>
    </row>
    <row r="1110" spans="1:8">
      <c r="H1110" t="s">
        <v>4178</v>
      </c>
    </row>
    <row r="1111" spans="1:8">
      <c r="H1111" t="s">
        <v>4179</v>
      </c>
    </row>
    <row r="1112" spans="1:8">
      <c r="H1112" t="s">
        <v>4180</v>
      </c>
    </row>
    <row r="1113" spans="1:8">
      <c r="H1113" t="s">
        <v>4181</v>
      </c>
    </row>
    <row r="1114" spans="1:8">
      <c r="H1114" t="s">
        <v>4182</v>
      </c>
    </row>
    <row r="1115" spans="1:8">
      <c r="H1115" t="s">
        <v>4183</v>
      </c>
    </row>
    <row r="1116" spans="1:8">
      <c r="H1116" t="s">
        <v>4184</v>
      </c>
    </row>
    <row r="1117" spans="1:8">
      <c r="H1117" t="s">
        <v>4185</v>
      </c>
    </row>
    <row r="1118" spans="1:8">
      <c r="H1118" t="s">
        <v>4186</v>
      </c>
    </row>
    <row r="1119" spans="1:8">
      <c r="H1119" t="s">
        <v>4187</v>
      </c>
    </row>
    <row r="1120" spans="1:8">
      <c r="A1120" t="s">
        <v>236</v>
      </c>
      <c r="B1120">
        <f>HYPERLINK("https://github.com/pmd/pmd/commit/c0e332c5699eff1930a6d83b62d2a77fbf317eac", "c0e332c5699eff1930a6d83b62d2a77fbf317eac")</f>
        <v>0</v>
      </c>
      <c r="C1120">
        <f>HYPERLINK("https://github.com/pmd/pmd/commit/871b72e010787b6bba54a9790698ac20023fbfef", "871b72e010787b6bba54a9790698ac20023fbfef")</f>
        <v>0</v>
      </c>
      <c r="D1120" t="s">
        <v>757</v>
      </c>
      <c r="E1120" t="s">
        <v>1025</v>
      </c>
      <c r="F1120" t="s">
        <v>1744</v>
      </c>
      <c r="G1120" t="s">
        <v>2995</v>
      </c>
      <c r="H1120" t="s">
        <v>3692</v>
      </c>
    </row>
    <row r="1121" spans="1:8">
      <c r="H1121" t="s">
        <v>3645</v>
      </c>
    </row>
    <row r="1122" spans="1:8">
      <c r="A1122" t="s">
        <v>237</v>
      </c>
      <c r="B1122">
        <f>HYPERLINK("https://github.com/pmd/pmd/commit/04ab35e4ab798ef548e76adbea901c7ea75b12f2", "04ab35e4ab798ef548e76adbea901c7ea75b12f2")</f>
        <v>0</v>
      </c>
      <c r="C1122">
        <f>HYPERLINK("https://github.com/pmd/pmd/commit/da28fac4f9811bee2291694a458a0e6cd67cad70", "da28fac4f9811bee2291694a458a0e6cd67cad70")</f>
        <v>0</v>
      </c>
      <c r="D1122" t="s">
        <v>757</v>
      </c>
      <c r="E1122" t="s">
        <v>1026</v>
      </c>
      <c r="F1122" t="s">
        <v>1547</v>
      </c>
      <c r="G1122" t="s">
        <v>2798</v>
      </c>
      <c r="H1122" t="s">
        <v>4188</v>
      </c>
    </row>
    <row r="1123" spans="1:8">
      <c r="H1123" t="s">
        <v>4189</v>
      </c>
    </row>
    <row r="1124" spans="1:8">
      <c r="H1124" t="s">
        <v>4190</v>
      </c>
    </row>
    <row r="1125" spans="1:8">
      <c r="H1125" t="s">
        <v>4191</v>
      </c>
    </row>
    <row r="1126" spans="1:8">
      <c r="A1126" t="s">
        <v>238</v>
      </c>
      <c r="B1126">
        <f>HYPERLINK("https://github.com/pmd/pmd/commit/9d28ec81f9818e8e84045538ad4cadffeeb4ef8d", "9d28ec81f9818e8e84045538ad4cadffeeb4ef8d")</f>
        <v>0</v>
      </c>
      <c r="C1126">
        <f>HYPERLINK("https://github.com/pmd/pmd/commit/d36b8893c794e301f2ceb970e6d6f00bf4d1da43", "d36b8893c794e301f2ceb970e6d6f00bf4d1da43")</f>
        <v>0</v>
      </c>
      <c r="D1126" t="s">
        <v>757</v>
      </c>
      <c r="E1126" t="s">
        <v>1027</v>
      </c>
      <c r="F1126" t="s">
        <v>1726</v>
      </c>
      <c r="G1126" t="s">
        <v>2978</v>
      </c>
      <c r="H1126" t="s">
        <v>4192</v>
      </c>
    </row>
    <row r="1127" spans="1:8">
      <c r="H1127" t="s">
        <v>4193</v>
      </c>
    </row>
    <row r="1128" spans="1:8">
      <c r="H1128" t="s">
        <v>4194</v>
      </c>
    </row>
    <row r="1129" spans="1:8">
      <c r="A1129" t="s">
        <v>239</v>
      </c>
      <c r="B1129">
        <f>HYPERLINK("https://github.com/pmd/pmd/commit/da32c859982da7ec57ae3fc8b34a52c22006d20d", "da32c859982da7ec57ae3fc8b34a52c22006d20d")</f>
        <v>0</v>
      </c>
      <c r="C1129">
        <f>HYPERLINK("https://github.com/pmd/pmd/commit/c502aab3bbd075fa3a8eb66ac64d95d013826cdd", "c502aab3bbd075fa3a8eb66ac64d95d013826cdd")</f>
        <v>0</v>
      </c>
      <c r="D1129" t="s">
        <v>757</v>
      </c>
      <c r="E1129" t="s">
        <v>1028</v>
      </c>
      <c r="F1129" t="s">
        <v>1674</v>
      </c>
      <c r="G1129" t="s">
        <v>2918</v>
      </c>
      <c r="H1129" t="s">
        <v>4195</v>
      </c>
    </row>
    <row r="1130" spans="1:8">
      <c r="A1130" t="s">
        <v>240</v>
      </c>
      <c r="B1130">
        <f>HYPERLINK("https://github.com/pmd/pmd/commit/70762365b3b7b48dff118c26def73c1a051547d0", "70762365b3b7b48dff118c26def73c1a051547d0")</f>
        <v>0</v>
      </c>
      <c r="C1130">
        <f>HYPERLINK("https://github.com/pmd/pmd/commit/cad7d128a07ce3b82a7a0dae81e2caad52915d89", "cad7d128a07ce3b82a7a0dae81e2caad52915d89")</f>
        <v>0</v>
      </c>
      <c r="D1130" t="s">
        <v>757</v>
      </c>
      <c r="E1130" t="s">
        <v>1029</v>
      </c>
      <c r="F1130" t="s">
        <v>1726</v>
      </c>
      <c r="G1130" t="s">
        <v>2978</v>
      </c>
      <c r="H1130" t="s">
        <v>4196</v>
      </c>
    </row>
    <row r="1131" spans="1:8">
      <c r="A1131" t="s">
        <v>241</v>
      </c>
      <c r="B1131">
        <f>HYPERLINK("https://github.com/pmd/pmd/commit/d3f923f863f769b2ca72fb691c052d4f7db13899", "d3f923f863f769b2ca72fb691c052d4f7db13899")</f>
        <v>0</v>
      </c>
      <c r="C1131">
        <f>HYPERLINK("https://github.com/pmd/pmd/commit/cc57b9d4c0735e48f48b05557c88d1a38215408b", "cc57b9d4c0735e48f48b05557c88d1a38215408b")</f>
        <v>0</v>
      </c>
      <c r="D1131" t="s">
        <v>759</v>
      </c>
      <c r="E1131" t="s">
        <v>1030</v>
      </c>
      <c r="F1131" t="s">
        <v>1745</v>
      </c>
      <c r="G1131" t="s">
        <v>2996</v>
      </c>
      <c r="H1131" t="s">
        <v>4197</v>
      </c>
    </row>
    <row r="1132" spans="1:8">
      <c r="H1132" t="s">
        <v>4198</v>
      </c>
    </row>
    <row r="1133" spans="1:8">
      <c r="F1133" t="s">
        <v>1742</v>
      </c>
      <c r="G1133" t="s">
        <v>2993</v>
      </c>
      <c r="H1133" t="s">
        <v>4199</v>
      </c>
    </row>
    <row r="1134" spans="1:8">
      <c r="A1134" t="s">
        <v>242</v>
      </c>
      <c r="B1134">
        <f>HYPERLINK("https://github.com/pmd/pmd/commit/d312bc8a21db5286486c9511fa34cefe2b62608d", "d312bc8a21db5286486c9511fa34cefe2b62608d")</f>
        <v>0</v>
      </c>
      <c r="C1134">
        <f>HYPERLINK("https://github.com/pmd/pmd/commit/73d638b45dd0588403d01c30d36714dba5547a1d", "73d638b45dd0588403d01c30d36714dba5547a1d")</f>
        <v>0</v>
      </c>
      <c r="D1134" t="s">
        <v>759</v>
      </c>
      <c r="E1134" t="s">
        <v>1031</v>
      </c>
      <c r="F1134" t="s">
        <v>1746</v>
      </c>
      <c r="G1134" t="s">
        <v>2802</v>
      </c>
      <c r="H1134" t="s">
        <v>4200</v>
      </c>
    </row>
    <row r="1135" spans="1:8">
      <c r="H1135" t="s">
        <v>4201</v>
      </c>
    </row>
    <row r="1136" spans="1:8">
      <c r="A1136" t="s">
        <v>243</v>
      </c>
      <c r="B1136">
        <f>HYPERLINK("https://github.com/pmd/pmd/commit/8f38c0cbcaeaddde7e7fba6dbd7132dcfa2dc700", "8f38c0cbcaeaddde7e7fba6dbd7132dcfa2dc700")</f>
        <v>0</v>
      </c>
      <c r="C1136">
        <f>HYPERLINK("https://github.com/pmd/pmd/commit/93a4e04045f3cc29892525b245c8f6e232b4cc44", "93a4e04045f3cc29892525b245c8f6e232b4cc44")</f>
        <v>0</v>
      </c>
      <c r="D1136" t="s">
        <v>757</v>
      </c>
      <c r="E1136" t="s">
        <v>1032</v>
      </c>
      <c r="F1136" t="s">
        <v>1588</v>
      </c>
      <c r="G1136" t="s">
        <v>2837</v>
      </c>
      <c r="H1136" t="s">
        <v>4202</v>
      </c>
    </row>
    <row r="1137" spans="1:8">
      <c r="A1137" t="s">
        <v>244</v>
      </c>
      <c r="B1137">
        <f>HYPERLINK("https://github.com/pmd/pmd/commit/3338b4446410d6b9be6195ee994c1f99f76e874c", "3338b4446410d6b9be6195ee994c1f99f76e874c")</f>
        <v>0</v>
      </c>
      <c r="C1137">
        <f>HYPERLINK("https://github.com/pmd/pmd/commit/f0bfc7cc654339950bc22be9674c10871733425c", "f0bfc7cc654339950bc22be9674c10871733425c")</f>
        <v>0</v>
      </c>
      <c r="D1137" t="s">
        <v>757</v>
      </c>
      <c r="E1137" t="s">
        <v>1033</v>
      </c>
      <c r="F1137" t="s">
        <v>1674</v>
      </c>
      <c r="G1137" t="s">
        <v>2918</v>
      </c>
      <c r="H1137" t="s">
        <v>4130</v>
      </c>
    </row>
    <row r="1138" spans="1:8">
      <c r="H1138" t="s">
        <v>4131</v>
      </c>
    </row>
    <row r="1139" spans="1:8">
      <c r="H1139" t="s">
        <v>4156</v>
      </c>
    </row>
    <row r="1140" spans="1:8">
      <c r="H1140" t="s">
        <v>4161</v>
      </c>
    </row>
    <row r="1141" spans="1:8">
      <c r="A1141" t="s">
        <v>245</v>
      </c>
      <c r="B1141">
        <f>HYPERLINK("https://github.com/pmd/pmd/commit/9fb0af8b0f097aa6379fc337eb8876b2db3d260c", "9fb0af8b0f097aa6379fc337eb8876b2db3d260c")</f>
        <v>0</v>
      </c>
      <c r="C1141">
        <f>HYPERLINK("https://github.com/pmd/pmd/commit/b5b423d53b0b860c5988c63da32e9ec58fc770db", "b5b423d53b0b860c5988c63da32e9ec58fc770db")</f>
        <v>0</v>
      </c>
      <c r="D1141" t="s">
        <v>757</v>
      </c>
      <c r="E1141" t="s">
        <v>1034</v>
      </c>
      <c r="F1141" t="s">
        <v>1747</v>
      </c>
      <c r="G1141" t="s">
        <v>2997</v>
      </c>
      <c r="H1141" t="s">
        <v>4203</v>
      </c>
    </row>
    <row r="1142" spans="1:8">
      <c r="H1142" t="s">
        <v>4204</v>
      </c>
    </row>
    <row r="1143" spans="1:8">
      <c r="H1143" t="s">
        <v>4205</v>
      </c>
    </row>
    <row r="1144" spans="1:8">
      <c r="A1144" t="s">
        <v>246</v>
      </c>
      <c r="B1144">
        <f>HYPERLINK("https://github.com/pmd/pmd/commit/b32e7fbd6b1fd8c76c941a4102d9aeb8f5bdc4ac", "b32e7fbd6b1fd8c76c941a4102d9aeb8f5bdc4ac")</f>
        <v>0</v>
      </c>
      <c r="C1144">
        <f>HYPERLINK("https://github.com/pmd/pmd/commit/352529378628070ed23540d76f2fe855c2b41fe1", "352529378628070ed23540d76f2fe855c2b41fe1")</f>
        <v>0</v>
      </c>
      <c r="D1144" t="s">
        <v>760</v>
      </c>
      <c r="E1144" t="s">
        <v>1035</v>
      </c>
      <c r="F1144" t="s">
        <v>1748</v>
      </c>
      <c r="G1144" t="s">
        <v>2998</v>
      </c>
      <c r="H1144" t="s">
        <v>3709</v>
      </c>
    </row>
    <row r="1145" spans="1:8">
      <c r="H1145" t="s">
        <v>4155</v>
      </c>
    </row>
    <row r="1146" spans="1:8">
      <c r="H1146" t="s">
        <v>4206</v>
      </c>
    </row>
    <row r="1147" spans="1:8">
      <c r="H1147" t="s">
        <v>4207</v>
      </c>
    </row>
    <row r="1148" spans="1:8">
      <c r="H1148" t="s">
        <v>3642</v>
      </c>
    </row>
    <row r="1149" spans="1:8">
      <c r="H1149" t="s">
        <v>4208</v>
      </c>
    </row>
    <row r="1150" spans="1:8">
      <c r="H1150" t="s">
        <v>4209</v>
      </c>
    </row>
    <row r="1151" spans="1:8">
      <c r="A1151" t="s">
        <v>247</v>
      </c>
      <c r="B1151">
        <f>HYPERLINK("https://github.com/pmd/pmd/commit/4e45de9075eeb015245ff09f8f8c58cf0f98bbf3", "4e45de9075eeb015245ff09f8f8c58cf0f98bbf3")</f>
        <v>0</v>
      </c>
      <c r="C1151">
        <f>HYPERLINK("https://github.com/pmd/pmd/commit/de74cfa270714e5468811d52da84c0889789bb34", "de74cfa270714e5468811d52da84c0889789bb34")</f>
        <v>0</v>
      </c>
      <c r="D1151" t="s">
        <v>757</v>
      </c>
      <c r="E1151" t="s">
        <v>1036</v>
      </c>
      <c r="F1151" t="s">
        <v>1749</v>
      </c>
      <c r="G1151" t="s">
        <v>2999</v>
      </c>
      <c r="H1151" t="s">
        <v>4210</v>
      </c>
    </row>
    <row r="1152" spans="1:8">
      <c r="F1152" t="s">
        <v>1750</v>
      </c>
      <c r="G1152" t="s">
        <v>2953</v>
      </c>
      <c r="H1152" t="s">
        <v>4211</v>
      </c>
    </row>
    <row r="1153" spans="6:8">
      <c r="F1153" t="s">
        <v>1751</v>
      </c>
      <c r="G1153" t="s">
        <v>2932</v>
      </c>
      <c r="H1153" t="s">
        <v>4211</v>
      </c>
    </row>
    <row r="1154" spans="6:8">
      <c r="F1154" t="s">
        <v>1594</v>
      </c>
      <c r="G1154" t="s">
        <v>2843</v>
      </c>
      <c r="H1154" t="s">
        <v>4212</v>
      </c>
    </row>
    <row r="1155" spans="6:8">
      <c r="F1155" t="s">
        <v>1752</v>
      </c>
      <c r="G1155" t="s">
        <v>2941</v>
      </c>
      <c r="H1155" t="s">
        <v>3926</v>
      </c>
    </row>
    <row r="1156" spans="6:8">
      <c r="H1156" t="s">
        <v>3925</v>
      </c>
    </row>
    <row r="1157" spans="6:8">
      <c r="H1157" t="s">
        <v>4213</v>
      </c>
    </row>
    <row r="1158" spans="6:8">
      <c r="F1158" t="s">
        <v>1658</v>
      </c>
      <c r="G1158" t="s">
        <v>2904</v>
      </c>
      <c r="H1158" t="s">
        <v>4214</v>
      </c>
    </row>
    <row r="1159" spans="6:8">
      <c r="F1159" t="s">
        <v>1654</v>
      </c>
      <c r="G1159" t="s">
        <v>2900</v>
      </c>
      <c r="H1159" t="s">
        <v>4215</v>
      </c>
    </row>
    <row r="1160" spans="6:8">
      <c r="H1160" t="s">
        <v>4216</v>
      </c>
    </row>
    <row r="1161" spans="6:8">
      <c r="F1161" t="s">
        <v>1753</v>
      </c>
      <c r="G1161" t="s">
        <v>2965</v>
      </c>
      <c r="H1161" t="s">
        <v>4097</v>
      </c>
    </row>
    <row r="1162" spans="6:8">
      <c r="H1162" t="s">
        <v>4098</v>
      </c>
    </row>
    <row r="1163" spans="6:8">
      <c r="F1163" t="s">
        <v>1754</v>
      </c>
      <c r="G1163" t="s">
        <v>3000</v>
      </c>
      <c r="H1163" t="s">
        <v>4217</v>
      </c>
    </row>
    <row r="1164" spans="6:8">
      <c r="F1164" t="s">
        <v>1755</v>
      </c>
      <c r="G1164" t="s">
        <v>3001</v>
      </c>
      <c r="H1164" t="s">
        <v>4217</v>
      </c>
    </row>
    <row r="1165" spans="6:8">
      <c r="F1165" t="s">
        <v>1756</v>
      </c>
      <c r="G1165" t="s">
        <v>3002</v>
      </c>
      <c r="H1165" t="s">
        <v>4217</v>
      </c>
    </row>
    <row r="1166" spans="6:8">
      <c r="F1166" t="s">
        <v>1616</v>
      </c>
      <c r="G1166" t="s">
        <v>2865</v>
      </c>
      <c r="H1166" t="s">
        <v>4218</v>
      </c>
    </row>
    <row r="1167" spans="6:8">
      <c r="F1167" t="s">
        <v>1577</v>
      </c>
      <c r="G1167" t="s">
        <v>2826</v>
      </c>
      <c r="H1167" t="s">
        <v>3680</v>
      </c>
    </row>
    <row r="1168" spans="6:8">
      <c r="H1168" t="s">
        <v>3794</v>
      </c>
    </row>
    <row r="1169" spans="1:8">
      <c r="H1169" t="s">
        <v>3803</v>
      </c>
    </row>
    <row r="1170" spans="1:8">
      <c r="F1170" t="s">
        <v>1647</v>
      </c>
      <c r="G1170" t="s">
        <v>2893</v>
      </c>
      <c r="H1170" t="s">
        <v>4219</v>
      </c>
    </row>
    <row r="1171" spans="1:8">
      <c r="F1171" t="s">
        <v>1757</v>
      </c>
      <c r="G1171" t="s">
        <v>3003</v>
      </c>
      <c r="H1171" t="s">
        <v>4220</v>
      </c>
    </row>
    <row r="1172" spans="1:8">
      <c r="F1172" t="s">
        <v>1758</v>
      </c>
      <c r="G1172" t="s">
        <v>2841</v>
      </c>
      <c r="H1172" t="s">
        <v>4221</v>
      </c>
    </row>
    <row r="1173" spans="1:8">
      <c r="F1173" t="s">
        <v>1759</v>
      </c>
      <c r="G1173" t="s">
        <v>2862</v>
      </c>
      <c r="H1173" t="s">
        <v>4222</v>
      </c>
    </row>
    <row r="1174" spans="1:8">
      <c r="H1174" t="s">
        <v>4211</v>
      </c>
    </row>
    <row r="1175" spans="1:8">
      <c r="H1175" t="s">
        <v>4223</v>
      </c>
    </row>
    <row r="1176" spans="1:8">
      <c r="H1176" t="s">
        <v>4224</v>
      </c>
    </row>
    <row r="1177" spans="1:8">
      <c r="F1177" t="s">
        <v>1760</v>
      </c>
      <c r="G1177" t="s">
        <v>3004</v>
      </c>
      <c r="H1177" t="s">
        <v>4225</v>
      </c>
    </row>
    <row r="1178" spans="1:8">
      <c r="F1178" t="s">
        <v>1761</v>
      </c>
      <c r="G1178" t="s">
        <v>3005</v>
      </c>
      <c r="H1178" t="s">
        <v>4211</v>
      </c>
    </row>
    <row r="1179" spans="1:8">
      <c r="F1179" t="s">
        <v>1762</v>
      </c>
      <c r="G1179" t="s">
        <v>2911</v>
      </c>
      <c r="H1179" t="s">
        <v>3692</v>
      </c>
    </row>
    <row r="1180" spans="1:8">
      <c r="A1180" t="s">
        <v>248</v>
      </c>
      <c r="B1180">
        <f>HYPERLINK("https://github.com/pmd/pmd/commit/70a48fbda75531c4d1308eaa65b0ecb39ca64b1a", "70a48fbda75531c4d1308eaa65b0ecb39ca64b1a")</f>
        <v>0</v>
      </c>
      <c r="C1180">
        <f>HYPERLINK("https://github.com/pmd/pmd/commit/44f58d493fa7a34eccbd7584686b7c96cf5848af", "44f58d493fa7a34eccbd7584686b7c96cf5848af")</f>
        <v>0</v>
      </c>
      <c r="D1180" t="s">
        <v>761</v>
      </c>
      <c r="E1180" t="s">
        <v>1037</v>
      </c>
      <c r="F1180" t="s">
        <v>1763</v>
      </c>
      <c r="G1180" t="s">
        <v>3006</v>
      </c>
      <c r="H1180" t="s">
        <v>4226</v>
      </c>
    </row>
    <row r="1181" spans="1:8">
      <c r="A1181" t="s">
        <v>249</v>
      </c>
      <c r="B1181">
        <f>HYPERLINK("https://github.com/pmd/pmd/commit/71b693ba2da4a5654edb6d05bb69ed25608ced8a", "71b693ba2da4a5654edb6d05bb69ed25608ced8a")</f>
        <v>0</v>
      </c>
      <c r="C1181">
        <f>HYPERLINK("https://github.com/pmd/pmd/commit/7c2f7bf62cc48fac20bb803f20da0ac9239d9048", "7c2f7bf62cc48fac20bb803f20da0ac9239d9048")</f>
        <v>0</v>
      </c>
      <c r="D1181" t="s">
        <v>762</v>
      </c>
      <c r="E1181" t="s">
        <v>1038</v>
      </c>
      <c r="F1181" t="s">
        <v>1722</v>
      </c>
      <c r="G1181" t="s">
        <v>2973</v>
      </c>
      <c r="H1181" t="s">
        <v>4103</v>
      </c>
    </row>
    <row r="1182" spans="1:8">
      <c r="A1182" t="s">
        <v>250</v>
      </c>
      <c r="B1182">
        <f>HYPERLINK("https://github.com/pmd/pmd/commit/ab2f5a6a4f44e47628b805bb9b6e2c8981b07bca", "ab2f5a6a4f44e47628b805bb9b6e2c8981b07bca")</f>
        <v>0</v>
      </c>
      <c r="C1182">
        <f>HYPERLINK("https://github.com/pmd/pmd/commit/ea035b776c64f9db2c55e0c7c5728de9d70ea815", "ea035b776c64f9db2c55e0c7c5728de9d70ea815")</f>
        <v>0</v>
      </c>
      <c r="D1182" t="s">
        <v>762</v>
      </c>
      <c r="E1182" t="s">
        <v>1039</v>
      </c>
      <c r="F1182" t="s">
        <v>1764</v>
      </c>
      <c r="G1182" t="s">
        <v>2987</v>
      </c>
      <c r="H1182" t="s">
        <v>4227</v>
      </c>
    </row>
    <row r="1183" spans="1:8">
      <c r="H1183" t="s">
        <v>4228</v>
      </c>
    </row>
    <row r="1184" spans="1:8">
      <c r="H1184" t="s">
        <v>4229</v>
      </c>
    </row>
    <row r="1185" spans="1:8">
      <c r="F1185" t="s">
        <v>1594</v>
      </c>
      <c r="G1185" t="s">
        <v>2843</v>
      </c>
      <c r="H1185" t="s">
        <v>4230</v>
      </c>
    </row>
    <row r="1186" spans="1:8">
      <c r="A1186" t="s">
        <v>251</v>
      </c>
      <c r="B1186">
        <f>HYPERLINK("https://github.com/pmd/pmd/commit/21ef1a30124764b93045798f941139823f3c72d2", "21ef1a30124764b93045798f941139823f3c72d2")</f>
        <v>0</v>
      </c>
      <c r="C1186">
        <f>HYPERLINK("https://github.com/pmd/pmd/commit/ab2f5a6a4f44e47628b805bb9b6e2c8981b07bca", "ab2f5a6a4f44e47628b805bb9b6e2c8981b07bca")</f>
        <v>0</v>
      </c>
      <c r="D1186" t="s">
        <v>762</v>
      </c>
      <c r="E1186" t="s">
        <v>1040</v>
      </c>
      <c r="F1186" t="s">
        <v>1605</v>
      </c>
      <c r="G1186" t="s">
        <v>2854</v>
      </c>
      <c r="H1186" t="s">
        <v>4231</v>
      </c>
    </row>
    <row r="1187" spans="1:8">
      <c r="A1187" t="s">
        <v>252</v>
      </c>
      <c r="B1187">
        <f>HYPERLINK("https://github.com/pmd/pmd/commit/7dc290d89e6f2c263116fc15aa354bee3fcd2944", "7dc290d89e6f2c263116fc15aa354bee3fcd2944")</f>
        <v>0</v>
      </c>
      <c r="C1187">
        <f>HYPERLINK("https://github.com/pmd/pmd/commit/db33e92828594397a2d94b40a9514e0142262898", "db33e92828594397a2d94b40a9514e0142262898")</f>
        <v>0</v>
      </c>
      <c r="D1187" t="s">
        <v>757</v>
      </c>
      <c r="E1187" t="s">
        <v>1041</v>
      </c>
      <c r="F1187" t="s">
        <v>1765</v>
      </c>
      <c r="G1187" t="s">
        <v>3007</v>
      </c>
      <c r="H1187" t="s">
        <v>3692</v>
      </c>
    </row>
    <row r="1188" spans="1:8">
      <c r="H1188" t="s">
        <v>3645</v>
      </c>
    </row>
    <row r="1189" spans="1:8">
      <c r="A1189" t="s">
        <v>253</v>
      </c>
      <c r="B1189">
        <f>HYPERLINK("https://github.com/pmd/pmd/commit/017b1aef93d3177f53a923985c160d6c100a6910", "017b1aef93d3177f53a923985c160d6c100a6910")</f>
        <v>0</v>
      </c>
      <c r="C1189">
        <f>HYPERLINK("https://github.com/pmd/pmd/commit/eb249bf9bcdbc36619696c817d6324b2c1ac80ed", "eb249bf9bcdbc36619696c817d6324b2c1ac80ed")</f>
        <v>0</v>
      </c>
      <c r="D1189" t="s">
        <v>760</v>
      </c>
      <c r="E1189" t="s">
        <v>1042</v>
      </c>
      <c r="F1189" t="s">
        <v>1766</v>
      </c>
      <c r="G1189" t="s">
        <v>3008</v>
      </c>
      <c r="H1189" t="s">
        <v>4232</v>
      </c>
    </row>
    <row r="1190" spans="1:8">
      <c r="H1190" t="s">
        <v>4233</v>
      </c>
    </row>
    <row r="1191" spans="1:8">
      <c r="H1191" t="s">
        <v>4234</v>
      </c>
    </row>
    <row r="1192" spans="1:8">
      <c r="H1192" t="s">
        <v>4235</v>
      </c>
    </row>
    <row r="1193" spans="1:8">
      <c r="A1193" t="s">
        <v>254</v>
      </c>
      <c r="B1193">
        <f>HYPERLINK("https://github.com/pmd/pmd/commit/81bdfe16c685720672a6f7c54c526f2e112dd090", "81bdfe16c685720672a6f7c54c526f2e112dd090")</f>
        <v>0</v>
      </c>
      <c r="C1193">
        <f>HYPERLINK("https://github.com/pmd/pmd/commit/c60a9625e2b97f7bcafbbb530e6c36c109420f0a", "c60a9625e2b97f7bcafbbb530e6c36c109420f0a")</f>
        <v>0</v>
      </c>
      <c r="D1193" t="s">
        <v>760</v>
      </c>
      <c r="E1193" t="s">
        <v>1043</v>
      </c>
      <c r="F1193" t="s">
        <v>1552</v>
      </c>
      <c r="G1193" t="s">
        <v>2803</v>
      </c>
      <c r="H1193" t="s">
        <v>4236</v>
      </c>
    </row>
    <row r="1194" spans="1:8">
      <c r="F1194" t="s">
        <v>1767</v>
      </c>
      <c r="G1194" t="s">
        <v>3009</v>
      </c>
      <c r="H1194" t="s">
        <v>4237</v>
      </c>
    </row>
    <row r="1195" spans="1:8">
      <c r="H1195" t="s">
        <v>4238</v>
      </c>
    </row>
    <row r="1196" spans="1:8">
      <c r="H1196" t="s">
        <v>4239</v>
      </c>
    </row>
    <row r="1197" spans="1:8">
      <c r="H1197" t="s">
        <v>4240</v>
      </c>
    </row>
    <row r="1198" spans="1:8">
      <c r="H1198" t="s">
        <v>4241</v>
      </c>
    </row>
    <row r="1199" spans="1:8">
      <c r="F1199" t="s">
        <v>1768</v>
      </c>
      <c r="G1199" t="s">
        <v>3010</v>
      </c>
      <c r="H1199" t="s">
        <v>4242</v>
      </c>
    </row>
    <row r="1200" spans="1:8">
      <c r="F1200" t="s">
        <v>1769</v>
      </c>
      <c r="G1200" t="s">
        <v>3011</v>
      </c>
      <c r="H1200" t="s">
        <v>3692</v>
      </c>
    </row>
    <row r="1201" spans="6:8">
      <c r="H1201" t="s">
        <v>3645</v>
      </c>
    </row>
    <row r="1202" spans="6:8">
      <c r="F1202" t="s">
        <v>1770</v>
      </c>
      <c r="G1202" t="s">
        <v>3012</v>
      </c>
      <c r="H1202" t="s">
        <v>3692</v>
      </c>
    </row>
    <row r="1203" spans="6:8">
      <c r="H1203" t="s">
        <v>3645</v>
      </c>
    </row>
    <row r="1204" spans="6:8">
      <c r="F1204" t="s">
        <v>1771</v>
      </c>
      <c r="G1204" t="s">
        <v>3013</v>
      </c>
      <c r="H1204" t="s">
        <v>3692</v>
      </c>
    </row>
    <row r="1205" spans="6:8">
      <c r="H1205" t="s">
        <v>3645</v>
      </c>
    </row>
    <row r="1206" spans="6:8">
      <c r="F1206" t="s">
        <v>1772</v>
      </c>
      <c r="G1206" t="s">
        <v>3007</v>
      </c>
      <c r="H1206" t="s">
        <v>3692</v>
      </c>
    </row>
    <row r="1207" spans="6:8">
      <c r="H1207" t="s">
        <v>3645</v>
      </c>
    </row>
    <row r="1208" spans="6:8">
      <c r="F1208" t="s">
        <v>1773</v>
      </c>
      <c r="G1208" t="s">
        <v>2951</v>
      </c>
      <c r="H1208" t="s">
        <v>3692</v>
      </c>
    </row>
    <row r="1209" spans="6:8">
      <c r="H1209" t="s">
        <v>3645</v>
      </c>
    </row>
    <row r="1210" spans="6:8">
      <c r="F1210" t="s">
        <v>1774</v>
      </c>
      <c r="G1210" t="s">
        <v>3014</v>
      </c>
      <c r="H1210" t="s">
        <v>3692</v>
      </c>
    </row>
    <row r="1211" spans="6:8">
      <c r="H1211" t="s">
        <v>3645</v>
      </c>
    </row>
    <row r="1212" spans="6:8">
      <c r="F1212" t="s">
        <v>1775</v>
      </c>
      <c r="G1212" t="s">
        <v>3015</v>
      </c>
      <c r="H1212" t="s">
        <v>3692</v>
      </c>
    </row>
    <row r="1213" spans="6:8">
      <c r="H1213" t="s">
        <v>3645</v>
      </c>
    </row>
    <row r="1214" spans="6:8">
      <c r="F1214" t="s">
        <v>1776</v>
      </c>
      <c r="G1214" t="s">
        <v>3016</v>
      </c>
      <c r="H1214" t="s">
        <v>3692</v>
      </c>
    </row>
    <row r="1215" spans="6:8">
      <c r="H1215" t="s">
        <v>3645</v>
      </c>
    </row>
    <row r="1216" spans="6:8">
      <c r="F1216" t="s">
        <v>1777</v>
      </c>
      <c r="G1216" t="s">
        <v>2943</v>
      </c>
      <c r="H1216" t="s">
        <v>3692</v>
      </c>
    </row>
    <row r="1217" spans="6:8">
      <c r="H1217" t="s">
        <v>3645</v>
      </c>
    </row>
    <row r="1218" spans="6:8">
      <c r="F1218" t="s">
        <v>1751</v>
      </c>
      <c r="G1218" t="s">
        <v>2932</v>
      </c>
      <c r="H1218" t="s">
        <v>3692</v>
      </c>
    </row>
    <row r="1219" spans="6:8">
      <c r="H1219" t="s">
        <v>3645</v>
      </c>
    </row>
    <row r="1220" spans="6:8">
      <c r="F1220" t="s">
        <v>1778</v>
      </c>
      <c r="G1220" t="s">
        <v>3017</v>
      </c>
      <c r="H1220" t="s">
        <v>3692</v>
      </c>
    </row>
    <row r="1221" spans="6:8">
      <c r="H1221" t="s">
        <v>3645</v>
      </c>
    </row>
    <row r="1222" spans="6:8">
      <c r="F1222" t="s">
        <v>1595</v>
      </c>
      <c r="G1222" t="s">
        <v>2844</v>
      </c>
      <c r="H1222" t="s">
        <v>3692</v>
      </c>
    </row>
    <row r="1223" spans="6:8">
      <c r="H1223" t="s">
        <v>3645</v>
      </c>
    </row>
    <row r="1224" spans="6:8">
      <c r="F1224" t="s">
        <v>1596</v>
      </c>
      <c r="G1224" t="s">
        <v>2845</v>
      </c>
      <c r="H1224" t="s">
        <v>3692</v>
      </c>
    </row>
    <row r="1225" spans="6:8">
      <c r="H1225" t="s">
        <v>3645</v>
      </c>
    </row>
    <row r="1226" spans="6:8">
      <c r="F1226" t="s">
        <v>1779</v>
      </c>
      <c r="G1226" t="s">
        <v>3018</v>
      </c>
      <c r="H1226" t="s">
        <v>3692</v>
      </c>
    </row>
    <row r="1227" spans="6:8">
      <c r="H1227" t="s">
        <v>3645</v>
      </c>
    </row>
    <row r="1228" spans="6:8">
      <c r="F1228" t="s">
        <v>1597</v>
      </c>
      <c r="G1228" t="s">
        <v>2846</v>
      </c>
      <c r="H1228" t="s">
        <v>3692</v>
      </c>
    </row>
    <row r="1229" spans="6:8">
      <c r="H1229" t="s">
        <v>3645</v>
      </c>
    </row>
    <row r="1230" spans="6:8">
      <c r="F1230" t="s">
        <v>1780</v>
      </c>
      <c r="G1230" t="s">
        <v>3019</v>
      </c>
      <c r="H1230" t="s">
        <v>3692</v>
      </c>
    </row>
    <row r="1231" spans="6:8">
      <c r="H1231" t="s">
        <v>3645</v>
      </c>
    </row>
    <row r="1232" spans="6:8">
      <c r="F1232" t="s">
        <v>1598</v>
      </c>
      <c r="G1232" t="s">
        <v>2847</v>
      </c>
      <c r="H1232" t="s">
        <v>3692</v>
      </c>
    </row>
    <row r="1233" spans="6:8">
      <c r="H1233" t="s">
        <v>3645</v>
      </c>
    </row>
    <row r="1234" spans="6:8">
      <c r="F1234" t="s">
        <v>1599</v>
      </c>
      <c r="G1234" t="s">
        <v>2848</v>
      </c>
      <c r="H1234" t="s">
        <v>3692</v>
      </c>
    </row>
    <row r="1235" spans="6:8">
      <c r="H1235" t="s">
        <v>3645</v>
      </c>
    </row>
    <row r="1236" spans="6:8">
      <c r="F1236" t="s">
        <v>1781</v>
      </c>
      <c r="G1236" t="s">
        <v>3020</v>
      </c>
      <c r="H1236" t="s">
        <v>3692</v>
      </c>
    </row>
    <row r="1237" spans="6:8">
      <c r="H1237" t="s">
        <v>3645</v>
      </c>
    </row>
    <row r="1238" spans="6:8">
      <c r="F1238" t="s">
        <v>1782</v>
      </c>
      <c r="G1238" t="s">
        <v>2947</v>
      </c>
      <c r="H1238" t="s">
        <v>3692</v>
      </c>
    </row>
    <row r="1239" spans="6:8">
      <c r="H1239" t="s">
        <v>3645</v>
      </c>
    </row>
    <row r="1240" spans="6:8">
      <c r="F1240" t="s">
        <v>1783</v>
      </c>
      <c r="G1240" t="s">
        <v>3021</v>
      </c>
      <c r="H1240" t="s">
        <v>3692</v>
      </c>
    </row>
    <row r="1241" spans="6:8">
      <c r="H1241" t="s">
        <v>3645</v>
      </c>
    </row>
    <row r="1242" spans="6:8">
      <c r="F1242" t="s">
        <v>1658</v>
      </c>
      <c r="G1242" t="s">
        <v>2904</v>
      </c>
      <c r="H1242" t="s">
        <v>3692</v>
      </c>
    </row>
    <row r="1243" spans="6:8">
      <c r="H1243" t="s">
        <v>3645</v>
      </c>
    </row>
    <row r="1244" spans="6:8">
      <c r="F1244" t="s">
        <v>1784</v>
      </c>
      <c r="G1244" t="s">
        <v>2954</v>
      </c>
      <c r="H1244" t="s">
        <v>3692</v>
      </c>
    </row>
    <row r="1245" spans="6:8">
      <c r="H1245" t="s">
        <v>3645</v>
      </c>
    </row>
    <row r="1246" spans="6:8">
      <c r="F1246" t="s">
        <v>1785</v>
      </c>
      <c r="G1246" t="s">
        <v>3022</v>
      </c>
      <c r="H1246" t="s">
        <v>3692</v>
      </c>
    </row>
    <row r="1247" spans="6:8">
      <c r="H1247" t="s">
        <v>3645</v>
      </c>
    </row>
    <row r="1248" spans="6:8">
      <c r="F1248" t="s">
        <v>1657</v>
      </c>
      <c r="G1248" t="s">
        <v>2903</v>
      </c>
      <c r="H1248" t="s">
        <v>3692</v>
      </c>
    </row>
    <row r="1249" spans="6:8">
      <c r="H1249" t="s">
        <v>3645</v>
      </c>
    </row>
    <row r="1250" spans="6:8">
      <c r="F1250" t="s">
        <v>1786</v>
      </c>
      <c r="G1250" t="s">
        <v>2963</v>
      </c>
      <c r="H1250" t="s">
        <v>3692</v>
      </c>
    </row>
    <row r="1251" spans="6:8">
      <c r="H1251" t="s">
        <v>3645</v>
      </c>
    </row>
    <row r="1252" spans="6:8">
      <c r="F1252" t="s">
        <v>1787</v>
      </c>
      <c r="G1252" t="s">
        <v>3023</v>
      </c>
      <c r="H1252" t="s">
        <v>3692</v>
      </c>
    </row>
    <row r="1253" spans="6:8">
      <c r="H1253" t="s">
        <v>3645</v>
      </c>
    </row>
    <row r="1254" spans="6:8">
      <c r="F1254" t="s">
        <v>1788</v>
      </c>
      <c r="G1254" t="s">
        <v>3024</v>
      </c>
      <c r="H1254" t="s">
        <v>3692</v>
      </c>
    </row>
    <row r="1255" spans="6:8">
      <c r="H1255" t="s">
        <v>3645</v>
      </c>
    </row>
    <row r="1256" spans="6:8">
      <c r="F1256" t="s">
        <v>1789</v>
      </c>
      <c r="G1256" t="s">
        <v>3025</v>
      </c>
      <c r="H1256" t="s">
        <v>3692</v>
      </c>
    </row>
    <row r="1257" spans="6:8">
      <c r="H1257" t="s">
        <v>3645</v>
      </c>
    </row>
    <row r="1258" spans="6:8">
      <c r="F1258" t="s">
        <v>1790</v>
      </c>
      <c r="G1258" t="s">
        <v>3026</v>
      </c>
      <c r="H1258" t="s">
        <v>3692</v>
      </c>
    </row>
    <row r="1259" spans="6:8">
      <c r="H1259" t="s">
        <v>3645</v>
      </c>
    </row>
    <row r="1260" spans="6:8">
      <c r="F1260" t="s">
        <v>1791</v>
      </c>
      <c r="G1260" t="s">
        <v>3027</v>
      </c>
      <c r="H1260" t="s">
        <v>3692</v>
      </c>
    </row>
    <row r="1261" spans="6:8">
      <c r="H1261" t="s">
        <v>3645</v>
      </c>
    </row>
    <row r="1262" spans="6:8">
      <c r="F1262" t="s">
        <v>1792</v>
      </c>
      <c r="G1262" t="s">
        <v>3028</v>
      </c>
      <c r="H1262" t="s">
        <v>3692</v>
      </c>
    </row>
    <row r="1263" spans="6:8">
      <c r="H1263" t="s">
        <v>3645</v>
      </c>
    </row>
    <row r="1264" spans="6:8">
      <c r="F1264" t="s">
        <v>1793</v>
      </c>
      <c r="G1264" t="s">
        <v>3029</v>
      </c>
      <c r="H1264" t="s">
        <v>3692</v>
      </c>
    </row>
    <row r="1265" spans="6:8">
      <c r="H1265" t="s">
        <v>3645</v>
      </c>
    </row>
    <row r="1266" spans="6:8">
      <c r="F1266" t="s">
        <v>1794</v>
      </c>
      <c r="G1266" t="s">
        <v>2955</v>
      </c>
      <c r="H1266" t="s">
        <v>3692</v>
      </c>
    </row>
    <row r="1267" spans="6:8">
      <c r="H1267" t="s">
        <v>3645</v>
      </c>
    </row>
    <row r="1268" spans="6:8">
      <c r="F1268" t="s">
        <v>1795</v>
      </c>
      <c r="G1268" t="s">
        <v>3030</v>
      </c>
      <c r="H1268" t="s">
        <v>3692</v>
      </c>
    </row>
    <row r="1269" spans="6:8">
      <c r="H1269" t="s">
        <v>3645</v>
      </c>
    </row>
    <row r="1270" spans="6:8">
      <c r="F1270" t="s">
        <v>1655</v>
      </c>
      <c r="G1270" t="s">
        <v>2901</v>
      </c>
      <c r="H1270" t="s">
        <v>3692</v>
      </c>
    </row>
    <row r="1271" spans="6:8">
      <c r="H1271" t="s">
        <v>3645</v>
      </c>
    </row>
    <row r="1272" spans="6:8">
      <c r="F1272" t="s">
        <v>1796</v>
      </c>
      <c r="G1272" t="s">
        <v>2964</v>
      </c>
      <c r="H1272" t="s">
        <v>3692</v>
      </c>
    </row>
    <row r="1273" spans="6:8">
      <c r="H1273" t="s">
        <v>3645</v>
      </c>
    </row>
    <row r="1274" spans="6:8">
      <c r="F1274" t="s">
        <v>1608</v>
      </c>
      <c r="G1274" t="s">
        <v>2857</v>
      </c>
      <c r="H1274" t="s">
        <v>3692</v>
      </c>
    </row>
    <row r="1275" spans="6:8">
      <c r="H1275" t="s">
        <v>3645</v>
      </c>
    </row>
    <row r="1276" spans="6:8">
      <c r="F1276" t="s">
        <v>1797</v>
      </c>
      <c r="G1276" t="s">
        <v>3031</v>
      </c>
      <c r="H1276" t="s">
        <v>3692</v>
      </c>
    </row>
    <row r="1277" spans="6:8">
      <c r="H1277" t="s">
        <v>3645</v>
      </c>
    </row>
    <row r="1278" spans="6:8">
      <c r="F1278" t="s">
        <v>1680</v>
      </c>
      <c r="G1278" t="s">
        <v>2921</v>
      </c>
      <c r="H1278" t="s">
        <v>3692</v>
      </c>
    </row>
    <row r="1279" spans="6:8">
      <c r="H1279" t="s">
        <v>3645</v>
      </c>
    </row>
    <row r="1280" spans="6:8">
      <c r="F1280" t="s">
        <v>1798</v>
      </c>
      <c r="G1280" t="s">
        <v>2956</v>
      </c>
      <c r="H1280" t="s">
        <v>3692</v>
      </c>
    </row>
    <row r="1281" spans="6:8">
      <c r="H1281" t="s">
        <v>3645</v>
      </c>
    </row>
    <row r="1282" spans="6:8">
      <c r="F1282" t="s">
        <v>1799</v>
      </c>
      <c r="G1282" t="s">
        <v>3032</v>
      </c>
      <c r="H1282" t="s">
        <v>3692</v>
      </c>
    </row>
    <row r="1283" spans="6:8">
      <c r="H1283" t="s">
        <v>3645</v>
      </c>
    </row>
    <row r="1284" spans="6:8">
      <c r="F1284" t="s">
        <v>1800</v>
      </c>
      <c r="G1284" t="s">
        <v>3033</v>
      </c>
      <c r="H1284" t="s">
        <v>3692</v>
      </c>
    </row>
    <row r="1285" spans="6:8">
      <c r="H1285" t="s">
        <v>3645</v>
      </c>
    </row>
    <row r="1286" spans="6:8">
      <c r="F1286" t="s">
        <v>1801</v>
      </c>
      <c r="G1286" t="s">
        <v>3034</v>
      </c>
      <c r="H1286" t="s">
        <v>3692</v>
      </c>
    </row>
    <row r="1287" spans="6:8">
      <c r="H1287" t="s">
        <v>3645</v>
      </c>
    </row>
    <row r="1288" spans="6:8">
      <c r="F1288" t="s">
        <v>1802</v>
      </c>
      <c r="G1288" t="s">
        <v>3035</v>
      </c>
      <c r="H1288" t="s">
        <v>3692</v>
      </c>
    </row>
    <row r="1289" spans="6:8">
      <c r="H1289" t="s">
        <v>3645</v>
      </c>
    </row>
    <row r="1290" spans="6:8">
      <c r="F1290" t="s">
        <v>1803</v>
      </c>
      <c r="G1290" t="s">
        <v>2944</v>
      </c>
      <c r="H1290" t="s">
        <v>3692</v>
      </c>
    </row>
    <row r="1291" spans="6:8">
      <c r="H1291" t="s">
        <v>3645</v>
      </c>
    </row>
    <row r="1292" spans="6:8">
      <c r="F1292" t="s">
        <v>1611</v>
      </c>
      <c r="G1292" t="s">
        <v>2860</v>
      </c>
      <c r="H1292" t="s">
        <v>3692</v>
      </c>
    </row>
    <row r="1293" spans="6:8">
      <c r="H1293" t="s">
        <v>3645</v>
      </c>
    </row>
    <row r="1294" spans="6:8">
      <c r="F1294" t="s">
        <v>1804</v>
      </c>
      <c r="G1294" t="s">
        <v>3036</v>
      </c>
      <c r="H1294" t="s">
        <v>3692</v>
      </c>
    </row>
    <row r="1295" spans="6:8">
      <c r="H1295" t="s">
        <v>3645</v>
      </c>
    </row>
    <row r="1296" spans="6:8">
      <c r="F1296" t="s">
        <v>1805</v>
      </c>
      <c r="G1296" t="s">
        <v>3037</v>
      </c>
      <c r="H1296" t="s">
        <v>3692</v>
      </c>
    </row>
    <row r="1297" spans="6:8">
      <c r="H1297" t="s">
        <v>3645</v>
      </c>
    </row>
    <row r="1298" spans="6:8">
      <c r="F1298" t="s">
        <v>1806</v>
      </c>
      <c r="G1298" t="s">
        <v>2945</v>
      </c>
      <c r="H1298" t="s">
        <v>3692</v>
      </c>
    </row>
    <row r="1299" spans="6:8">
      <c r="H1299" t="s">
        <v>3645</v>
      </c>
    </row>
    <row r="1300" spans="6:8">
      <c r="F1300" t="s">
        <v>1807</v>
      </c>
      <c r="G1300" t="s">
        <v>3038</v>
      </c>
      <c r="H1300" t="s">
        <v>3692</v>
      </c>
    </row>
    <row r="1301" spans="6:8">
      <c r="H1301" t="s">
        <v>3645</v>
      </c>
    </row>
    <row r="1302" spans="6:8">
      <c r="F1302" t="s">
        <v>1808</v>
      </c>
      <c r="G1302" t="s">
        <v>3039</v>
      </c>
      <c r="H1302" t="s">
        <v>3692</v>
      </c>
    </row>
    <row r="1303" spans="6:8">
      <c r="H1303" t="s">
        <v>3645</v>
      </c>
    </row>
    <row r="1304" spans="6:8">
      <c r="F1304" t="s">
        <v>1654</v>
      </c>
      <c r="G1304" t="s">
        <v>2900</v>
      </c>
      <c r="H1304" t="s">
        <v>3692</v>
      </c>
    </row>
    <row r="1305" spans="6:8">
      <c r="H1305" t="s">
        <v>3645</v>
      </c>
    </row>
    <row r="1306" spans="6:8">
      <c r="F1306" t="s">
        <v>1550</v>
      </c>
      <c r="G1306" t="s">
        <v>2801</v>
      </c>
      <c r="H1306" t="s">
        <v>3692</v>
      </c>
    </row>
    <row r="1307" spans="6:8">
      <c r="H1307" t="s">
        <v>3645</v>
      </c>
    </row>
    <row r="1308" spans="6:8">
      <c r="F1308" t="s">
        <v>1638</v>
      </c>
      <c r="G1308" t="s">
        <v>2885</v>
      </c>
      <c r="H1308" t="s">
        <v>3692</v>
      </c>
    </row>
    <row r="1309" spans="6:8">
      <c r="H1309" t="s">
        <v>3645</v>
      </c>
    </row>
    <row r="1310" spans="6:8">
      <c r="F1310" t="s">
        <v>1809</v>
      </c>
      <c r="G1310" t="s">
        <v>3040</v>
      </c>
      <c r="H1310" t="s">
        <v>3692</v>
      </c>
    </row>
    <row r="1311" spans="6:8">
      <c r="H1311" t="s">
        <v>3645</v>
      </c>
    </row>
    <row r="1312" spans="6:8">
      <c r="F1312" t="s">
        <v>1645</v>
      </c>
      <c r="G1312" t="s">
        <v>2892</v>
      </c>
      <c r="H1312" t="s">
        <v>3692</v>
      </c>
    </row>
    <row r="1313" spans="6:8">
      <c r="H1313" t="s">
        <v>3645</v>
      </c>
    </row>
    <row r="1314" spans="6:8">
      <c r="F1314" t="s">
        <v>1614</v>
      </c>
      <c r="G1314" t="s">
        <v>2863</v>
      </c>
      <c r="H1314" t="s">
        <v>3692</v>
      </c>
    </row>
    <row r="1315" spans="6:8">
      <c r="H1315" t="s">
        <v>3645</v>
      </c>
    </row>
    <row r="1316" spans="6:8">
      <c r="F1316" t="s">
        <v>1810</v>
      </c>
      <c r="G1316" t="s">
        <v>3041</v>
      </c>
      <c r="H1316" t="s">
        <v>3692</v>
      </c>
    </row>
    <row r="1317" spans="6:8">
      <c r="H1317" t="s">
        <v>3645</v>
      </c>
    </row>
    <row r="1318" spans="6:8">
      <c r="F1318" t="s">
        <v>1811</v>
      </c>
      <c r="G1318" t="s">
        <v>3042</v>
      </c>
      <c r="H1318" t="s">
        <v>3692</v>
      </c>
    </row>
    <row r="1319" spans="6:8">
      <c r="H1319" t="s">
        <v>3645</v>
      </c>
    </row>
    <row r="1320" spans="6:8">
      <c r="F1320" t="s">
        <v>1812</v>
      </c>
      <c r="G1320" t="s">
        <v>3043</v>
      </c>
      <c r="H1320" t="s">
        <v>3692</v>
      </c>
    </row>
    <row r="1321" spans="6:8">
      <c r="H1321" t="s">
        <v>3645</v>
      </c>
    </row>
    <row r="1322" spans="6:8">
      <c r="F1322" t="s">
        <v>1813</v>
      </c>
      <c r="G1322" t="s">
        <v>3044</v>
      </c>
      <c r="H1322" t="s">
        <v>3692</v>
      </c>
    </row>
    <row r="1323" spans="6:8">
      <c r="H1323" t="s">
        <v>3645</v>
      </c>
    </row>
    <row r="1324" spans="6:8">
      <c r="F1324" t="s">
        <v>1814</v>
      </c>
      <c r="G1324" t="s">
        <v>3045</v>
      </c>
      <c r="H1324" t="s">
        <v>3692</v>
      </c>
    </row>
    <row r="1325" spans="6:8">
      <c r="H1325" t="s">
        <v>3645</v>
      </c>
    </row>
    <row r="1326" spans="6:8">
      <c r="F1326" t="s">
        <v>1753</v>
      </c>
      <c r="G1326" t="s">
        <v>2965</v>
      </c>
      <c r="H1326" t="s">
        <v>3692</v>
      </c>
    </row>
    <row r="1327" spans="6:8">
      <c r="H1327" t="s">
        <v>3645</v>
      </c>
    </row>
    <row r="1328" spans="6:8">
      <c r="F1328" t="s">
        <v>1815</v>
      </c>
      <c r="G1328" t="s">
        <v>3046</v>
      </c>
      <c r="H1328" t="s">
        <v>3692</v>
      </c>
    </row>
    <row r="1329" spans="6:8">
      <c r="H1329" t="s">
        <v>3645</v>
      </c>
    </row>
    <row r="1330" spans="6:8">
      <c r="F1330" t="s">
        <v>1816</v>
      </c>
      <c r="G1330" t="s">
        <v>3047</v>
      </c>
      <c r="H1330" t="s">
        <v>3692</v>
      </c>
    </row>
    <row r="1331" spans="6:8">
      <c r="H1331" t="s">
        <v>3645</v>
      </c>
    </row>
    <row r="1332" spans="6:8">
      <c r="F1332" t="s">
        <v>1635</v>
      </c>
      <c r="G1332" t="s">
        <v>2882</v>
      </c>
      <c r="H1332" t="s">
        <v>3692</v>
      </c>
    </row>
    <row r="1333" spans="6:8">
      <c r="H1333" t="s">
        <v>3645</v>
      </c>
    </row>
    <row r="1334" spans="6:8">
      <c r="F1334" t="s">
        <v>1633</v>
      </c>
      <c r="G1334" t="s">
        <v>2880</v>
      </c>
      <c r="H1334" t="s">
        <v>3692</v>
      </c>
    </row>
    <row r="1335" spans="6:8">
      <c r="H1335" t="s">
        <v>3645</v>
      </c>
    </row>
    <row r="1336" spans="6:8">
      <c r="F1336" t="s">
        <v>1757</v>
      </c>
      <c r="G1336" t="s">
        <v>3003</v>
      </c>
      <c r="H1336" t="s">
        <v>3692</v>
      </c>
    </row>
    <row r="1337" spans="6:8">
      <c r="H1337" t="s">
        <v>3645</v>
      </c>
    </row>
    <row r="1338" spans="6:8">
      <c r="F1338" t="s">
        <v>1817</v>
      </c>
      <c r="G1338" t="s">
        <v>2982</v>
      </c>
      <c r="H1338" t="s">
        <v>3692</v>
      </c>
    </row>
    <row r="1339" spans="6:8">
      <c r="H1339" t="s">
        <v>3645</v>
      </c>
    </row>
    <row r="1340" spans="6:8">
      <c r="F1340" t="s">
        <v>1818</v>
      </c>
      <c r="G1340" t="s">
        <v>3048</v>
      </c>
      <c r="H1340" t="s">
        <v>3692</v>
      </c>
    </row>
    <row r="1341" spans="6:8">
      <c r="H1341" t="s">
        <v>3645</v>
      </c>
    </row>
    <row r="1342" spans="6:8">
      <c r="F1342" t="s">
        <v>1819</v>
      </c>
      <c r="G1342" t="s">
        <v>3049</v>
      </c>
      <c r="H1342" t="s">
        <v>3692</v>
      </c>
    </row>
    <row r="1343" spans="6:8">
      <c r="H1343" t="s">
        <v>3645</v>
      </c>
    </row>
    <row r="1344" spans="6:8">
      <c r="F1344" t="s">
        <v>1820</v>
      </c>
      <c r="G1344" t="s">
        <v>3050</v>
      </c>
      <c r="H1344" t="s">
        <v>3692</v>
      </c>
    </row>
    <row r="1345" spans="6:8">
      <c r="H1345" t="s">
        <v>3645</v>
      </c>
    </row>
    <row r="1346" spans="6:8">
      <c r="F1346" t="s">
        <v>1821</v>
      </c>
      <c r="G1346" t="s">
        <v>3051</v>
      </c>
      <c r="H1346" t="s">
        <v>3692</v>
      </c>
    </row>
    <row r="1347" spans="6:8">
      <c r="H1347" t="s">
        <v>3645</v>
      </c>
    </row>
    <row r="1348" spans="6:8">
      <c r="F1348" t="s">
        <v>1822</v>
      </c>
      <c r="G1348" t="s">
        <v>3052</v>
      </c>
      <c r="H1348" t="s">
        <v>3692</v>
      </c>
    </row>
    <row r="1349" spans="6:8">
      <c r="H1349" t="s">
        <v>3645</v>
      </c>
    </row>
    <row r="1350" spans="6:8">
      <c r="F1350" t="s">
        <v>1823</v>
      </c>
      <c r="G1350" t="s">
        <v>3053</v>
      </c>
      <c r="H1350" t="s">
        <v>3692</v>
      </c>
    </row>
    <row r="1351" spans="6:8">
      <c r="H1351" t="s">
        <v>3645</v>
      </c>
    </row>
    <row r="1352" spans="6:8">
      <c r="F1352" t="s">
        <v>1824</v>
      </c>
      <c r="G1352" t="s">
        <v>2966</v>
      </c>
      <c r="H1352" t="s">
        <v>3692</v>
      </c>
    </row>
    <row r="1353" spans="6:8">
      <c r="H1353" t="s">
        <v>3645</v>
      </c>
    </row>
    <row r="1354" spans="6:8">
      <c r="F1354" t="s">
        <v>1825</v>
      </c>
      <c r="G1354" t="s">
        <v>2967</v>
      </c>
      <c r="H1354" t="s">
        <v>3692</v>
      </c>
    </row>
    <row r="1355" spans="6:8">
      <c r="H1355" t="s">
        <v>3645</v>
      </c>
    </row>
    <row r="1356" spans="6:8">
      <c r="F1356" t="s">
        <v>1826</v>
      </c>
      <c r="G1356" t="s">
        <v>2968</v>
      </c>
      <c r="H1356" t="s">
        <v>3692</v>
      </c>
    </row>
    <row r="1357" spans="6:8">
      <c r="H1357" t="s">
        <v>3645</v>
      </c>
    </row>
    <row r="1358" spans="6:8">
      <c r="F1358" t="s">
        <v>1827</v>
      </c>
      <c r="G1358" t="s">
        <v>3054</v>
      </c>
      <c r="H1358" t="s">
        <v>3692</v>
      </c>
    </row>
    <row r="1359" spans="6:8">
      <c r="H1359" t="s">
        <v>3645</v>
      </c>
    </row>
    <row r="1360" spans="6:8">
      <c r="F1360" t="s">
        <v>1828</v>
      </c>
      <c r="G1360" t="s">
        <v>3055</v>
      </c>
      <c r="H1360" t="s">
        <v>3692</v>
      </c>
    </row>
    <row r="1361" spans="1:8">
      <c r="H1361" t="s">
        <v>3645</v>
      </c>
    </row>
    <row r="1362" spans="1:8">
      <c r="F1362" t="s">
        <v>1829</v>
      </c>
      <c r="G1362" t="s">
        <v>3056</v>
      </c>
      <c r="H1362" t="s">
        <v>3692</v>
      </c>
    </row>
    <row r="1363" spans="1:8">
      <c r="H1363" t="s">
        <v>3645</v>
      </c>
    </row>
    <row r="1364" spans="1:8">
      <c r="F1364" t="s">
        <v>1830</v>
      </c>
      <c r="G1364" t="s">
        <v>3057</v>
      </c>
      <c r="H1364" t="s">
        <v>3692</v>
      </c>
    </row>
    <row r="1365" spans="1:8">
      <c r="H1365" t="s">
        <v>3645</v>
      </c>
    </row>
    <row r="1366" spans="1:8">
      <c r="F1366" t="s">
        <v>1831</v>
      </c>
      <c r="G1366" t="s">
        <v>3058</v>
      </c>
      <c r="H1366" t="s">
        <v>4243</v>
      </c>
    </row>
    <row r="1367" spans="1:8">
      <c r="F1367" t="s">
        <v>1575</v>
      </c>
      <c r="G1367" t="s">
        <v>2825</v>
      </c>
      <c r="H1367" t="s">
        <v>4244</v>
      </c>
    </row>
    <row r="1368" spans="1:8">
      <c r="F1368" t="s">
        <v>1832</v>
      </c>
      <c r="G1368" t="s">
        <v>2806</v>
      </c>
      <c r="H1368" t="s">
        <v>4245</v>
      </c>
    </row>
    <row r="1369" spans="1:8">
      <c r="A1369" t="s">
        <v>255</v>
      </c>
      <c r="B1369">
        <f>HYPERLINK("https://github.com/pmd/pmd/commit/f1f10c94622eb7134e557d0c8795967d2a9af8d3", "f1f10c94622eb7134e557d0c8795967d2a9af8d3")</f>
        <v>0</v>
      </c>
      <c r="C1369">
        <f>HYPERLINK("https://github.com/pmd/pmd/commit/ed35b31cd8845f13479d78a589675af06deb8b4f", "ed35b31cd8845f13479d78a589675af06deb8b4f")</f>
        <v>0</v>
      </c>
      <c r="D1369" t="s">
        <v>757</v>
      </c>
      <c r="E1369" t="s">
        <v>1044</v>
      </c>
      <c r="F1369" t="s">
        <v>1833</v>
      </c>
      <c r="G1369" t="s">
        <v>3012</v>
      </c>
      <c r="H1369" t="s">
        <v>3692</v>
      </c>
    </row>
    <row r="1370" spans="1:8">
      <c r="H1370" t="s">
        <v>3645</v>
      </c>
    </row>
    <row r="1371" spans="1:8">
      <c r="H1371" t="s">
        <v>4246</v>
      </c>
    </row>
    <row r="1372" spans="1:8">
      <c r="F1372" t="s">
        <v>1834</v>
      </c>
      <c r="G1372" t="s">
        <v>3059</v>
      </c>
      <c r="H1372" t="s">
        <v>3692</v>
      </c>
    </row>
    <row r="1373" spans="1:8">
      <c r="H1373" t="s">
        <v>3645</v>
      </c>
    </row>
    <row r="1374" spans="1:8">
      <c r="H1374" t="s">
        <v>4246</v>
      </c>
    </row>
    <row r="1375" spans="1:8">
      <c r="F1375" t="s">
        <v>1835</v>
      </c>
      <c r="G1375" t="s">
        <v>3060</v>
      </c>
      <c r="H1375" t="s">
        <v>3692</v>
      </c>
    </row>
    <row r="1376" spans="1:8">
      <c r="H1376" t="s">
        <v>3645</v>
      </c>
    </row>
    <row r="1377" spans="6:8">
      <c r="H1377" t="s">
        <v>4246</v>
      </c>
    </row>
    <row r="1378" spans="6:8">
      <c r="F1378" t="s">
        <v>1836</v>
      </c>
      <c r="G1378" t="s">
        <v>3061</v>
      </c>
      <c r="H1378" t="s">
        <v>3692</v>
      </c>
    </row>
    <row r="1379" spans="6:8">
      <c r="H1379" t="s">
        <v>3645</v>
      </c>
    </row>
    <row r="1380" spans="6:8">
      <c r="H1380" t="s">
        <v>4246</v>
      </c>
    </row>
    <row r="1381" spans="6:8">
      <c r="F1381" t="s">
        <v>1837</v>
      </c>
      <c r="G1381" t="s">
        <v>3062</v>
      </c>
      <c r="H1381" t="s">
        <v>3692</v>
      </c>
    </row>
    <row r="1382" spans="6:8">
      <c r="H1382" t="s">
        <v>3645</v>
      </c>
    </row>
    <row r="1383" spans="6:8">
      <c r="H1383" t="s">
        <v>4246</v>
      </c>
    </row>
    <row r="1384" spans="6:8">
      <c r="F1384" t="s">
        <v>1838</v>
      </c>
      <c r="G1384" t="s">
        <v>3063</v>
      </c>
      <c r="H1384" t="s">
        <v>3692</v>
      </c>
    </row>
    <row r="1385" spans="6:8">
      <c r="H1385" t="s">
        <v>3645</v>
      </c>
    </row>
    <row r="1386" spans="6:8">
      <c r="H1386" t="s">
        <v>4246</v>
      </c>
    </row>
    <row r="1387" spans="6:8">
      <c r="F1387" t="s">
        <v>1839</v>
      </c>
      <c r="G1387" t="s">
        <v>3014</v>
      </c>
      <c r="H1387" t="s">
        <v>3692</v>
      </c>
    </row>
    <row r="1388" spans="6:8">
      <c r="H1388" t="s">
        <v>3645</v>
      </c>
    </row>
    <row r="1389" spans="6:8">
      <c r="H1389" t="s">
        <v>4246</v>
      </c>
    </row>
    <row r="1390" spans="6:8">
      <c r="F1390" t="s">
        <v>1840</v>
      </c>
      <c r="G1390" t="s">
        <v>3046</v>
      </c>
      <c r="H1390" t="s">
        <v>3692</v>
      </c>
    </row>
    <row r="1391" spans="6:8">
      <c r="H1391" t="s">
        <v>3645</v>
      </c>
    </row>
    <row r="1392" spans="6:8">
      <c r="H1392" t="s">
        <v>4246</v>
      </c>
    </row>
    <row r="1393" spans="1:8">
      <c r="F1393" t="s">
        <v>1841</v>
      </c>
      <c r="G1393" t="s">
        <v>2932</v>
      </c>
      <c r="H1393" t="s">
        <v>3692</v>
      </c>
    </row>
    <row r="1394" spans="1:8">
      <c r="H1394" t="s">
        <v>3645</v>
      </c>
    </row>
    <row r="1395" spans="1:8">
      <c r="H1395" t="s">
        <v>4246</v>
      </c>
    </row>
    <row r="1396" spans="1:8">
      <c r="F1396" t="s">
        <v>1842</v>
      </c>
      <c r="G1396" t="s">
        <v>2843</v>
      </c>
      <c r="H1396" t="s">
        <v>3692</v>
      </c>
    </row>
    <row r="1397" spans="1:8">
      <c r="H1397" t="s">
        <v>3645</v>
      </c>
    </row>
    <row r="1398" spans="1:8">
      <c r="H1398" t="s">
        <v>4246</v>
      </c>
    </row>
    <row r="1399" spans="1:8">
      <c r="F1399" t="s">
        <v>1843</v>
      </c>
      <c r="G1399" t="s">
        <v>2844</v>
      </c>
      <c r="H1399" t="s">
        <v>3692</v>
      </c>
    </row>
    <row r="1400" spans="1:8">
      <c r="H1400" t="s">
        <v>3645</v>
      </c>
    </row>
    <row r="1401" spans="1:8">
      <c r="H1401" t="s">
        <v>4246</v>
      </c>
    </row>
    <row r="1402" spans="1:8">
      <c r="F1402" t="s">
        <v>1844</v>
      </c>
      <c r="G1402" t="s">
        <v>2845</v>
      </c>
      <c r="H1402" t="s">
        <v>3692</v>
      </c>
    </row>
    <row r="1403" spans="1:8">
      <c r="H1403" t="s">
        <v>3645</v>
      </c>
    </row>
    <row r="1404" spans="1:8">
      <c r="H1404" t="s">
        <v>4246</v>
      </c>
    </row>
    <row r="1405" spans="1:8">
      <c r="A1405" t="s">
        <v>256</v>
      </c>
      <c r="B1405">
        <f>HYPERLINK("https://github.com/pmd/pmd/commit/3352454242f8a1abba5e6d2b49ce861b8abdb8c8", "3352454242f8a1abba5e6d2b49ce861b8abdb8c8")</f>
        <v>0</v>
      </c>
      <c r="C1405">
        <f>HYPERLINK("https://github.com/pmd/pmd/commit/f1f10c94622eb7134e557d0c8795967d2a9af8d3", "f1f10c94622eb7134e557d0c8795967d2a9af8d3")</f>
        <v>0</v>
      </c>
      <c r="D1405" t="s">
        <v>757</v>
      </c>
      <c r="E1405" t="s">
        <v>1045</v>
      </c>
      <c r="F1405" t="s">
        <v>1845</v>
      </c>
      <c r="G1405" t="s">
        <v>3047</v>
      </c>
      <c r="H1405" t="s">
        <v>3692</v>
      </c>
    </row>
    <row r="1406" spans="1:8">
      <c r="H1406" t="s">
        <v>3645</v>
      </c>
    </row>
    <row r="1407" spans="1:8">
      <c r="H1407" t="s">
        <v>4246</v>
      </c>
    </row>
    <row r="1408" spans="1:8">
      <c r="F1408" t="s">
        <v>1846</v>
      </c>
      <c r="G1408" t="s">
        <v>3018</v>
      </c>
      <c r="H1408" t="s">
        <v>3692</v>
      </c>
    </row>
    <row r="1409" spans="6:8">
      <c r="H1409" t="s">
        <v>3645</v>
      </c>
    </row>
    <row r="1410" spans="6:8">
      <c r="H1410" t="s">
        <v>4246</v>
      </c>
    </row>
    <row r="1411" spans="6:8">
      <c r="F1411" t="s">
        <v>1847</v>
      </c>
      <c r="G1411" t="s">
        <v>2846</v>
      </c>
      <c r="H1411" t="s">
        <v>3692</v>
      </c>
    </row>
    <row r="1412" spans="6:8">
      <c r="H1412" t="s">
        <v>3645</v>
      </c>
    </row>
    <row r="1413" spans="6:8">
      <c r="H1413" t="s">
        <v>4246</v>
      </c>
    </row>
    <row r="1414" spans="6:8">
      <c r="F1414" t="s">
        <v>1848</v>
      </c>
      <c r="G1414" t="s">
        <v>3019</v>
      </c>
      <c r="H1414" t="s">
        <v>3692</v>
      </c>
    </row>
    <row r="1415" spans="6:8">
      <c r="H1415" t="s">
        <v>3645</v>
      </c>
    </row>
    <row r="1416" spans="6:8">
      <c r="H1416" t="s">
        <v>4246</v>
      </c>
    </row>
    <row r="1417" spans="6:8">
      <c r="F1417" t="s">
        <v>1849</v>
      </c>
      <c r="G1417" t="s">
        <v>2847</v>
      </c>
      <c r="H1417" t="s">
        <v>3692</v>
      </c>
    </row>
    <row r="1418" spans="6:8">
      <c r="H1418" t="s">
        <v>3645</v>
      </c>
    </row>
    <row r="1419" spans="6:8">
      <c r="H1419" t="s">
        <v>4246</v>
      </c>
    </row>
    <row r="1420" spans="6:8">
      <c r="F1420" t="s">
        <v>1850</v>
      </c>
      <c r="G1420" t="s">
        <v>2848</v>
      </c>
      <c r="H1420" t="s">
        <v>3692</v>
      </c>
    </row>
    <row r="1421" spans="6:8">
      <c r="H1421" t="s">
        <v>3645</v>
      </c>
    </row>
    <row r="1422" spans="6:8">
      <c r="H1422" t="s">
        <v>4246</v>
      </c>
    </row>
    <row r="1423" spans="6:8">
      <c r="F1423" t="s">
        <v>1851</v>
      </c>
      <c r="G1423" t="s">
        <v>2904</v>
      </c>
      <c r="H1423" t="s">
        <v>3692</v>
      </c>
    </row>
    <row r="1424" spans="6:8">
      <c r="H1424" t="s">
        <v>3645</v>
      </c>
    </row>
    <row r="1425" spans="6:8">
      <c r="H1425" t="s">
        <v>4246</v>
      </c>
    </row>
    <row r="1426" spans="6:8">
      <c r="F1426" t="s">
        <v>1852</v>
      </c>
      <c r="G1426" t="s">
        <v>2903</v>
      </c>
      <c r="H1426" t="s">
        <v>3692</v>
      </c>
    </row>
    <row r="1427" spans="6:8">
      <c r="H1427" t="s">
        <v>3645</v>
      </c>
    </row>
    <row r="1428" spans="6:8">
      <c r="H1428" t="s">
        <v>4246</v>
      </c>
    </row>
    <row r="1429" spans="6:8">
      <c r="F1429" t="s">
        <v>1853</v>
      </c>
      <c r="G1429" t="s">
        <v>3025</v>
      </c>
      <c r="H1429" t="s">
        <v>3692</v>
      </c>
    </row>
    <row r="1430" spans="6:8">
      <c r="H1430" t="s">
        <v>3645</v>
      </c>
    </row>
    <row r="1431" spans="6:8">
      <c r="H1431" t="s">
        <v>4246</v>
      </c>
    </row>
    <row r="1432" spans="6:8">
      <c r="F1432" t="s">
        <v>1854</v>
      </c>
      <c r="G1432" t="s">
        <v>2933</v>
      </c>
      <c r="H1432" t="s">
        <v>3692</v>
      </c>
    </row>
    <row r="1433" spans="6:8">
      <c r="H1433" t="s">
        <v>3645</v>
      </c>
    </row>
    <row r="1434" spans="6:8">
      <c r="H1434" t="s">
        <v>4246</v>
      </c>
    </row>
    <row r="1435" spans="6:8">
      <c r="F1435" t="s">
        <v>1855</v>
      </c>
      <c r="G1435" t="s">
        <v>2901</v>
      </c>
      <c r="H1435" t="s">
        <v>3692</v>
      </c>
    </row>
    <row r="1436" spans="6:8">
      <c r="H1436" t="s">
        <v>3645</v>
      </c>
    </row>
    <row r="1437" spans="6:8">
      <c r="H1437" t="s">
        <v>4246</v>
      </c>
    </row>
    <row r="1438" spans="6:8">
      <c r="F1438" t="s">
        <v>1856</v>
      </c>
      <c r="G1438" t="s">
        <v>3037</v>
      </c>
      <c r="H1438" t="s">
        <v>3692</v>
      </c>
    </row>
    <row r="1439" spans="6:8">
      <c r="H1439" t="s">
        <v>3645</v>
      </c>
    </row>
    <row r="1440" spans="6:8">
      <c r="H1440" t="s">
        <v>4246</v>
      </c>
    </row>
    <row r="1441" spans="1:8">
      <c r="F1441" t="s">
        <v>1857</v>
      </c>
      <c r="G1441" t="s">
        <v>3038</v>
      </c>
      <c r="H1441" t="s">
        <v>3692</v>
      </c>
    </row>
    <row r="1442" spans="1:8">
      <c r="H1442" t="s">
        <v>3645</v>
      </c>
    </row>
    <row r="1443" spans="1:8">
      <c r="H1443" t="s">
        <v>4246</v>
      </c>
    </row>
    <row r="1444" spans="1:8">
      <c r="F1444" t="s">
        <v>1858</v>
      </c>
      <c r="G1444" t="s">
        <v>3064</v>
      </c>
      <c r="H1444" t="s">
        <v>3692</v>
      </c>
    </row>
    <row r="1445" spans="1:8">
      <c r="H1445" t="s">
        <v>3645</v>
      </c>
    </row>
    <row r="1446" spans="1:8">
      <c r="H1446" t="s">
        <v>4246</v>
      </c>
    </row>
    <row r="1447" spans="1:8">
      <c r="F1447" t="s">
        <v>1859</v>
      </c>
      <c r="G1447" t="s">
        <v>3065</v>
      </c>
      <c r="H1447" t="s">
        <v>3692</v>
      </c>
    </row>
    <row r="1448" spans="1:8">
      <c r="H1448" t="s">
        <v>3645</v>
      </c>
    </row>
    <row r="1449" spans="1:8">
      <c r="H1449" t="s">
        <v>4246</v>
      </c>
    </row>
    <row r="1450" spans="1:8">
      <c r="F1450" t="s">
        <v>1860</v>
      </c>
      <c r="G1450" t="s">
        <v>3044</v>
      </c>
      <c r="H1450" t="s">
        <v>3692</v>
      </c>
    </row>
    <row r="1451" spans="1:8">
      <c r="H1451" t="s">
        <v>3645</v>
      </c>
    </row>
    <row r="1452" spans="1:8">
      <c r="H1452" t="s">
        <v>4246</v>
      </c>
    </row>
    <row r="1453" spans="1:8">
      <c r="F1453" t="s">
        <v>1861</v>
      </c>
      <c r="G1453" t="s">
        <v>3045</v>
      </c>
      <c r="H1453" t="s">
        <v>3692</v>
      </c>
    </row>
    <row r="1454" spans="1:8">
      <c r="H1454" t="s">
        <v>3645</v>
      </c>
    </row>
    <row r="1455" spans="1:8">
      <c r="H1455" t="s">
        <v>4246</v>
      </c>
    </row>
    <row r="1456" spans="1:8">
      <c r="A1456" t="s">
        <v>257</v>
      </c>
      <c r="B1456">
        <f>HYPERLINK("https://github.com/pmd/pmd/commit/567948e2c3bf88d1a57852869c28f1f6765957c8", "567948e2c3bf88d1a57852869c28f1f6765957c8")</f>
        <v>0</v>
      </c>
      <c r="C1456">
        <f>HYPERLINK("https://github.com/pmd/pmd/commit/3352454242f8a1abba5e6d2b49ce861b8abdb8c8", "3352454242f8a1abba5e6d2b49ce861b8abdb8c8")</f>
        <v>0</v>
      </c>
      <c r="D1456" t="s">
        <v>757</v>
      </c>
      <c r="E1456" t="s">
        <v>1046</v>
      </c>
      <c r="F1456" t="s">
        <v>1862</v>
      </c>
      <c r="G1456" t="s">
        <v>2934</v>
      </c>
      <c r="H1456" t="s">
        <v>3692</v>
      </c>
    </row>
    <row r="1457" spans="6:8">
      <c r="H1457" t="s">
        <v>3645</v>
      </c>
    </row>
    <row r="1458" spans="6:8">
      <c r="H1458" t="s">
        <v>4246</v>
      </c>
    </row>
    <row r="1459" spans="6:8">
      <c r="F1459" t="s">
        <v>1863</v>
      </c>
      <c r="G1459" t="s">
        <v>2935</v>
      </c>
      <c r="H1459" t="s">
        <v>3692</v>
      </c>
    </row>
    <row r="1460" spans="6:8">
      <c r="H1460" t="s">
        <v>3645</v>
      </c>
    </row>
    <row r="1461" spans="6:8">
      <c r="H1461" t="s">
        <v>4246</v>
      </c>
    </row>
    <row r="1462" spans="6:8">
      <c r="F1462" t="s">
        <v>1864</v>
      </c>
      <c r="G1462" t="s">
        <v>2851</v>
      </c>
      <c r="H1462" t="s">
        <v>3692</v>
      </c>
    </row>
    <row r="1463" spans="6:8">
      <c r="H1463" t="s">
        <v>3645</v>
      </c>
    </row>
    <row r="1464" spans="6:8">
      <c r="H1464" t="s">
        <v>4246</v>
      </c>
    </row>
    <row r="1465" spans="6:8">
      <c r="F1465" t="s">
        <v>1865</v>
      </c>
      <c r="G1465" t="s">
        <v>2936</v>
      </c>
      <c r="H1465" t="s">
        <v>3692</v>
      </c>
    </row>
    <row r="1466" spans="6:8">
      <c r="H1466" t="s">
        <v>3645</v>
      </c>
    </row>
    <row r="1467" spans="6:8">
      <c r="H1467" t="s">
        <v>4246</v>
      </c>
    </row>
    <row r="1468" spans="6:8">
      <c r="F1468" t="s">
        <v>1866</v>
      </c>
      <c r="G1468" t="s">
        <v>2937</v>
      </c>
      <c r="H1468" t="s">
        <v>3692</v>
      </c>
    </row>
    <row r="1469" spans="6:8">
      <c r="H1469" t="s">
        <v>3645</v>
      </c>
    </row>
    <row r="1470" spans="6:8">
      <c r="H1470" t="s">
        <v>4246</v>
      </c>
    </row>
    <row r="1471" spans="6:8">
      <c r="F1471" t="s">
        <v>1867</v>
      </c>
      <c r="G1471" t="s">
        <v>2938</v>
      </c>
      <c r="H1471" t="s">
        <v>3692</v>
      </c>
    </row>
    <row r="1472" spans="6:8">
      <c r="H1472" t="s">
        <v>3645</v>
      </c>
    </row>
    <row r="1473" spans="6:8">
      <c r="H1473" t="s">
        <v>4246</v>
      </c>
    </row>
    <row r="1474" spans="6:8">
      <c r="F1474" t="s">
        <v>1868</v>
      </c>
      <c r="G1474" t="s">
        <v>2939</v>
      </c>
      <c r="H1474" t="s">
        <v>3692</v>
      </c>
    </row>
    <row r="1475" spans="6:8">
      <c r="H1475" t="s">
        <v>3645</v>
      </c>
    </row>
    <row r="1476" spans="6:8">
      <c r="H1476" t="s">
        <v>4246</v>
      </c>
    </row>
    <row r="1477" spans="6:8">
      <c r="F1477" t="s">
        <v>1869</v>
      </c>
      <c r="G1477" t="s">
        <v>2973</v>
      </c>
      <c r="H1477" t="s">
        <v>3692</v>
      </c>
    </row>
    <row r="1478" spans="6:8">
      <c r="H1478" t="s">
        <v>3645</v>
      </c>
    </row>
    <row r="1479" spans="6:8">
      <c r="H1479" t="s">
        <v>4105</v>
      </c>
    </row>
    <row r="1480" spans="6:8">
      <c r="H1480" t="s">
        <v>4246</v>
      </c>
    </row>
    <row r="1481" spans="6:8">
      <c r="F1481" t="s">
        <v>1870</v>
      </c>
      <c r="G1481" t="s">
        <v>2941</v>
      </c>
      <c r="H1481" t="s">
        <v>3692</v>
      </c>
    </row>
    <row r="1482" spans="6:8">
      <c r="H1482" t="s">
        <v>3645</v>
      </c>
    </row>
    <row r="1483" spans="6:8">
      <c r="H1483" t="s">
        <v>4246</v>
      </c>
    </row>
    <row r="1484" spans="6:8">
      <c r="F1484" t="s">
        <v>1871</v>
      </c>
      <c r="G1484" t="s">
        <v>2865</v>
      </c>
      <c r="H1484" t="s">
        <v>3692</v>
      </c>
    </row>
    <row r="1485" spans="6:8">
      <c r="H1485" t="s">
        <v>3645</v>
      </c>
    </row>
    <row r="1486" spans="6:8">
      <c r="H1486" t="s">
        <v>4246</v>
      </c>
    </row>
    <row r="1487" spans="6:8">
      <c r="F1487" t="s">
        <v>1872</v>
      </c>
      <c r="G1487" t="s">
        <v>2822</v>
      </c>
      <c r="H1487" t="s">
        <v>3692</v>
      </c>
    </row>
    <row r="1488" spans="6:8">
      <c r="H1488" t="s">
        <v>3645</v>
      </c>
    </row>
    <row r="1489" spans="6:8">
      <c r="H1489" t="s">
        <v>4246</v>
      </c>
    </row>
    <row r="1490" spans="6:8">
      <c r="F1490" t="s">
        <v>1754</v>
      </c>
      <c r="G1490" t="s">
        <v>3000</v>
      </c>
      <c r="H1490" t="s">
        <v>3692</v>
      </c>
    </row>
    <row r="1491" spans="6:8">
      <c r="H1491" t="s">
        <v>3645</v>
      </c>
    </row>
    <row r="1492" spans="6:8">
      <c r="H1492" t="s">
        <v>4246</v>
      </c>
    </row>
    <row r="1493" spans="6:8">
      <c r="F1493" t="s">
        <v>1755</v>
      </c>
      <c r="G1493" t="s">
        <v>3001</v>
      </c>
      <c r="H1493" t="s">
        <v>3692</v>
      </c>
    </row>
    <row r="1494" spans="6:8">
      <c r="H1494" t="s">
        <v>3645</v>
      </c>
    </row>
    <row r="1495" spans="6:8">
      <c r="H1495" t="s">
        <v>4246</v>
      </c>
    </row>
    <row r="1496" spans="6:8">
      <c r="F1496" t="s">
        <v>1756</v>
      </c>
      <c r="G1496" t="s">
        <v>3002</v>
      </c>
      <c r="H1496" t="s">
        <v>3692</v>
      </c>
    </row>
    <row r="1497" spans="6:8">
      <c r="H1497" t="s">
        <v>3645</v>
      </c>
    </row>
    <row r="1498" spans="6:8">
      <c r="H1498" t="s">
        <v>4246</v>
      </c>
    </row>
    <row r="1499" spans="6:8">
      <c r="F1499" t="s">
        <v>1873</v>
      </c>
      <c r="G1499" t="s">
        <v>3066</v>
      </c>
      <c r="H1499" t="s">
        <v>3692</v>
      </c>
    </row>
    <row r="1500" spans="6:8">
      <c r="H1500" t="s">
        <v>3645</v>
      </c>
    </row>
    <row r="1501" spans="6:8">
      <c r="H1501" t="s">
        <v>4246</v>
      </c>
    </row>
    <row r="1502" spans="6:8">
      <c r="F1502" t="s">
        <v>1874</v>
      </c>
      <c r="G1502" t="s">
        <v>3003</v>
      </c>
      <c r="H1502" t="s">
        <v>3692</v>
      </c>
    </row>
    <row r="1503" spans="6:8">
      <c r="H1503" t="s">
        <v>3645</v>
      </c>
    </row>
    <row r="1504" spans="6:8">
      <c r="H1504" t="s">
        <v>4246</v>
      </c>
    </row>
    <row r="1505" spans="6:8">
      <c r="F1505" t="s">
        <v>1875</v>
      </c>
      <c r="G1505" t="s">
        <v>2942</v>
      </c>
      <c r="H1505" t="s">
        <v>3692</v>
      </c>
    </row>
    <row r="1506" spans="6:8">
      <c r="H1506" t="s">
        <v>3645</v>
      </c>
    </row>
    <row r="1507" spans="6:8">
      <c r="H1507" t="s">
        <v>4246</v>
      </c>
    </row>
    <row r="1508" spans="6:8">
      <c r="F1508" t="s">
        <v>1876</v>
      </c>
      <c r="G1508" t="s">
        <v>2908</v>
      </c>
      <c r="H1508" t="s">
        <v>3692</v>
      </c>
    </row>
    <row r="1509" spans="6:8">
      <c r="H1509" t="s">
        <v>3645</v>
      </c>
    </row>
    <row r="1510" spans="6:8">
      <c r="H1510" t="s">
        <v>4246</v>
      </c>
    </row>
    <row r="1511" spans="6:8">
      <c r="F1511" t="s">
        <v>1877</v>
      </c>
      <c r="G1511" t="s">
        <v>3055</v>
      </c>
      <c r="H1511" t="s">
        <v>3692</v>
      </c>
    </row>
    <row r="1512" spans="6:8">
      <c r="H1512" t="s">
        <v>3645</v>
      </c>
    </row>
    <row r="1513" spans="6:8">
      <c r="H1513" t="s">
        <v>4246</v>
      </c>
    </row>
    <row r="1514" spans="6:8">
      <c r="F1514" t="s">
        <v>1878</v>
      </c>
      <c r="G1514" t="s">
        <v>2999</v>
      </c>
      <c r="H1514" t="s">
        <v>3692</v>
      </c>
    </row>
    <row r="1515" spans="6:8">
      <c r="H1515" t="s">
        <v>3645</v>
      </c>
    </row>
    <row r="1516" spans="6:8">
      <c r="H1516" t="s">
        <v>4246</v>
      </c>
    </row>
    <row r="1517" spans="6:8">
      <c r="F1517" t="s">
        <v>1879</v>
      </c>
      <c r="G1517" t="s">
        <v>3067</v>
      </c>
      <c r="H1517" t="s">
        <v>3692</v>
      </c>
    </row>
    <row r="1518" spans="6:8">
      <c r="H1518" t="s">
        <v>3645</v>
      </c>
    </row>
    <row r="1519" spans="6:8">
      <c r="H1519" t="s">
        <v>4246</v>
      </c>
    </row>
    <row r="1520" spans="6:8">
      <c r="F1520" t="s">
        <v>1880</v>
      </c>
      <c r="G1520" t="s">
        <v>3016</v>
      </c>
      <c r="H1520" t="s">
        <v>3692</v>
      </c>
    </row>
    <row r="1521" spans="6:8">
      <c r="H1521" t="s">
        <v>3645</v>
      </c>
    </row>
    <row r="1522" spans="6:8">
      <c r="H1522" t="s">
        <v>4246</v>
      </c>
    </row>
    <row r="1523" spans="6:8">
      <c r="F1523" t="s">
        <v>1881</v>
      </c>
      <c r="G1523" t="s">
        <v>2943</v>
      </c>
      <c r="H1523" t="s">
        <v>3692</v>
      </c>
    </row>
    <row r="1524" spans="6:8">
      <c r="H1524" t="s">
        <v>3645</v>
      </c>
    </row>
    <row r="1525" spans="6:8">
      <c r="H1525" t="s">
        <v>4246</v>
      </c>
    </row>
    <row r="1526" spans="6:8">
      <c r="F1526" t="s">
        <v>1882</v>
      </c>
      <c r="G1526" t="s">
        <v>2882</v>
      </c>
      <c r="H1526" t="s">
        <v>3692</v>
      </c>
    </row>
    <row r="1527" spans="6:8">
      <c r="H1527" t="s">
        <v>3645</v>
      </c>
    </row>
    <row r="1528" spans="6:8">
      <c r="H1528" t="s">
        <v>4246</v>
      </c>
    </row>
    <row r="1529" spans="6:8">
      <c r="F1529" t="s">
        <v>1883</v>
      </c>
      <c r="G1529" t="s">
        <v>2880</v>
      </c>
      <c r="H1529" t="s">
        <v>3692</v>
      </c>
    </row>
    <row r="1530" spans="6:8">
      <c r="H1530" t="s">
        <v>3645</v>
      </c>
    </row>
    <row r="1531" spans="6:8">
      <c r="H1531" t="s">
        <v>4246</v>
      </c>
    </row>
    <row r="1532" spans="6:8">
      <c r="F1532" t="s">
        <v>1884</v>
      </c>
      <c r="G1532" t="s">
        <v>3068</v>
      </c>
      <c r="H1532" t="s">
        <v>3692</v>
      </c>
    </row>
    <row r="1533" spans="6:8">
      <c r="H1533" t="s">
        <v>3645</v>
      </c>
    </row>
    <row r="1534" spans="6:8">
      <c r="H1534" t="s">
        <v>4246</v>
      </c>
    </row>
    <row r="1535" spans="6:8">
      <c r="F1535" t="s">
        <v>1885</v>
      </c>
      <c r="G1535" t="s">
        <v>2944</v>
      </c>
      <c r="H1535" t="s">
        <v>3692</v>
      </c>
    </row>
    <row r="1536" spans="6:8">
      <c r="H1536" t="s">
        <v>3645</v>
      </c>
    </row>
    <row r="1537" spans="1:8">
      <c r="H1537" t="s">
        <v>4246</v>
      </c>
    </row>
    <row r="1538" spans="1:8">
      <c r="F1538" t="s">
        <v>1886</v>
      </c>
      <c r="G1538" t="s">
        <v>2945</v>
      </c>
      <c r="H1538" t="s">
        <v>3692</v>
      </c>
    </row>
    <row r="1539" spans="1:8">
      <c r="H1539" t="s">
        <v>3645</v>
      </c>
    </row>
    <row r="1540" spans="1:8">
      <c r="H1540" t="s">
        <v>4246</v>
      </c>
    </row>
    <row r="1541" spans="1:8">
      <c r="F1541" t="s">
        <v>1887</v>
      </c>
      <c r="G1541" t="s">
        <v>3039</v>
      </c>
      <c r="H1541" t="s">
        <v>3692</v>
      </c>
    </row>
    <row r="1542" spans="1:8">
      <c r="H1542" t="s">
        <v>3645</v>
      </c>
    </row>
    <row r="1543" spans="1:8">
      <c r="H1543" t="s">
        <v>4246</v>
      </c>
    </row>
    <row r="1544" spans="1:8">
      <c r="F1544" t="s">
        <v>1888</v>
      </c>
      <c r="G1544" t="s">
        <v>2885</v>
      </c>
      <c r="H1544" t="s">
        <v>3692</v>
      </c>
    </row>
    <row r="1545" spans="1:8">
      <c r="H1545" t="s">
        <v>3645</v>
      </c>
    </row>
    <row r="1546" spans="1:8">
      <c r="H1546" t="s">
        <v>4246</v>
      </c>
    </row>
    <row r="1547" spans="1:8">
      <c r="A1547" t="s">
        <v>258</v>
      </c>
      <c r="B1547">
        <f>HYPERLINK("https://github.com/pmd/pmd/commit/14ec8c603243beccb580cfd12bb9d4dd4248e351", "14ec8c603243beccb580cfd12bb9d4dd4248e351")</f>
        <v>0</v>
      </c>
      <c r="C1547">
        <f>HYPERLINK("https://github.com/pmd/pmd/commit/567948e2c3bf88d1a57852869c28f1f6765957c8", "567948e2c3bf88d1a57852869c28f1f6765957c8")</f>
        <v>0</v>
      </c>
      <c r="D1547" t="s">
        <v>757</v>
      </c>
      <c r="E1547" t="s">
        <v>1047</v>
      </c>
      <c r="F1547" t="s">
        <v>1889</v>
      </c>
      <c r="G1547" t="s">
        <v>2946</v>
      </c>
      <c r="H1547" t="s">
        <v>3692</v>
      </c>
    </row>
    <row r="1548" spans="1:8">
      <c r="H1548" t="s">
        <v>3645</v>
      </c>
    </row>
    <row r="1549" spans="1:8">
      <c r="H1549" t="s">
        <v>4246</v>
      </c>
    </row>
    <row r="1550" spans="1:8">
      <c r="F1550" t="s">
        <v>1890</v>
      </c>
      <c r="G1550" t="s">
        <v>2947</v>
      </c>
      <c r="H1550" t="s">
        <v>3692</v>
      </c>
    </row>
    <row r="1551" spans="1:8">
      <c r="H1551" t="s">
        <v>3645</v>
      </c>
    </row>
    <row r="1552" spans="1:8">
      <c r="H1552" t="s">
        <v>4246</v>
      </c>
    </row>
    <row r="1553" spans="6:8">
      <c r="F1553" t="s">
        <v>1891</v>
      </c>
      <c r="G1553" t="s">
        <v>2948</v>
      </c>
      <c r="H1553" t="s">
        <v>3692</v>
      </c>
    </row>
    <row r="1554" spans="6:8">
      <c r="H1554" t="s">
        <v>3645</v>
      </c>
    </row>
    <row r="1555" spans="6:8">
      <c r="H1555" t="s">
        <v>4246</v>
      </c>
    </row>
    <row r="1556" spans="6:8">
      <c r="F1556" t="s">
        <v>1892</v>
      </c>
      <c r="G1556" t="s">
        <v>3011</v>
      </c>
      <c r="H1556" t="s">
        <v>3692</v>
      </c>
    </row>
    <row r="1557" spans="6:8">
      <c r="H1557" t="s">
        <v>3645</v>
      </c>
    </row>
    <row r="1558" spans="6:8">
      <c r="H1558" t="s">
        <v>4246</v>
      </c>
    </row>
    <row r="1559" spans="6:8">
      <c r="F1559" t="s">
        <v>1893</v>
      </c>
      <c r="G1559" t="s">
        <v>2949</v>
      </c>
      <c r="H1559" t="s">
        <v>3692</v>
      </c>
    </row>
    <row r="1560" spans="6:8">
      <c r="H1560" t="s">
        <v>3645</v>
      </c>
    </row>
    <row r="1561" spans="6:8">
      <c r="H1561" t="s">
        <v>4246</v>
      </c>
    </row>
    <row r="1562" spans="6:8">
      <c r="F1562" t="s">
        <v>1894</v>
      </c>
      <c r="G1562" t="s">
        <v>2974</v>
      </c>
      <c r="H1562" t="s">
        <v>3692</v>
      </c>
    </row>
    <row r="1563" spans="6:8">
      <c r="H1563" t="s">
        <v>3645</v>
      </c>
    </row>
    <row r="1564" spans="6:8">
      <c r="H1564" t="s">
        <v>4246</v>
      </c>
    </row>
    <row r="1565" spans="6:8">
      <c r="F1565" t="s">
        <v>1895</v>
      </c>
      <c r="G1565" t="s">
        <v>3069</v>
      </c>
      <c r="H1565" t="s">
        <v>3692</v>
      </c>
    </row>
    <row r="1566" spans="6:8">
      <c r="H1566" t="s">
        <v>3645</v>
      </c>
    </row>
    <row r="1567" spans="6:8">
      <c r="H1567" t="s">
        <v>4246</v>
      </c>
    </row>
    <row r="1568" spans="6:8">
      <c r="F1568" t="s">
        <v>1896</v>
      </c>
      <c r="G1568" t="s">
        <v>2990</v>
      </c>
      <c r="H1568" t="s">
        <v>3692</v>
      </c>
    </row>
    <row r="1569" spans="6:8">
      <c r="H1569" t="s">
        <v>3645</v>
      </c>
    </row>
    <row r="1570" spans="6:8">
      <c r="H1570" t="s">
        <v>4246</v>
      </c>
    </row>
    <row r="1571" spans="6:8">
      <c r="F1571" t="s">
        <v>1897</v>
      </c>
      <c r="G1571" t="s">
        <v>3070</v>
      </c>
      <c r="H1571" t="s">
        <v>3692</v>
      </c>
    </row>
    <row r="1572" spans="6:8">
      <c r="H1572" t="s">
        <v>3645</v>
      </c>
    </row>
    <row r="1573" spans="6:8">
      <c r="H1573" t="s">
        <v>4246</v>
      </c>
    </row>
    <row r="1574" spans="6:8">
      <c r="F1574" t="s">
        <v>1898</v>
      </c>
      <c r="G1574" t="s">
        <v>3071</v>
      </c>
      <c r="H1574" t="s">
        <v>3692</v>
      </c>
    </row>
    <row r="1575" spans="6:8">
      <c r="H1575" t="s">
        <v>3645</v>
      </c>
    </row>
    <row r="1576" spans="6:8">
      <c r="H1576" t="s">
        <v>4246</v>
      </c>
    </row>
    <row r="1577" spans="6:8">
      <c r="F1577" t="s">
        <v>1899</v>
      </c>
      <c r="G1577" t="s">
        <v>2950</v>
      </c>
      <c r="H1577" t="s">
        <v>3692</v>
      </c>
    </row>
    <row r="1578" spans="6:8">
      <c r="H1578" t="s">
        <v>3645</v>
      </c>
    </row>
    <row r="1579" spans="6:8">
      <c r="H1579" t="s">
        <v>4246</v>
      </c>
    </row>
    <row r="1580" spans="6:8">
      <c r="F1580" t="s">
        <v>1900</v>
      </c>
      <c r="G1580" t="s">
        <v>3007</v>
      </c>
      <c r="H1580" t="s">
        <v>3692</v>
      </c>
    </row>
    <row r="1581" spans="6:8">
      <c r="H1581" t="s">
        <v>3645</v>
      </c>
    </row>
    <row r="1582" spans="6:8">
      <c r="H1582" t="s">
        <v>4246</v>
      </c>
    </row>
    <row r="1583" spans="6:8">
      <c r="F1583" t="s">
        <v>1901</v>
      </c>
      <c r="G1583" t="s">
        <v>2951</v>
      </c>
      <c r="H1583" t="s">
        <v>3692</v>
      </c>
    </row>
    <row r="1584" spans="6:8">
      <c r="H1584" t="s">
        <v>3645</v>
      </c>
    </row>
    <row r="1585" spans="6:8">
      <c r="H1585" t="s">
        <v>4246</v>
      </c>
    </row>
    <row r="1586" spans="6:8">
      <c r="F1586" t="s">
        <v>1902</v>
      </c>
      <c r="G1586" t="s">
        <v>2987</v>
      </c>
      <c r="H1586" t="s">
        <v>3692</v>
      </c>
    </row>
    <row r="1587" spans="6:8">
      <c r="H1587" t="s">
        <v>3645</v>
      </c>
    </row>
    <row r="1588" spans="6:8">
      <c r="H1588" t="s">
        <v>4246</v>
      </c>
    </row>
    <row r="1589" spans="6:8">
      <c r="F1589" t="s">
        <v>1903</v>
      </c>
      <c r="G1589" t="s">
        <v>3072</v>
      </c>
      <c r="H1589" t="s">
        <v>3692</v>
      </c>
    </row>
    <row r="1590" spans="6:8">
      <c r="H1590" t="s">
        <v>3645</v>
      </c>
    </row>
    <row r="1591" spans="6:8">
      <c r="H1591" t="s">
        <v>4246</v>
      </c>
    </row>
    <row r="1592" spans="6:8">
      <c r="F1592" t="s">
        <v>1904</v>
      </c>
      <c r="G1592" t="s">
        <v>3015</v>
      </c>
      <c r="H1592" t="s">
        <v>3692</v>
      </c>
    </row>
    <row r="1593" spans="6:8">
      <c r="H1593" t="s">
        <v>3645</v>
      </c>
    </row>
    <row r="1594" spans="6:8">
      <c r="H1594" t="s">
        <v>4246</v>
      </c>
    </row>
    <row r="1595" spans="6:8">
      <c r="F1595" t="s">
        <v>1905</v>
      </c>
      <c r="G1595" t="s">
        <v>3020</v>
      </c>
      <c r="H1595" t="s">
        <v>3692</v>
      </c>
    </row>
    <row r="1596" spans="6:8">
      <c r="H1596" t="s">
        <v>3645</v>
      </c>
    </row>
    <row r="1597" spans="6:8">
      <c r="H1597" t="s">
        <v>4246</v>
      </c>
    </row>
    <row r="1598" spans="6:8">
      <c r="F1598" t="s">
        <v>1906</v>
      </c>
      <c r="G1598" t="s">
        <v>3021</v>
      </c>
      <c r="H1598" t="s">
        <v>3692</v>
      </c>
    </row>
    <row r="1599" spans="6:8">
      <c r="H1599" t="s">
        <v>3645</v>
      </c>
    </row>
    <row r="1600" spans="6:8">
      <c r="H1600" t="s">
        <v>4246</v>
      </c>
    </row>
    <row r="1601" spans="6:8">
      <c r="F1601" t="s">
        <v>1907</v>
      </c>
      <c r="G1601" t="s">
        <v>2954</v>
      </c>
      <c r="H1601" t="s">
        <v>3692</v>
      </c>
    </row>
    <row r="1602" spans="6:8">
      <c r="H1602" t="s">
        <v>3645</v>
      </c>
    </row>
    <row r="1603" spans="6:8">
      <c r="H1603" t="s">
        <v>4246</v>
      </c>
    </row>
    <row r="1604" spans="6:8">
      <c r="F1604" t="s">
        <v>1908</v>
      </c>
      <c r="G1604" t="s">
        <v>2957</v>
      </c>
      <c r="H1604" t="s">
        <v>3692</v>
      </c>
    </row>
    <row r="1605" spans="6:8">
      <c r="H1605" t="s">
        <v>3645</v>
      </c>
    </row>
    <row r="1606" spans="6:8">
      <c r="H1606" t="s">
        <v>4246</v>
      </c>
    </row>
    <row r="1607" spans="6:8">
      <c r="F1607" t="s">
        <v>1909</v>
      </c>
      <c r="G1607" t="s">
        <v>3022</v>
      </c>
      <c r="H1607" t="s">
        <v>3692</v>
      </c>
    </row>
    <row r="1608" spans="6:8">
      <c r="H1608" t="s">
        <v>3645</v>
      </c>
    </row>
    <row r="1609" spans="6:8">
      <c r="H1609" t="s">
        <v>4246</v>
      </c>
    </row>
    <row r="1610" spans="6:8">
      <c r="F1610" t="s">
        <v>1910</v>
      </c>
      <c r="G1610" t="s">
        <v>3026</v>
      </c>
      <c r="H1610" t="s">
        <v>3692</v>
      </c>
    </row>
    <row r="1611" spans="6:8">
      <c r="H1611" t="s">
        <v>3645</v>
      </c>
    </row>
    <row r="1612" spans="6:8">
      <c r="H1612" t="s">
        <v>4246</v>
      </c>
    </row>
    <row r="1613" spans="6:8">
      <c r="F1613" t="s">
        <v>1911</v>
      </c>
      <c r="G1613" t="s">
        <v>3073</v>
      </c>
      <c r="H1613" t="s">
        <v>3692</v>
      </c>
    </row>
    <row r="1614" spans="6:8">
      <c r="H1614" t="s">
        <v>3645</v>
      </c>
    </row>
    <row r="1615" spans="6:8">
      <c r="H1615" t="s">
        <v>4246</v>
      </c>
    </row>
    <row r="1616" spans="6:8">
      <c r="F1616" t="s">
        <v>1912</v>
      </c>
      <c r="G1616" t="s">
        <v>3028</v>
      </c>
      <c r="H1616" t="s">
        <v>3692</v>
      </c>
    </row>
    <row r="1617" spans="6:8">
      <c r="H1617" t="s">
        <v>3645</v>
      </c>
    </row>
    <row r="1618" spans="6:8">
      <c r="H1618" t="s">
        <v>4246</v>
      </c>
    </row>
    <row r="1619" spans="6:8">
      <c r="F1619" t="s">
        <v>1913</v>
      </c>
      <c r="G1619" t="s">
        <v>3029</v>
      </c>
      <c r="H1619" t="s">
        <v>3692</v>
      </c>
    </row>
    <row r="1620" spans="6:8">
      <c r="H1620" t="s">
        <v>3645</v>
      </c>
    </row>
    <row r="1621" spans="6:8">
      <c r="H1621" t="s">
        <v>4246</v>
      </c>
    </row>
    <row r="1622" spans="6:8">
      <c r="F1622" t="s">
        <v>1914</v>
      </c>
      <c r="G1622" t="s">
        <v>3074</v>
      </c>
      <c r="H1622" t="s">
        <v>3692</v>
      </c>
    </row>
    <row r="1623" spans="6:8">
      <c r="H1623" t="s">
        <v>3645</v>
      </c>
    </row>
    <row r="1624" spans="6:8">
      <c r="H1624" t="s">
        <v>4246</v>
      </c>
    </row>
    <row r="1625" spans="6:8">
      <c r="F1625" t="s">
        <v>1915</v>
      </c>
      <c r="G1625" t="s">
        <v>2955</v>
      </c>
      <c r="H1625" t="s">
        <v>3692</v>
      </c>
    </row>
    <row r="1626" spans="6:8">
      <c r="H1626" t="s">
        <v>3645</v>
      </c>
    </row>
    <row r="1627" spans="6:8">
      <c r="H1627" t="s">
        <v>4246</v>
      </c>
    </row>
    <row r="1628" spans="6:8">
      <c r="F1628" t="s">
        <v>1916</v>
      </c>
      <c r="G1628" t="s">
        <v>3075</v>
      </c>
      <c r="H1628" t="s">
        <v>3692</v>
      </c>
    </row>
    <row r="1629" spans="6:8">
      <c r="H1629" t="s">
        <v>3645</v>
      </c>
    </row>
    <row r="1630" spans="6:8">
      <c r="H1630" t="s">
        <v>4246</v>
      </c>
    </row>
    <row r="1631" spans="6:8">
      <c r="F1631" t="s">
        <v>1577</v>
      </c>
      <c r="G1631" t="s">
        <v>2826</v>
      </c>
      <c r="H1631" t="s">
        <v>3692</v>
      </c>
    </row>
    <row r="1632" spans="6:8">
      <c r="H1632" t="s">
        <v>3645</v>
      </c>
    </row>
    <row r="1633" spans="6:8">
      <c r="H1633" t="s">
        <v>4246</v>
      </c>
    </row>
    <row r="1634" spans="6:8">
      <c r="F1634" t="s">
        <v>1917</v>
      </c>
      <c r="G1634" t="s">
        <v>3076</v>
      </c>
      <c r="H1634" t="s">
        <v>3692</v>
      </c>
    </row>
    <row r="1635" spans="6:8">
      <c r="H1635" t="s">
        <v>4032</v>
      </c>
    </row>
    <row r="1636" spans="6:8">
      <c r="H1636" t="s">
        <v>4246</v>
      </c>
    </row>
    <row r="1637" spans="6:8">
      <c r="F1637" t="s">
        <v>1918</v>
      </c>
      <c r="G1637" t="s">
        <v>3031</v>
      </c>
      <c r="H1637" t="s">
        <v>3692</v>
      </c>
    </row>
    <row r="1638" spans="6:8">
      <c r="H1638" t="s">
        <v>3645</v>
      </c>
    </row>
    <row r="1639" spans="6:8">
      <c r="H1639" t="s">
        <v>4246</v>
      </c>
    </row>
    <row r="1640" spans="6:8">
      <c r="F1640" t="s">
        <v>1919</v>
      </c>
      <c r="G1640" t="s">
        <v>2921</v>
      </c>
      <c r="H1640" t="s">
        <v>3692</v>
      </c>
    </row>
    <row r="1641" spans="6:8">
      <c r="H1641" t="s">
        <v>3645</v>
      </c>
    </row>
    <row r="1642" spans="6:8">
      <c r="H1642" t="s">
        <v>4246</v>
      </c>
    </row>
    <row r="1643" spans="6:8">
      <c r="F1643" t="s">
        <v>1920</v>
      </c>
      <c r="G1643" t="s">
        <v>2956</v>
      </c>
      <c r="H1643" t="s">
        <v>3692</v>
      </c>
    </row>
    <row r="1644" spans="6:8">
      <c r="H1644" t="s">
        <v>3645</v>
      </c>
    </row>
    <row r="1645" spans="6:8">
      <c r="H1645" t="s">
        <v>4246</v>
      </c>
    </row>
    <row r="1646" spans="6:8">
      <c r="F1646" t="s">
        <v>1921</v>
      </c>
      <c r="G1646" t="s">
        <v>3032</v>
      </c>
      <c r="H1646" t="s">
        <v>3692</v>
      </c>
    </row>
    <row r="1647" spans="6:8">
      <c r="H1647" t="s">
        <v>3645</v>
      </c>
    </row>
    <row r="1648" spans="6:8">
      <c r="H1648" t="s">
        <v>4246</v>
      </c>
    </row>
    <row r="1649" spans="6:8">
      <c r="F1649" t="s">
        <v>1647</v>
      </c>
      <c r="G1649" t="s">
        <v>2893</v>
      </c>
      <c r="H1649" t="s">
        <v>3692</v>
      </c>
    </row>
    <row r="1650" spans="6:8">
      <c r="H1650" t="s">
        <v>3645</v>
      </c>
    </row>
    <row r="1651" spans="6:8">
      <c r="H1651" t="s">
        <v>4246</v>
      </c>
    </row>
    <row r="1652" spans="6:8">
      <c r="F1652" t="s">
        <v>1922</v>
      </c>
      <c r="G1652" t="s">
        <v>2860</v>
      </c>
      <c r="H1652" t="s">
        <v>3692</v>
      </c>
    </row>
    <row r="1653" spans="6:8">
      <c r="H1653" t="s">
        <v>3645</v>
      </c>
    </row>
    <row r="1654" spans="6:8">
      <c r="H1654" t="s">
        <v>4246</v>
      </c>
    </row>
    <row r="1655" spans="6:8">
      <c r="F1655" t="s">
        <v>1923</v>
      </c>
      <c r="G1655" t="s">
        <v>3077</v>
      </c>
      <c r="H1655" t="s">
        <v>3692</v>
      </c>
    </row>
    <row r="1656" spans="6:8">
      <c r="H1656" t="s">
        <v>3645</v>
      </c>
    </row>
    <row r="1657" spans="6:8">
      <c r="H1657" t="s">
        <v>4246</v>
      </c>
    </row>
    <row r="1658" spans="6:8">
      <c r="F1658" t="s">
        <v>1924</v>
      </c>
      <c r="G1658" t="s">
        <v>3078</v>
      </c>
      <c r="H1658" t="s">
        <v>3692</v>
      </c>
    </row>
    <row r="1659" spans="6:8">
      <c r="H1659" t="s">
        <v>3645</v>
      </c>
    </row>
    <row r="1660" spans="6:8">
      <c r="H1660" t="s">
        <v>4246</v>
      </c>
    </row>
    <row r="1661" spans="6:8">
      <c r="F1661" t="s">
        <v>1925</v>
      </c>
      <c r="G1661" t="s">
        <v>3079</v>
      </c>
      <c r="H1661" t="s">
        <v>3692</v>
      </c>
    </row>
    <row r="1662" spans="6:8">
      <c r="H1662" t="s">
        <v>3645</v>
      </c>
    </row>
    <row r="1663" spans="6:8">
      <c r="H1663" t="s">
        <v>4246</v>
      </c>
    </row>
    <row r="1664" spans="6:8">
      <c r="F1664" t="s">
        <v>1926</v>
      </c>
      <c r="G1664" t="s">
        <v>3042</v>
      </c>
      <c r="H1664" t="s">
        <v>3692</v>
      </c>
    </row>
    <row r="1665" spans="1:8">
      <c r="H1665" t="s">
        <v>3645</v>
      </c>
    </row>
    <row r="1666" spans="1:8">
      <c r="H1666" t="s">
        <v>4246</v>
      </c>
    </row>
    <row r="1667" spans="1:8">
      <c r="F1667" t="s">
        <v>1927</v>
      </c>
      <c r="G1667" t="s">
        <v>3043</v>
      </c>
      <c r="H1667" t="s">
        <v>3692</v>
      </c>
    </row>
    <row r="1668" spans="1:8">
      <c r="H1668" t="s">
        <v>3645</v>
      </c>
    </row>
    <row r="1669" spans="1:8">
      <c r="H1669" t="s">
        <v>4246</v>
      </c>
    </row>
    <row r="1670" spans="1:8">
      <c r="F1670" t="s">
        <v>1928</v>
      </c>
      <c r="G1670" t="s">
        <v>2958</v>
      </c>
      <c r="H1670" t="s">
        <v>3692</v>
      </c>
    </row>
    <row r="1671" spans="1:8">
      <c r="H1671" t="s">
        <v>3645</v>
      </c>
    </row>
    <row r="1672" spans="1:8">
      <c r="H1672" t="s">
        <v>4094</v>
      </c>
    </row>
    <row r="1673" spans="1:8">
      <c r="H1673" t="s">
        <v>4095</v>
      </c>
    </row>
    <row r="1674" spans="1:8">
      <c r="H1674" t="s">
        <v>4096</v>
      </c>
    </row>
    <row r="1675" spans="1:8">
      <c r="H1675" t="s">
        <v>4246</v>
      </c>
    </row>
    <row r="1676" spans="1:8">
      <c r="A1676" t="s">
        <v>259</v>
      </c>
      <c r="B1676">
        <f>HYPERLINK("https://github.com/pmd/pmd/commit/bec9a1b8a38ee3377c0be162ea65ef5cbc77cc1b", "bec9a1b8a38ee3377c0be162ea65ef5cbc77cc1b")</f>
        <v>0</v>
      </c>
      <c r="C1676">
        <f>HYPERLINK("https://github.com/pmd/pmd/commit/14ec8c603243beccb580cfd12bb9d4dd4248e351", "14ec8c603243beccb580cfd12bb9d4dd4248e351")</f>
        <v>0</v>
      </c>
      <c r="D1676" t="s">
        <v>757</v>
      </c>
      <c r="E1676" t="s">
        <v>1048</v>
      </c>
      <c r="F1676" t="s">
        <v>1929</v>
      </c>
      <c r="G1676" t="s">
        <v>2982</v>
      </c>
      <c r="H1676" t="s">
        <v>3692</v>
      </c>
    </row>
    <row r="1677" spans="1:8">
      <c r="H1677" t="s">
        <v>3645</v>
      </c>
    </row>
    <row r="1678" spans="1:8">
      <c r="H1678" t="s">
        <v>4246</v>
      </c>
    </row>
    <row r="1679" spans="1:8">
      <c r="F1679" t="s">
        <v>1930</v>
      </c>
      <c r="G1679" t="s">
        <v>3017</v>
      </c>
      <c r="H1679" t="s">
        <v>3692</v>
      </c>
    </row>
    <row r="1680" spans="1:8">
      <c r="H1680" t="s">
        <v>3645</v>
      </c>
    </row>
    <row r="1681" spans="6:8">
      <c r="H1681" t="s">
        <v>4246</v>
      </c>
    </row>
    <row r="1682" spans="6:8">
      <c r="F1682" t="s">
        <v>1931</v>
      </c>
      <c r="G1682" t="s">
        <v>3048</v>
      </c>
      <c r="H1682" t="s">
        <v>3692</v>
      </c>
    </row>
    <row r="1683" spans="6:8">
      <c r="H1683" t="s">
        <v>3645</v>
      </c>
    </row>
    <row r="1684" spans="6:8">
      <c r="H1684" t="s">
        <v>4246</v>
      </c>
    </row>
    <row r="1685" spans="6:8">
      <c r="F1685" t="s">
        <v>1932</v>
      </c>
      <c r="G1685" t="s">
        <v>3049</v>
      </c>
      <c r="H1685" t="s">
        <v>3692</v>
      </c>
    </row>
    <row r="1686" spans="6:8">
      <c r="H1686" t="s">
        <v>3645</v>
      </c>
    </row>
    <row r="1687" spans="6:8">
      <c r="H1687" t="s">
        <v>4246</v>
      </c>
    </row>
    <row r="1688" spans="6:8">
      <c r="F1688" t="s">
        <v>1933</v>
      </c>
      <c r="G1688" t="s">
        <v>3050</v>
      </c>
      <c r="H1688" t="s">
        <v>3692</v>
      </c>
    </row>
    <row r="1689" spans="6:8">
      <c r="H1689" t="s">
        <v>3645</v>
      </c>
    </row>
    <row r="1690" spans="6:8">
      <c r="H1690" t="s">
        <v>4246</v>
      </c>
    </row>
    <row r="1691" spans="6:8">
      <c r="F1691" t="s">
        <v>1934</v>
      </c>
      <c r="G1691" t="s">
        <v>3080</v>
      </c>
      <c r="H1691" t="s">
        <v>3692</v>
      </c>
    </row>
    <row r="1692" spans="6:8">
      <c r="H1692" t="s">
        <v>3645</v>
      </c>
    </row>
    <row r="1693" spans="6:8">
      <c r="H1693" t="s">
        <v>4246</v>
      </c>
    </row>
    <row r="1694" spans="6:8">
      <c r="F1694" t="s">
        <v>1758</v>
      </c>
      <c r="G1694" t="s">
        <v>2841</v>
      </c>
      <c r="H1694" t="s">
        <v>3692</v>
      </c>
    </row>
    <row r="1695" spans="6:8">
      <c r="H1695" t="s">
        <v>3645</v>
      </c>
    </row>
    <row r="1696" spans="6:8">
      <c r="H1696" t="s">
        <v>4246</v>
      </c>
    </row>
    <row r="1697" spans="6:8">
      <c r="F1697" t="s">
        <v>1935</v>
      </c>
      <c r="G1697" t="s">
        <v>2842</v>
      </c>
      <c r="H1697" t="s">
        <v>3692</v>
      </c>
    </row>
    <row r="1698" spans="6:8">
      <c r="H1698" t="s">
        <v>3645</v>
      </c>
    </row>
    <row r="1699" spans="6:8">
      <c r="H1699" t="s">
        <v>4246</v>
      </c>
    </row>
    <row r="1700" spans="6:8">
      <c r="F1700" t="s">
        <v>1759</v>
      </c>
      <c r="G1700" t="s">
        <v>2862</v>
      </c>
      <c r="H1700" t="s">
        <v>3692</v>
      </c>
    </row>
    <row r="1701" spans="6:8">
      <c r="H1701" t="s">
        <v>3645</v>
      </c>
    </row>
    <row r="1702" spans="6:8">
      <c r="H1702" t="s">
        <v>4246</v>
      </c>
    </row>
    <row r="1703" spans="6:8">
      <c r="F1703" t="s">
        <v>1936</v>
      </c>
      <c r="G1703" t="s">
        <v>3081</v>
      </c>
      <c r="H1703" t="s">
        <v>3692</v>
      </c>
    </row>
    <row r="1704" spans="6:8">
      <c r="H1704" t="s">
        <v>3645</v>
      </c>
    </row>
    <row r="1705" spans="6:8">
      <c r="H1705" t="s">
        <v>4246</v>
      </c>
    </row>
    <row r="1706" spans="6:8">
      <c r="F1706" t="s">
        <v>1937</v>
      </c>
      <c r="G1706" t="s">
        <v>3082</v>
      </c>
      <c r="H1706" t="s">
        <v>3692</v>
      </c>
    </row>
    <row r="1707" spans="6:8">
      <c r="H1707" t="s">
        <v>3645</v>
      </c>
    </row>
    <row r="1708" spans="6:8">
      <c r="H1708" t="s">
        <v>4246</v>
      </c>
    </row>
    <row r="1709" spans="6:8">
      <c r="F1709" t="s">
        <v>1938</v>
      </c>
      <c r="G1709" t="s">
        <v>3083</v>
      </c>
      <c r="H1709" t="s">
        <v>3692</v>
      </c>
    </row>
    <row r="1710" spans="6:8">
      <c r="H1710" t="s">
        <v>3645</v>
      </c>
    </row>
    <row r="1711" spans="6:8">
      <c r="H1711" t="s">
        <v>4246</v>
      </c>
    </row>
    <row r="1712" spans="6:8">
      <c r="F1712" t="s">
        <v>1939</v>
      </c>
      <c r="G1712" t="s">
        <v>3084</v>
      </c>
      <c r="H1712" t="s">
        <v>3692</v>
      </c>
    </row>
    <row r="1713" spans="1:8">
      <c r="H1713" t="s">
        <v>3645</v>
      </c>
    </row>
    <row r="1714" spans="1:8">
      <c r="H1714" t="s">
        <v>4246</v>
      </c>
    </row>
    <row r="1715" spans="1:8">
      <c r="F1715" t="s">
        <v>1940</v>
      </c>
      <c r="G1715" t="s">
        <v>3085</v>
      </c>
      <c r="H1715" t="s">
        <v>3692</v>
      </c>
    </row>
    <row r="1716" spans="1:8">
      <c r="H1716" t="s">
        <v>3645</v>
      </c>
    </row>
    <row r="1717" spans="1:8">
      <c r="H1717" t="s">
        <v>4246</v>
      </c>
    </row>
    <row r="1718" spans="1:8">
      <c r="F1718" t="s">
        <v>1941</v>
      </c>
      <c r="G1718" t="s">
        <v>3086</v>
      </c>
      <c r="H1718" t="s">
        <v>3692</v>
      </c>
    </row>
    <row r="1719" spans="1:8">
      <c r="H1719" t="s">
        <v>3645</v>
      </c>
    </row>
    <row r="1720" spans="1:8">
      <c r="H1720" t="s">
        <v>4246</v>
      </c>
    </row>
    <row r="1721" spans="1:8">
      <c r="A1721" t="s">
        <v>260</v>
      </c>
      <c r="B1721">
        <f>HYPERLINK("https://github.com/pmd/pmd/commit/a850f6275ceff130d913b1a4c7e0c9372c57356d", "a850f6275ceff130d913b1a4c7e0c9372c57356d")</f>
        <v>0</v>
      </c>
      <c r="C1721">
        <f>HYPERLINK("https://github.com/pmd/pmd/commit/bec9a1b8a38ee3377c0be162ea65ef5cbc77cc1b", "bec9a1b8a38ee3377c0be162ea65ef5cbc77cc1b")</f>
        <v>0</v>
      </c>
      <c r="D1721" t="s">
        <v>757</v>
      </c>
      <c r="E1721" t="s">
        <v>1049</v>
      </c>
      <c r="F1721" t="s">
        <v>1760</v>
      </c>
      <c r="G1721" t="s">
        <v>3004</v>
      </c>
      <c r="H1721" t="s">
        <v>3692</v>
      </c>
    </row>
    <row r="1722" spans="1:8">
      <c r="H1722" t="s">
        <v>3645</v>
      </c>
    </row>
    <row r="1723" spans="1:8">
      <c r="H1723" t="s">
        <v>4246</v>
      </c>
    </row>
    <row r="1724" spans="1:8">
      <c r="F1724" t="s">
        <v>1942</v>
      </c>
      <c r="G1724" t="s">
        <v>3087</v>
      </c>
      <c r="H1724" t="s">
        <v>3692</v>
      </c>
    </row>
    <row r="1725" spans="1:8">
      <c r="H1725" t="s">
        <v>3645</v>
      </c>
    </row>
    <row r="1726" spans="1:8">
      <c r="H1726" t="s">
        <v>4246</v>
      </c>
    </row>
    <row r="1727" spans="1:8">
      <c r="F1727" t="s">
        <v>1943</v>
      </c>
      <c r="G1727" t="s">
        <v>2959</v>
      </c>
      <c r="H1727" t="s">
        <v>3692</v>
      </c>
    </row>
    <row r="1728" spans="1:8">
      <c r="H1728" t="s">
        <v>3645</v>
      </c>
    </row>
    <row r="1729" spans="6:8">
      <c r="H1729" t="s">
        <v>4246</v>
      </c>
    </row>
    <row r="1730" spans="6:8">
      <c r="F1730" t="s">
        <v>1676</v>
      </c>
      <c r="G1730" t="s">
        <v>2852</v>
      </c>
      <c r="H1730" t="s">
        <v>3692</v>
      </c>
    </row>
    <row r="1731" spans="6:8">
      <c r="H1731" t="s">
        <v>3645</v>
      </c>
    </row>
    <row r="1732" spans="6:8">
      <c r="H1732" t="s">
        <v>4246</v>
      </c>
    </row>
    <row r="1733" spans="6:8">
      <c r="F1733" t="s">
        <v>1666</v>
      </c>
      <c r="G1733" t="s">
        <v>2853</v>
      </c>
      <c r="H1733" t="s">
        <v>3692</v>
      </c>
    </row>
    <row r="1734" spans="6:8">
      <c r="H1734" t="s">
        <v>3645</v>
      </c>
    </row>
    <row r="1735" spans="6:8">
      <c r="H1735" t="s">
        <v>4246</v>
      </c>
    </row>
    <row r="1736" spans="6:8">
      <c r="F1736" t="s">
        <v>1944</v>
      </c>
      <c r="G1736" t="s">
        <v>2960</v>
      </c>
      <c r="H1736" t="s">
        <v>3692</v>
      </c>
    </row>
    <row r="1737" spans="6:8">
      <c r="H1737" t="s">
        <v>3645</v>
      </c>
    </row>
    <row r="1738" spans="6:8">
      <c r="H1738" t="s">
        <v>4246</v>
      </c>
    </row>
    <row r="1739" spans="6:8">
      <c r="F1739" t="s">
        <v>1945</v>
      </c>
      <c r="G1739" t="s">
        <v>3088</v>
      </c>
      <c r="H1739" t="s">
        <v>3692</v>
      </c>
    </row>
    <row r="1740" spans="6:8">
      <c r="H1740" t="s">
        <v>3645</v>
      </c>
    </row>
    <row r="1741" spans="6:8">
      <c r="H1741" t="s">
        <v>4246</v>
      </c>
    </row>
    <row r="1742" spans="6:8">
      <c r="F1742" t="s">
        <v>1946</v>
      </c>
      <c r="G1742" t="s">
        <v>2995</v>
      </c>
      <c r="H1742" t="s">
        <v>3692</v>
      </c>
    </row>
    <row r="1743" spans="6:8">
      <c r="H1743" t="s">
        <v>3645</v>
      </c>
    </row>
    <row r="1744" spans="6:8">
      <c r="H1744" t="s">
        <v>4246</v>
      </c>
    </row>
    <row r="1745" spans="1:8">
      <c r="F1745" t="s">
        <v>1947</v>
      </c>
      <c r="G1745" t="s">
        <v>2981</v>
      </c>
      <c r="H1745" t="s">
        <v>3692</v>
      </c>
    </row>
    <row r="1746" spans="1:8">
      <c r="H1746" t="s">
        <v>3645</v>
      </c>
    </row>
    <row r="1747" spans="1:8">
      <c r="H1747" t="s">
        <v>4246</v>
      </c>
    </row>
    <row r="1748" spans="1:8">
      <c r="F1748" t="s">
        <v>1948</v>
      </c>
      <c r="G1748" t="s">
        <v>3089</v>
      </c>
      <c r="H1748" t="s">
        <v>3692</v>
      </c>
    </row>
    <row r="1749" spans="1:8">
      <c r="H1749" t="s">
        <v>3645</v>
      </c>
    </row>
    <row r="1750" spans="1:8">
      <c r="H1750" t="s">
        <v>4246</v>
      </c>
    </row>
    <row r="1751" spans="1:8">
      <c r="F1751" t="s">
        <v>1949</v>
      </c>
      <c r="G1751" t="s">
        <v>3090</v>
      </c>
      <c r="H1751" t="s">
        <v>3692</v>
      </c>
    </row>
    <row r="1752" spans="1:8">
      <c r="H1752" t="s">
        <v>3645</v>
      </c>
    </row>
    <row r="1753" spans="1:8">
      <c r="H1753" t="s">
        <v>4246</v>
      </c>
    </row>
    <row r="1754" spans="1:8">
      <c r="F1754" t="s">
        <v>1950</v>
      </c>
      <c r="G1754" t="s">
        <v>3091</v>
      </c>
      <c r="H1754" t="s">
        <v>3692</v>
      </c>
    </row>
    <row r="1755" spans="1:8">
      <c r="H1755" t="s">
        <v>3645</v>
      </c>
    </row>
    <row r="1756" spans="1:8">
      <c r="H1756" t="s">
        <v>4246</v>
      </c>
    </row>
    <row r="1757" spans="1:8">
      <c r="A1757" t="s">
        <v>261</v>
      </c>
      <c r="B1757">
        <f>HYPERLINK("https://github.com/pmd/pmd/commit/29d236b7fc7419999e19bb3e735f0a51940b0b93", "29d236b7fc7419999e19bb3e735f0a51940b0b93")</f>
        <v>0</v>
      </c>
      <c r="C1757">
        <f>HYPERLINK("https://github.com/pmd/pmd/commit/a850f6275ceff130d913b1a4c7e0c9372c57356d", "a850f6275ceff130d913b1a4c7e0c9372c57356d")</f>
        <v>0</v>
      </c>
      <c r="D1757" t="s">
        <v>757</v>
      </c>
      <c r="E1757" t="s">
        <v>1050</v>
      </c>
      <c r="F1757" t="s">
        <v>1951</v>
      </c>
      <c r="G1757" t="s">
        <v>3053</v>
      </c>
      <c r="H1757" t="s">
        <v>3692</v>
      </c>
    </row>
    <row r="1758" spans="1:8">
      <c r="H1758" t="s">
        <v>3645</v>
      </c>
    </row>
    <row r="1759" spans="1:8">
      <c r="H1759" t="s">
        <v>4246</v>
      </c>
    </row>
    <row r="1760" spans="1:8">
      <c r="F1760" t="s">
        <v>1952</v>
      </c>
      <c r="G1760" t="s">
        <v>2966</v>
      </c>
      <c r="H1760" t="s">
        <v>3692</v>
      </c>
    </row>
    <row r="1761" spans="6:8">
      <c r="H1761" t="s">
        <v>3645</v>
      </c>
    </row>
    <row r="1762" spans="6:8">
      <c r="H1762" t="s">
        <v>4246</v>
      </c>
    </row>
    <row r="1763" spans="6:8">
      <c r="F1763" t="s">
        <v>1953</v>
      </c>
      <c r="G1763" t="s">
        <v>2967</v>
      </c>
      <c r="H1763" t="s">
        <v>3692</v>
      </c>
    </row>
    <row r="1764" spans="6:8">
      <c r="H1764" t="s">
        <v>3645</v>
      </c>
    </row>
    <row r="1765" spans="6:8">
      <c r="H1765" t="s">
        <v>4246</v>
      </c>
    </row>
    <row r="1766" spans="6:8">
      <c r="F1766" t="s">
        <v>1954</v>
      </c>
      <c r="G1766" t="s">
        <v>2968</v>
      </c>
      <c r="H1766" t="s">
        <v>3692</v>
      </c>
    </row>
    <row r="1767" spans="6:8">
      <c r="H1767" t="s">
        <v>3645</v>
      </c>
    </row>
    <row r="1768" spans="6:8">
      <c r="H1768" t="s">
        <v>4246</v>
      </c>
    </row>
    <row r="1769" spans="6:8">
      <c r="F1769" t="s">
        <v>1955</v>
      </c>
      <c r="G1769" t="s">
        <v>2961</v>
      </c>
      <c r="H1769" t="s">
        <v>3692</v>
      </c>
    </row>
    <row r="1770" spans="6:8">
      <c r="H1770" t="s">
        <v>3645</v>
      </c>
    </row>
    <row r="1771" spans="6:8">
      <c r="H1771" t="s">
        <v>4246</v>
      </c>
    </row>
    <row r="1772" spans="6:8">
      <c r="F1772" t="s">
        <v>1956</v>
      </c>
      <c r="G1772" t="s">
        <v>3013</v>
      </c>
      <c r="H1772" t="s">
        <v>3692</v>
      </c>
    </row>
    <row r="1773" spans="6:8">
      <c r="H1773" t="s">
        <v>3645</v>
      </c>
    </row>
    <row r="1774" spans="6:8">
      <c r="H1774" t="s">
        <v>4246</v>
      </c>
    </row>
    <row r="1775" spans="6:8">
      <c r="F1775" t="s">
        <v>1957</v>
      </c>
      <c r="G1775" t="s">
        <v>3092</v>
      </c>
      <c r="H1775" t="s">
        <v>3692</v>
      </c>
    </row>
    <row r="1776" spans="6:8">
      <c r="H1776" t="s">
        <v>3645</v>
      </c>
    </row>
    <row r="1777" spans="6:8">
      <c r="H1777" t="s">
        <v>4246</v>
      </c>
    </row>
    <row r="1778" spans="6:8">
      <c r="F1778" t="s">
        <v>1958</v>
      </c>
      <c r="G1778" t="s">
        <v>2976</v>
      </c>
      <c r="H1778" t="s">
        <v>3692</v>
      </c>
    </row>
    <row r="1779" spans="6:8">
      <c r="H1779" t="s">
        <v>3645</v>
      </c>
    </row>
    <row r="1780" spans="6:8">
      <c r="H1780" t="s">
        <v>4246</v>
      </c>
    </row>
    <row r="1781" spans="6:8">
      <c r="F1781" t="s">
        <v>1959</v>
      </c>
      <c r="G1781" t="s">
        <v>3093</v>
      </c>
      <c r="H1781" t="s">
        <v>3692</v>
      </c>
    </row>
    <row r="1782" spans="6:8">
      <c r="H1782" t="s">
        <v>3645</v>
      </c>
    </row>
    <row r="1783" spans="6:8">
      <c r="H1783" t="s">
        <v>4246</v>
      </c>
    </row>
    <row r="1784" spans="6:8">
      <c r="F1784" t="s">
        <v>1960</v>
      </c>
      <c r="G1784" t="s">
        <v>3094</v>
      </c>
      <c r="H1784" t="s">
        <v>3692</v>
      </c>
    </row>
    <row r="1785" spans="6:8">
      <c r="H1785" t="s">
        <v>3645</v>
      </c>
    </row>
    <row r="1786" spans="6:8">
      <c r="H1786" t="s">
        <v>4246</v>
      </c>
    </row>
    <row r="1787" spans="6:8">
      <c r="F1787" t="s">
        <v>1961</v>
      </c>
      <c r="G1787" t="s">
        <v>2962</v>
      </c>
      <c r="H1787" t="s">
        <v>3692</v>
      </c>
    </row>
    <row r="1788" spans="6:8">
      <c r="H1788" t="s">
        <v>3645</v>
      </c>
    </row>
    <row r="1789" spans="6:8">
      <c r="H1789" t="s">
        <v>4246</v>
      </c>
    </row>
    <row r="1790" spans="6:8">
      <c r="F1790" t="s">
        <v>1962</v>
      </c>
      <c r="G1790" t="s">
        <v>2854</v>
      </c>
      <c r="H1790" t="s">
        <v>3692</v>
      </c>
    </row>
    <row r="1791" spans="6:8">
      <c r="H1791" t="s">
        <v>3645</v>
      </c>
    </row>
    <row r="1792" spans="6:8">
      <c r="H1792" t="s">
        <v>4246</v>
      </c>
    </row>
    <row r="1793" spans="6:8">
      <c r="F1793" t="s">
        <v>1963</v>
      </c>
      <c r="G1793" t="s">
        <v>2963</v>
      </c>
      <c r="H1793" t="s">
        <v>3692</v>
      </c>
    </row>
    <row r="1794" spans="6:8">
      <c r="H1794" t="s">
        <v>3645</v>
      </c>
    </row>
    <row r="1795" spans="6:8">
      <c r="H1795" t="s">
        <v>4246</v>
      </c>
    </row>
    <row r="1796" spans="6:8">
      <c r="F1796" t="s">
        <v>1964</v>
      </c>
      <c r="G1796" t="s">
        <v>3023</v>
      </c>
      <c r="H1796" t="s">
        <v>3692</v>
      </c>
    </row>
    <row r="1797" spans="6:8">
      <c r="H1797" t="s">
        <v>3645</v>
      </c>
    </row>
    <row r="1798" spans="6:8">
      <c r="H1798" t="s">
        <v>4246</v>
      </c>
    </row>
    <row r="1799" spans="6:8">
      <c r="F1799" t="s">
        <v>1965</v>
      </c>
      <c r="G1799" t="s">
        <v>3024</v>
      </c>
      <c r="H1799" t="s">
        <v>3692</v>
      </c>
    </row>
    <row r="1800" spans="6:8">
      <c r="H1800" t="s">
        <v>3645</v>
      </c>
    </row>
    <row r="1801" spans="6:8">
      <c r="H1801" t="s">
        <v>4246</v>
      </c>
    </row>
    <row r="1802" spans="6:8">
      <c r="F1802" t="s">
        <v>1966</v>
      </c>
      <c r="G1802" t="s">
        <v>3027</v>
      </c>
      <c r="H1802" t="s">
        <v>3692</v>
      </c>
    </row>
    <row r="1803" spans="6:8">
      <c r="H1803" t="s">
        <v>3645</v>
      </c>
    </row>
    <row r="1804" spans="6:8">
      <c r="H1804" t="s">
        <v>4246</v>
      </c>
    </row>
    <row r="1805" spans="6:8">
      <c r="F1805" t="s">
        <v>1967</v>
      </c>
      <c r="G1805" t="s">
        <v>3030</v>
      </c>
      <c r="H1805" t="s">
        <v>3692</v>
      </c>
    </row>
    <row r="1806" spans="6:8">
      <c r="H1806" t="s">
        <v>3645</v>
      </c>
    </row>
    <row r="1807" spans="6:8">
      <c r="H1807" t="s">
        <v>4246</v>
      </c>
    </row>
    <row r="1808" spans="6:8">
      <c r="F1808" t="s">
        <v>1968</v>
      </c>
      <c r="G1808" t="s">
        <v>2964</v>
      </c>
      <c r="H1808" t="s">
        <v>3692</v>
      </c>
    </row>
    <row r="1809" spans="6:8">
      <c r="H1809" t="s">
        <v>3645</v>
      </c>
    </row>
    <row r="1810" spans="6:8">
      <c r="H1810" t="s">
        <v>4246</v>
      </c>
    </row>
    <row r="1811" spans="6:8">
      <c r="F1811" t="s">
        <v>1969</v>
      </c>
      <c r="G1811" t="s">
        <v>2857</v>
      </c>
      <c r="H1811" t="s">
        <v>3692</v>
      </c>
    </row>
    <row r="1812" spans="6:8">
      <c r="H1812" t="s">
        <v>3645</v>
      </c>
    </row>
    <row r="1813" spans="6:8">
      <c r="H1813" t="s">
        <v>4246</v>
      </c>
    </row>
    <row r="1814" spans="6:8">
      <c r="F1814" t="s">
        <v>1970</v>
      </c>
      <c r="G1814" t="s">
        <v>3033</v>
      </c>
      <c r="H1814" t="s">
        <v>3692</v>
      </c>
    </row>
    <row r="1815" spans="6:8">
      <c r="H1815" t="s">
        <v>3645</v>
      </c>
    </row>
    <row r="1816" spans="6:8">
      <c r="H1816" t="s">
        <v>4246</v>
      </c>
    </row>
    <row r="1817" spans="6:8">
      <c r="F1817" t="s">
        <v>1971</v>
      </c>
      <c r="G1817" t="s">
        <v>3034</v>
      </c>
      <c r="H1817" t="s">
        <v>3692</v>
      </c>
    </row>
    <row r="1818" spans="6:8">
      <c r="H1818" t="s">
        <v>3645</v>
      </c>
    </row>
    <row r="1819" spans="6:8">
      <c r="H1819" t="s">
        <v>4246</v>
      </c>
    </row>
    <row r="1820" spans="6:8">
      <c r="F1820" t="s">
        <v>1972</v>
      </c>
      <c r="G1820" t="s">
        <v>3035</v>
      </c>
      <c r="H1820" t="s">
        <v>3692</v>
      </c>
    </row>
    <row r="1821" spans="6:8">
      <c r="H1821" t="s">
        <v>3645</v>
      </c>
    </row>
    <row r="1822" spans="6:8">
      <c r="H1822" t="s">
        <v>4246</v>
      </c>
    </row>
    <row r="1823" spans="6:8">
      <c r="F1823" t="s">
        <v>1973</v>
      </c>
      <c r="G1823" t="s">
        <v>2965</v>
      </c>
      <c r="H1823" t="s">
        <v>3692</v>
      </c>
    </row>
    <row r="1824" spans="6:8">
      <c r="H1824" t="s">
        <v>3645</v>
      </c>
    </row>
    <row r="1825" spans="6:8">
      <c r="H1825" t="s">
        <v>4246</v>
      </c>
    </row>
    <row r="1826" spans="6:8">
      <c r="F1826" t="s">
        <v>1974</v>
      </c>
      <c r="G1826" t="s">
        <v>3095</v>
      </c>
      <c r="H1826" t="s">
        <v>3692</v>
      </c>
    </row>
    <row r="1827" spans="6:8">
      <c r="H1827" t="s">
        <v>3645</v>
      </c>
    </row>
    <row r="1828" spans="6:8">
      <c r="H1828" t="s">
        <v>4246</v>
      </c>
    </row>
    <row r="1829" spans="6:8">
      <c r="F1829" t="s">
        <v>1975</v>
      </c>
      <c r="G1829" t="s">
        <v>3054</v>
      </c>
      <c r="H1829" t="s">
        <v>3692</v>
      </c>
    </row>
    <row r="1830" spans="6:8">
      <c r="H1830" t="s">
        <v>3645</v>
      </c>
    </row>
    <row r="1831" spans="6:8">
      <c r="H1831" t="s">
        <v>4246</v>
      </c>
    </row>
    <row r="1832" spans="6:8">
      <c r="F1832" t="s">
        <v>1976</v>
      </c>
      <c r="G1832" t="s">
        <v>3096</v>
      </c>
      <c r="H1832" t="s">
        <v>3692</v>
      </c>
    </row>
    <row r="1833" spans="6:8">
      <c r="H1833" t="s">
        <v>3645</v>
      </c>
    </row>
    <row r="1834" spans="6:8">
      <c r="H1834" t="s">
        <v>4246</v>
      </c>
    </row>
    <row r="1835" spans="6:8">
      <c r="F1835" t="s">
        <v>1977</v>
      </c>
      <c r="G1835" t="s">
        <v>3097</v>
      </c>
      <c r="H1835" t="s">
        <v>3692</v>
      </c>
    </row>
    <row r="1836" spans="6:8">
      <c r="H1836" t="s">
        <v>3645</v>
      </c>
    </row>
    <row r="1837" spans="6:8">
      <c r="H1837" t="s">
        <v>4246</v>
      </c>
    </row>
    <row r="1838" spans="6:8">
      <c r="F1838" t="s">
        <v>1978</v>
      </c>
      <c r="G1838" t="s">
        <v>3098</v>
      </c>
      <c r="H1838" t="s">
        <v>3692</v>
      </c>
    </row>
    <row r="1839" spans="6:8">
      <c r="H1839" t="s">
        <v>3645</v>
      </c>
    </row>
    <row r="1840" spans="6:8">
      <c r="H1840" t="s">
        <v>4246</v>
      </c>
    </row>
    <row r="1841" spans="6:8">
      <c r="F1841" t="s">
        <v>1979</v>
      </c>
      <c r="G1841" t="s">
        <v>3056</v>
      </c>
      <c r="H1841" t="s">
        <v>3692</v>
      </c>
    </row>
    <row r="1842" spans="6:8">
      <c r="H1842" t="s">
        <v>3645</v>
      </c>
    </row>
    <row r="1843" spans="6:8">
      <c r="H1843" t="s">
        <v>4246</v>
      </c>
    </row>
    <row r="1844" spans="6:8">
      <c r="F1844" t="s">
        <v>1980</v>
      </c>
      <c r="G1844" t="s">
        <v>3057</v>
      </c>
      <c r="H1844" t="s">
        <v>3692</v>
      </c>
    </row>
    <row r="1845" spans="6:8">
      <c r="H1845" t="s">
        <v>3645</v>
      </c>
    </row>
    <row r="1846" spans="6:8">
      <c r="H1846" t="s">
        <v>4246</v>
      </c>
    </row>
    <row r="1847" spans="6:8">
      <c r="F1847" t="s">
        <v>1981</v>
      </c>
      <c r="G1847" t="s">
        <v>3041</v>
      </c>
      <c r="H1847" t="s">
        <v>3692</v>
      </c>
    </row>
    <row r="1848" spans="6:8">
      <c r="H1848" t="s">
        <v>3645</v>
      </c>
    </row>
    <row r="1849" spans="6:8">
      <c r="H1849" t="s">
        <v>4246</v>
      </c>
    </row>
    <row r="1850" spans="6:8">
      <c r="F1850" t="s">
        <v>1982</v>
      </c>
      <c r="G1850" t="s">
        <v>3099</v>
      </c>
      <c r="H1850" t="s">
        <v>3692</v>
      </c>
    </row>
    <row r="1851" spans="6:8">
      <c r="H1851" t="s">
        <v>3645</v>
      </c>
    </row>
    <row r="1852" spans="6:8">
      <c r="H1852" t="s">
        <v>4246</v>
      </c>
    </row>
    <row r="1853" spans="6:8">
      <c r="F1853" t="s">
        <v>1983</v>
      </c>
      <c r="G1853" t="s">
        <v>3100</v>
      </c>
      <c r="H1853" t="s">
        <v>3692</v>
      </c>
    </row>
    <row r="1854" spans="6:8">
      <c r="H1854" t="s">
        <v>3645</v>
      </c>
    </row>
    <row r="1855" spans="6:8">
      <c r="H1855" t="s">
        <v>4246</v>
      </c>
    </row>
    <row r="1856" spans="6:8">
      <c r="F1856" t="s">
        <v>1984</v>
      </c>
      <c r="G1856" t="s">
        <v>2969</v>
      </c>
      <c r="H1856" t="s">
        <v>3692</v>
      </c>
    </row>
    <row r="1857" spans="6:8">
      <c r="H1857" t="s">
        <v>3645</v>
      </c>
    </row>
    <row r="1858" spans="6:8">
      <c r="H1858" t="s">
        <v>4246</v>
      </c>
    </row>
    <row r="1859" spans="6:8">
      <c r="F1859" t="s">
        <v>1985</v>
      </c>
      <c r="G1859" t="s">
        <v>3101</v>
      </c>
      <c r="H1859" t="s">
        <v>3692</v>
      </c>
    </row>
    <row r="1860" spans="6:8">
      <c r="H1860" t="s">
        <v>3645</v>
      </c>
    </row>
    <row r="1861" spans="6:8">
      <c r="H1861" t="s">
        <v>4246</v>
      </c>
    </row>
    <row r="1862" spans="6:8">
      <c r="F1862" t="s">
        <v>1986</v>
      </c>
      <c r="G1862" t="s">
        <v>3102</v>
      </c>
      <c r="H1862" t="s">
        <v>3692</v>
      </c>
    </row>
    <row r="1863" spans="6:8">
      <c r="H1863" t="s">
        <v>3645</v>
      </c>
    </row>
    <row r="1864" spans="6:8">
      <c r="H1864" t="s">
        <v>4246</v>
      </c>
    </row>
    <row r="1865" spans="6:8">
      <c r="F1865" t="s">
        <v>1987</v>
      </c>
      <c r="G1865" t="s">
        <v>3103</v>
      </c>
      <c r="H1865" t="s">
        <v>3692</v>
      </c>
    </row>
    <row r="1866" spans="6:8">
      <c r="H1866" t="s">
        <v>3645</v>
      </c>
    </row>
    <row r="1867" spans="6:8">
      <c r="H1867" t="s">
        <v>4246</v>
      </c>
    </row>
    <row r="1868" spans="6:8">
      <c r="F1868" t="s">
        <v>1988</v>
      </c>
      <c r="G1868" t="s">
        <v>2980</v>
      </c>
      <c r="H1868" t="s">
        <v>3692</v>
      </c>
    </row>
    <row r="1869" spans="6:8">
      <c r="H1869" t="s">
        <v>3645</v>
      </c>
    </row>
    <row r="1870" spans="6:8">
      <c r="H1870" t="s">
        <v>4246</v>
      </c>
    </row>
    <row r="1871" spans="6:8">
      <c r="F1871" t="s">
        <v>1989</v>
      </c>
      <c r="G1871" t="s">
        <v>3104</v>
      </c>
      <c r="H1871" t="s">
        <v>3692</v>
      </c>
    </row>
    <row r="1872" spans="6:8">
      <c r="H1872" t="s">
        <v>3645</v>
      </c>
    </row>
    <row r="1873" spans="6:8">
      <c r="H1873" t="s">
        <v>4246</v>
      </c>
    </row>
    <row r="1874" spans="6:8">
      <c r="F1874" t="s">
        <v>1990</v>
      </c>
      <c r="G1874" t="s">
        <v>2971</v>
      </c>
      <c r="H1874" t="s">
        <v>3692</v>
      </c>
    </row>
    <row r="1875" spans="6:8">
      <c r="H1875" t="s">
        <v>3645</v>
      </c>
    </row>
    <row r="1876" spans="6:8">
      <c r="H1876" t="s">
        <v>4246</v>
      </c>
    </row>
    <row r="1877" spans="6:8">
      <c r="F1877" t="s">
        <v>1761</v>
      </c>
      <c r="G1877" t="s">
        <v>3005</v>
      </c>
      <c r="H1877" t="s">
        <v>3692</v>
      </c>
    </row>
    <row r="1878" spans="6:8">
      <c r="H1878" t="s">
        <v>3645</v>
      </c>
    </row>
    <row r="1879" spans="6:8">
      <c r="H1879" t="s">
        <v>4246</v>
      </c>
    </row>
    <row r="1880" spans="6:8">
      <c r="F1880" t="s">
        <v>1991</v>
      </c>
      <c r="G1880" t="s">
        <v>2991</v>
      </c>
      <c r="H1880" t="s">
        <v>3692</v>
      </c>
    </row>
    <row r="1881" spans="6:8">
      <c r="H1881" t="s">
        <v>3645</v>
      </c>
    </row>
    <row r="1882" spans="6:8">
      <c r="H1882" t="s">
        <v>4246</v>
      </c>
    </row>
    <row r="1883" spans="6:8">
      <c r="F1883" t="s">
        <v>1992</v>
      </c>
      <c r="G1883" t="s">
        <v>3105</v>
      </c>
      <c r="H1883" t="s">
        <v>3692</v>
      </c>
    </row>
    <row r="1884" spans="6:8">
      <c r="H1884" t="s">
        <v>3645</v>
      </c>
    </row>
    <row r="1885" spans="6:8">
      <c r="H1885" t="s">
        <v>4246</v>
      </c>
    </row>
    <row r="1886" spans="6:8">
      <c r="F1886" t="s">
        <v>1993</v>
      </c>
      <c r="G1886" t="s">
        <v>3106</v>
      </c>
      <c r="H1886" t="s">
        <v>3692</v>
      </c>
    </row>
    <row r="1887" spans="6:8">
      <c r="H1887" t="s">
        <v>3645</v>
      </c>
    </row>
    <row r="1888" spans="6:8">
      <c r="H1888" t="s">
        <v>4246</v>
      </c>
    </row>
    <row r="1889" spans="6:8">
      <c r="F1889" t="s">
        <v>1994</v>
      </c>
      <c r="G1889" t="s">
        <v>2989</v>
      </c>
      <c r="H1889" t="s">
        <v>3692</v>
      </c>
    </row>
    <row r="1890" spans="6:8">
      <c r="H1890" t="s">
        <v>3645</v>
      </c>
    </row>
    <row r="1891" spans="6:8">
      <c r="H1891" t="s">
        <v>4246</v>
      </c>
    </row>
    <row r="1892" spans="6:8">
      <c r="F1892" t="s">
        <v>1995</v>
      </c>
      <c r="G1892" t="s">
        <v>3107</v>
      </c>
      <c r="H1892" t="s">
        <v>3692</v>
      </c>
    </row>
    <row r="1893" spans="6:8">
      <c r="H1893" t="s">
        <v>3645</v>
      </c>
    </row>
    <row r="1894" spans="6:8">
      <c r="H1894" t="s">
        <v>4246</v>
      </c>
    </row>
    <row r="1895" spans="6:8">
      <c r="F1895" t="s">
        <v>1996</v>
      </c>
      <c r="G1895" t="s">
        <v>3108</v>
      </c>
      <c r="H1895" t="s">
        <v>3692</v>
      </c>
    </row>
    <row r="1896" spans="6:8">
      <c r="H1896" t="s">
        <v>3645</v>
      </c>
    </row>
    <row r="1897" spans="6:8">
      <c r="H1897" t="s">
        <v>4246</v>
      </c>
    </row>
    <row r="1898" spans="6:8">
      <c r="F1898" t="s">
        <v>1997</v>
      </c>
      <c r="G1898" t="s">
        <v>2859</v>
      </c>
      <c r="H1898" t="s">
        <v>3692</v>
      </c>
    </row>
    <row r="1899" spans="6:8">
      <c r="H1899" t="s">
        <v>3645</v>
      </c>
    </row>
    <row r="1900" spans="6:8">
      <c r="H1900" t="s">
        <v>4246</v>
      </c>
    </row>
    <row r="1901" spans="6:8">
      <c r="F1901" t="s">
        <v>1998</v>
      </c>
      <c r="G1901" t="s">
        <v>2871</v>
      </c>
      <c r="H1901" t="s">
        <v>3692</v>
      </c>
    </row>
    <row r="1902" spans="6:8">
      <c r="H1902" t="s">
        <v>3645</v>
      </c>
    </row>
    <row r="1903" spans="6:8">
      <c r="H1903" t="s">
        <v>4246</v>
      </c>
    </row>
    <row r="1904" spans="6:8">
      <c r="F1904" t="s">
        <v>1999</v>
      </c>
      <c r="G1904" t="s">
        <v>3109</v>
      </c>
      <c r="H1904" t="s">
        <v>3692</v>
      </c>
    </row>
    <row r="1905" spans="1:8">
      <c r="H1905" t="s">
        <v>3645</v>
      </c>
    </row>
    <row r="1906" spans="1:8">
      <c r="H1906" t="s">
        <v>4246</v>
      </c>
    </row>
    <row r="1907" spans="1:8">
      <c r="F1907" t="s">
        <v>2000</v>
      </c>
      <c r="G1907" t="s">
        <v>3110</v>
      </c>
      <c r="H1907" t="s">
        <v>3692</v>
      </c>
    </row>
    <row r="1908" spans="1:8">
      <c r="H1908" t="s">
        <v>3645</v>
      </c>
    </row>
    <row r="1909" spans="1:8">
      <c r="H1909" t="s">
        <v>4246</v>
      </c>
    </row>
    <row r="1910" spans="1:8">
      <c r="F1910" t="s">
        <v>2001</v>
      </c>
      <c r="G1910" t="s">
        <v>3111</v>
      </c>
      <c r="H1910" t="s">
        <v>3692</v>
      </c>
    </row>
    <row r="1911" spans="1:8">
      <c r="H1911" t="s">
        <v>3645</v>
      </c>
    </row>
    <row r="1912" spans="1:8">
      <c r="H1912" t="s">
        <v>4246</v>
      </c>
    </row>
    <row r="1913" spans="1:8">
      <c r="F1913" t="s">
        <v>2002</v>
      </c>
      <c r="G1913" t="s">
        <v>3112</v>
      </c>
      <c r="H1913" t="s">
        <v>3692</v>
      </c>
    </row>
    <row r="1914" spans="1:8">
      <c r="H1914" t="s">
        <v>3645</v>
      </c>
    </row>
    <row r="1915" spans="1:8">
      <c r="H1915" t="s">
        <v>4246</v>
      </c>
    </row>
    <row r="1916" spans="1:8">
      <c r="A1916" t="s">
        <v>262</v>
      </c>
      <c r="B1916">
        <f>HYPERLINK("https://github.com/pmd/pmd/commit/cd089a159fce7afcfae89b96f76544c4c15d4adc", "cd089a159fce7afcfae89b96f76544c4c15d4adc")</f>
        <v>0</v>
      </c>
      <c r="C1916">
        <f>HYPERLINK("https://github.com/pmd/pmd/commit/59afc3a38b1d67e19b69b677818cb62703f17e69", "59afc3a38b1d67e19b69b677818cb62703f17e69")</f>
        <v>0</v>
      </c>
      <c r="D1916" t="s">
        <v>757</v>
      </c>
      <c r="E1916" t="s">
        <v>1051</v>
      </c>
      <c r="F1916" t="s">
        <v>2003</v>
      </c>
      <c r="G1916" t="s">
        <v>3051</v>
      </c>
      <c r="H1916" t="s">
        <v>3692</v>
      </c>
    </row>
    <row r="1917" spans="1:8">
      <c r="H1917" t="s">
        <v>3645</v>
      </c>
    </row>
    <row r="1918" spans="1:8">
      <c r="H1918" t="s">
        <v>4246</v>
      </c>
    </row>
    <row r="1919" spans="1:8">
      <c r="F1919" t="s">
        <v>2004</v>
      </c>
      <c r="G1919" t="s">
        <v>3052</v>
      </c>
      <c r="H1919" t="s">
        <v>3692</v>
      </c>
    </row>
    <row r="1920" spans="1:8">
      <c r="H1920" t="s">
        <v>3645</v>
      </c>
    </row>
    <row r="1921" spans="1:8">
      <c r="H1921" t="s">
        <v>4246</v>
      </c>
    </row>
    <row r="1922" spans="1:8">
      <c r="A1922" t="s">
        <v>263</v>
      </c>
      <c r="B1922">
        <f>HYPERLINK("https://github.com/pmd/pmd/commit/886974a2f11e24d4bc9ace91d2bb41c8c5c242a2", "886974a2f11e24d4bc9ace91d2bb41c8c5c242a2")</f>
        <v>0</v>
      </c>
      <c r="C1922">
        <f>HYPERLINK("https://github.com/pmd/pmd/commit/cd089a159fce7afcfae89b96f76544c4c15d4adc", "cd089a159fce7afcfae89b96f76544c4c15d4adc")</f>
        <v>0</v>
      </c>
      <c r="D1922" t="s">
        <v>757</v>
      </c>
      <c r="E1922" t="s">
        <v>1052</v>
      </c>
      <c r="F1922" t="s">
        <v>2005</v>
      </c>
      <c r="G1922" t="s">
        <v>2900</v>
      </c>
      <c r="H1922" t="s">
        <v>3692</v>
      </c>
    </row>
    <row r="1923" spans="1:8">
      <c r="H1923" t="s">
        <v>3645</v>
      </c>
    </row>
    <row r="1924" spans="1:8">
      <c r="H1924" t="s">
        <v>4246</v>
      </c>
    </row>
    <row r="1925" spans="1:8">
      <c r="F1925" t="s">
        <v>2006</v>
      </c>
      <c r="G1925" t="s">
        <v>2801</v>
      </c>
      <c r="H1925" t="s">
        <v>3692</v>
      </c>
    </row>
    <row r="1926" spans="1:8">
      <c r="H1926" t="s">
        <v>3645</v>
      </c>
    </row>
    <row r="1927" spans="1:8">
      <c r="H1927" t="s">
        <v>4246</v>
      </c>
    </row>
    <row r="1928" spans="1:8">
      <c r="F1928" t="s">
        <v>2007</v>
      </c>
      <c r="G1928" t="s">
        <v>2892</v>
      </c>
      <c r="H1928" t="s">
        <v>3692</v>
      </c>
    </row>
    <row r="1929" spans="1:8">
      <c r="H1929" t="s">
        <v>3645</v>
      </c>
    </row>
    <row r="1930" spans="1:8">
      <c r="H1930" t="s">
        <v>4246</v>
      </c>
    </row>
    <row r="1931" spans="1:8">
      <c r="F1931" t="s">
        <v>2008</v>
      </c>
      <c r="G1931" t="s">
        <v>2863</v>
      </c>
      <c r="H1931" t="s">
        <v>3692</v>
      </c>
    </row>
    <row r="1932" spans="1:8">
      <c r="H1932" t="s">
        <v>3645</v>
      </c>
    </row>
    <row r="1933" spans="1:8">
      <c r="H1933" t="s">
        <v>4246</v>
      </c>
    </row>
    <row r="1934" spans="1:8">
      <c r="A1934" t="s">
        <v>264</v>
      </c>
      <c r="B1934">
        <f>HYPERLINK("https://github.com/pmd/pmd/commit/115f1086c2ee573911ce1b50f67ab86671a3a83d", "115f1086c2ee573911ce1b50f67ab86671a3a83d")</f>
        <v>0</v>
      </c>
      <c r="C1934">
        <f>HYPERLINK("https://github.com/pmd/pmd/commit/886974a2f11e24d4bc9ace91d2bb41c8c5c242a2", "886974a2f11e24d4bc9ace91d2bb41c8c5c242a2")</f>
        <v>0</v>
      </c>
      <c r="D1934" t="s">
        <v>757</v>
      </c>
      <c r="E1934" t="s">
        <v>1053</v>
      </c>
      <c r="F1934" t="s">
        <v>2009</v>
      </c>
      <c r="G1934" t="s">
        <v>2902</v>
      </c>
      <c r="H1934" t="s">
        <v>3692</v>
      </c>
    </row>
    <row r="1935" spans="1:8">
      <c r="H1935" t="s">
        <v>3645</v>
      </c>
    </row>
    <row r="1936" spans="1:8">
      <c r="H1936" t="s">
        <v>4246</v>
      </c>
    </row>
    <row r="1937" spans="6:8">
      <c r="F1937" t="s">
        <v>2010</v>
      </c>
      <c r="G1937" t="s">
        <v>3113</v>
      </c>
      <c r="H1937" t="s">
        <v>3692</v>
      </c>
    </row>
    <row r="1938" spans="6:8">
      <c r="H1938" t="s">
        <v>4247</v>
      </c>
    </row>
    <row r="1939" spans="6:8">
      <c r="H1939" t="s">
        <v>4246</v>
      </c>
    </row>
    <row r="1940" spans="6:8">
      <c r="F1940" t="s">
        <v>2011</v>
      </c>
      <c r="G1940" t="s">
        <v>3114</v>
      </c>
      <c r="H1940" t="s">
        <v>3692</v>
      </c>
    </row>
    <row r="1941" spans="6:8">
      <c r="H1941" t="s">
        <v>3645</v>
      </c>
    </row>
    <row r="1942" spans="6:8">
      <c r="H1942" t="s">
        <v>4246</v>
      </c>
    </row>
    <row r="1943" spans="6:8">
      <c r="F1943" t="s">
        <v>2012</v>
      </c>
      <c r="G1943" t="s">
        <v>3115</v>
      </c>
      <c r="H1943" t="s">
        <v>3692</v>
      </c>
    </row>
    <row r="1944" spans="6:8">
      <c r="H1944" t="s">
        <v>3645</v>
      </c>
    </row>
    <row r="1945" spans="6:8">
      <c r="H1945" t="s">
        <v>4246</v>
      </c>
    </row>
    <row r="1946" spans="6:8">
      <c r="F1946" t="s">
        <v>2013</v>
      </c>
      <c r="G1946" t="s">
        <v>3116</v>
      </c>
      <c r="H1946" t="s">
        <v>3692</v>
      </c>
    </row>
    <row r="1947" spans="6:8">
      <c r="H1947" t="s">
        <v>3645</v>
      </c>
    </row>
    <row r="1948" spans="6:8">
      <c r="H1948" t="s">
        <v>4246</v>
      </c>
    </row>
    <row r="1949" spans="6:8">
      <c r="F1949" t="s">
        <v>2014</v>
      </c>
      <c r="G1949" t="s">
        <v>3117</v>
      </c>
      <c r="H1949" t="s">
        <v>3692</v>
      </c>
    </row>
    <row r="1950" spans="6:8">
      <c r="H1950" t="s">
        <v>3645</v>
      </c>
    </row>
    <row r="1951" spans="6:8">
      <c r="H1951" t="s">
        <v>4246</v>
      </c>
    </row>
    <row r="1952" spans="6:8">
      <c r="F1952" t="s">
        <v>2015</v>
      </c>
      <c r="G1952" t="s">
        <v>3118</v>
      </c>
      <c r="H1952" t="s">
        <v>3692</v>
      </c>
    </row>
    <row r="1953" spans="6:8">
      <c r="H1953" t="s">
        <v>3645</v>
      </c>
    </row>
    <row r="1954" spans="6:8">
      <c r="H1954" t="s">
        <v>4246</v>
      </c>
    </row>
    <row r="1955" spans="6:8">
      <c r="F1955" t="s">
        <v>2016</v>
      </c>
      <c r="G1955" t="s">
        <v>3119</v>
      </c>
      <c r="H1955" t="s">
        <v>3692</v>
      </c>
    </row>
    <row r="1956" spans="6:8">
      <c r="H1956" t="s">
        <v>3645</v>
      </c>
    </row>
    <row r="1957" spans="6:8">
      <c r="H1957" t="s">
        <v>4246</v>
      </c>
    </row>
    <row r="1958" spans="6:8">
      <c r="F1958" t="s">
        <v>2017</v>
      </c>
      <c r="G1958" t="s">
        <v>3120</v>
      </c>
      <c r="H1958" t="s">
        <v>3692</v>
      </c>
    </row>
    <row r="1959" spans="6:8">
      <c r="H1959" t="s">
        <v>3645</v>
      </c>
    </row>
    <row r="1960" spans="6:8">
      <c r="H1960" t="s">
        <v>4246</v>
      </c>
    </row>
    <row r="1961" spans="6:8">
      <c r="F1961" t="s">
        <v>2018</v>
      </c>
      <c r="G1961" t="s">
        <v>3121</v>
      </c>
      <c r="H1961" t="s">
        <v>3692</v>
      </c>
    </row>
    <row r="1962" spans="6:8">
      <c r="H1962" t="s">
        <v>3645</v>
      </c>
    </row>
    <row r="1963" spans="6:8">
      <c r="H1963" t="s">
        <v>4246</v>
      </c>
    </row>
    <row r="1964" spans="6:8">
      <c r="F1964" t="s">
        <v>2019</v>
      </c>
      <c r="G1964" t="s">
        <v>3122</v>
      </c>
      <c r="H1964" t="s">
        <v>3692</v>
      </c>
    </row>
    <row r="1965" spans="6:8">
      <c r="H1965" t="s">
        <v>3645</v>
      </c>
    </row>
    <row r="1966" spans="6:8">
      <c r="H1966" t="s">
        <v>4246</v>
      </c>
    </row>
    <row r="1967" spans="6:8">
      <c r="F1967" t="s">
        <v>2020</v>
      </c>
      <c r="G1967" t="s">
        <v>3123</v>
      </c>
      <c r="H1967" t="s">
        <v>3692</v>
      </c>
    </row>
    <row r="1968" spans="6:8">
      <c r="H1968" t="s">
        <v>3645</v>
      </c>
    </row>
    <row r="1969" spans="6:8">
      <c r="H1969" t="s">
        <v>4246</v>
      </c>
    </row>
    <row r="1970" spans="6:8">
      <c r="F1970" t="s">
        <v>2021</v>
      </c>
      <c r="G1970" t="s">
        <v>3124</v>
      </c>
      <c r="H1970" t="s">
        <v>3692</v>
      </c>
    </row>
    <row r="1971" spans="6:8">
      <c r="H1971" t="s">
        <v>3645</v>
      </c>
    </row>
    <row r="1972" spans="6:8">
      <c r="H1972" t="s">
        <v>4246</v>
      </c>
    </row>
    <row r="1973" spans="6:8">
      <c r="F1973" t="s">
        <v>2022</v>
      </c>
      <c r="G1973" t="s">
        <v>3125</v>
      </c>
      <c r="H1973" t="s">
        <v>3692</v>
      </c>
    </row>
    <row r="1974" spans="6:8">
      <c r="H1974" t="s">
        <v>3645</v>
      </c>
    </row>
    <row r="1975" spans="6:8">
      <c r="H1975" t="s">
        <v>4246</v>
      </c>
    </row>
    <row r="1976" spans="6:8">
      <c r="F1976" t="s">
        <v>2023</v>
      </c>
      <c r="G1976" t="s">
        <v>3126</v>
      </c>
      <c r="H1976" t="s">
        <v>3692</v>
      </c>
    </row>
    <row r="1977" spans="6:8">
      <c r="H1977" t="s">
        <v>3645</v>
      </c>
    </row>
    <row r="1978" spans="6:8">
      <c r="H1978" t="s">
        <v>4246</v>
      </c>
    </row>
    <row r="1979" spans="6:8">
      <c r="F1979" t="s">
        <v>2024</v>
      </c>
      <c r="G1979" t="s">
        <v>3127</v>
      </c>
      <c r="H1979" t="s">
        <v>3692</v>
      </c>
    </row>
    <row r="1980" spans="6:8">
      <c r="H1980" t="s">
        <v>3645</v>
      </c>
    </row>
    <row r="1981" spans="6:8">
      <c r="H1981" t="s">
        <v>4246</v>
      </c>
    </row>
    <row r="1982" spans="6:8">
      <c r="F1982" t="s">
        <v>2025</v>
      </c>
      <c r="G1982" t="s">
        <v>3128</v>
      </c>
      <c r="H1982" t="s">
        <v>3692</v>
      </c>
    </row>
    <row r="1983" spans="6:8">
      <c r="H1983" t="s">
        <v>3645</v>
      </c>
    </row>
    <row r="1984" spans="6:8">
      <c r="H1984" t="s">
        <v>4246</v>
      </c>
    </row>
    <row r="1985" spans="1:8">
      <c r="A1985" t="s">
        <v>265</v>
      </c>
      <c r="B1985">
        <f>HYPERLINK("https://github.com/pmd/pmd/commit/42fc221d9341007b40d4b58732d9c63db2cd4c4f", "42fc221d9341007b40d4b58732d9c63db2cd4c4f")</f>
        <v>0</v>
      </c>
      <c r="C1985">
        <f>HYPERLINK("https://github.com/pmd/pmd/commit/48547398cad6f994c981b6d0776f2abfdc8aeb8c", "48547398cad6f994c981b6d0776f2abfdc8aeb8c")</f>
        <v>0</v>
      </c>
      <c r="D1985" t="s">
        <v>763</v>
      </c>
      <c r="E1985" t="s">
        <v>1054</v>
      </c>
      <c r="F1985" t="s">
        <v>2026</v>
      </c>
      <c r="G1985" t="s">
        <v>3129</v>
      </c>
      <c r="H1985" t="s">
        <v>4248</v>
      </c>
    </row>
    <row r="1986" spans="1:8">
      <c r="H1986" t="s">
        <v>4248</v>
      </c>
    </row>
    <row r="1987" spans="1:8">
      <c r="H1987" t="s">
        <v>4183</v>
      </c>
    </row>
    <row r="1988" spans="1:8">
      <c r="A1988" t="s">
        <v>266</v>
      </c>
      <c r="B1988">
        <f>HYPERLINK("https://github.com/pmd/pmd/commit/9648c965e0d19d887242877aa0481b7e45226068", "9648c965e0d19d887242877aa0481b7e45226068")</f>
        <v>0</v>
      </c>
      <c r="C1988">
        <f>HYPERLINK("https://github.com/pmd/pmd/commit/6aeb860ea2918e21962d73e3178b73f55536fcbb", "6aeb860ea2918e21962d73e3178b73f55536fcbb")</f>
        <v>0</v>
      </c>
      <c r="D1988" t="s">
        <v>763</v>
      </c>
      <c r="E1988" t="s">
        <v>1055</v>
      </c>
      <c r="F1988" t="s">
        <v>2027</v>
      </c>
      <c r="G1988" t="s">
        <v>3130</v>
      </c>
      <c r="H1988" t="s">
        <v>4249</v>
      </c>
    </row>
    <row r="1989" spans="1:8">
      <c r="H1989" t="s">
        <v>4250</v>
      </c>
    </row>
    <row r="1990" spans="1:8">
      <c r="H1990" t="s">
        <v>4251</v>
      </c>
    </row>
    <row r="1991" spans="1:8">
      <c r="H1991" t="s">
        <v>4252</v>
      </c>
    </row>
    <row r="1992" spans="1:8">
      <c r="H1992" t="s">
        <v>3714</v>
      </c>
    </row>
    <row r="1993" spans="1:8">
      <c r="H1993" t="s">
        <v>3708</v>
      </c>
    </row>
    <row r="1994" spans="1:8">
      <c r="A1994" t="s">
        <v>267</v>
      </c>
      <c r="B1994">
        <f>HYPERLINK("https://github.com/pmd/pmd/commit/3becab3dd52be84a1a4bd7b3fb5497f5aef11a10", "3becab3dd52be84a1a4bd7b3fb5497f5aef11a10")</f>
        <v>0</v>
      </c>
      <c r="C1994">
        <f>HYPERLINK("https://github.com/pmd/pmd/commit/44ed1ac6aacdabf2f4414357b3aca20b95b33c49", "44ed1ac6aacdabf2f4414357b3aca20b95b33c49")</f>
        <v>0</v>
      </c>
      <c r="D1994" t="s">
        <v>762</v>
      </c>
      <c r="E1994" t="s">
        <v>1056</v>
      </c>
      <c r="F1994" t="s">
        <v>2028</v>
      </c>
      <c r="G1994" t="s">
        <v>2953</v>
      </c>
      <c r="H1994" t="s">
        <v>4253</v>
      </c>
    </row>
    <row r="1995" spans="1:8">
      <c r="A1995" t="s">
        <v>268</v>
      </c>
      <c r="B1995">
        <f>HYPERLINK("https://github.com/pmd/pmd/commit/e2f2a702a7c3342aa88fd447ea480814128c7697", "e2f2a702a7c3342aa88fd447ea480814128c7697")</f>
        <v>0</v>
      </c>
      <c r="C1995">
        <f>HYPERLINK("https://github.com/pmd/pmd/commit/06ad62b3180bd44829616eca0b299485da763eda", "06ad62b3180bd44829616eca0b299485da763eda")</f>
        <v>0</v>
      </c>
      <c r="D1995" t="s">
        <v>764</v>
      </c>
      <c r="E1995" t="s">
        <v>1057</v>
      </c>
      <c r="F1995" t="s">
        <v>2029</v>
      </c>
      <c r="G1995" t="s">
        <v>3131</v>
      </c>
      <c r="H1995" t="s">
        <v>4254</v>
      </c>
    </row>
    <row r="1996" spans="1:8">
      <c r="F1996" t="s">
        <v>2030</v>
      </c>
      <c r="G1996" t="s">
        <v>3132</v>
      </c>
      <c r="H1996" t="s">
        <v>3645</v>
      </c>
    </row>
    <row r="1997" spans="1:8">
      <c r="F1997" t="s">
        <v>2031</v>
      </c>
      <c r="G1997" t="s">
        <v>3133</v>
      </c>
      <c r="H1997" t="s">
        <v>3645</v>
      </c>
    </row>
    <row r="1998" spans="1:8">
      <c r="F1998" t="s">
        <v>2032</v>
      </c>
      <c r="G1998" t="s">
        <v>3134</v>
      </c>
      <c r="H1998" t="s">
        <v>3645</v>
      </c>
    </row>
    <row r="1999" spans="1:8">
      <c r="F1999" t="s">
        <v>2033</v>
      </c>
      <c r="G1999" t="s">
        <v>3135</v>
      </c>
      <c r="H1999" t="s">
        <v>3645</v>
      </c>
    </row>
    <row r="2000" spans="1:8">
      <c r="F2000" t="s">
        <v>2034</v>
      </c>
      <c r="G2000" t="s">
        <v>3136</v>
      </c>
      <c r="H2000" t="s">
        <v>3645</v>
      </c>
    </row>
    <row r="2001" spans="6:8">
      <c r="F2001" t="s">
        <v>2035</v>
      </c>
      <c r="G2001" t="s">
        <v>3137</v>
      </c>
      <c r="H2001" t="s">
        <v>3645</v>
      </c>
    </row>
    <row r="2002" spans="6:8">
      <c r="F2002" t="s">
        <v>2036</v>
      </c>
      <c r="G2002" t="s">
        <v>3138</v>
      </c>
      <c r="H2002" t="s">
        <v>4254</v>
      </c>
    </row>
    <row r="2003" spans="6:8">
      <c r="F2003" t="s">
        <v>2037</v>
      </c>
      <c r="G2003" t="s">
        <v>3139</v>
      </c>
      <c r="H2003" t="s">
        <v>3645</v>
      </c>
    </row>
    <row r="2004" spans="6:8">
      <c r="F2004" t="s">
        <v>2038</v>
      </c>
      <c r="G2004" t="s">
        <v>3140</v>
      </c>
      <c r="H2004" t="s">
        <v>3645</v>
      </c>
    </row>
    <row r="2005" spans="6:8">
      <c r="F2005" t="s">
        <v>2039</v>
      </c>
      <c r="G2005" t="s">
        <v>3141</v>
      </c>
      <c r="H2005" t="s">
        <v>3645</v>
      </c>
    </row>
    <row r="2006" spans="6:8">
      <c r="F2006" t="s">
        <v>2040</v>
      </c>
      <c r="G2006" t="s">
        <v>3142</v>
      </c>
      <c r="H2006" t="s">
        <v>3645</v>
      </c>
    </row>
    <row r="2007" spans="6:8">
      <c r="F2007" t="s">
        <v>2041</v>
      </c>
      <c r="G2007" t="s">
        <v>3143</v>
      </c>
      <c r="H2007" t="s">
        <v>3645</v>
      </c>
    </row>
    <row r="2008" spans="6:8">
      <c r="F2008" t="s">
        <v>2042</v>
      </c>
      <c r="G2008" t="s">
        <v>3144</v>
      </c>
      <c r="H2008" t="s">
        <v>3645</v>
      </c>
    </row>
    <row r="2009" spans="6:8">
      <c r="F2009" t="s">
        <v>2043</v>
      </c>
      <c r="G2009" t="s">
        <v>3145</v>
      </c>
      <c r="H2009" t="s">
        <v>3645</v>
      </c>
    </row>
    <row r="2010" spans="6:8">
      <c r="F2010" t="s">
        <v>2044</v>
      </c>
      <c r="G2010" t="s">
        <v>3146</v>
      </c>
      <c r="H2010" t="s">
        <v>3645</v>
      </c>
    </row>
    <row r="2011" spans="6:8">
      <c r="F2011" t="s">
        <v>2045</v>
      </c>
      <c r="G2011" t="s">
        <v>3147</v>
      </c>
      <c r="H2011" t="s">
        <v>3645</v>
      </c>
    </row>
    <row r="2012" spans="6:8">
      <c r="F2012" t="s">
        <v>2046</v>
      </c>
      <c r="G2012" t="s">
        <v>2920</v>
      </c>
      <c r="H2012" t="s">
        <v>3645</v>
      </c>
    </row>
    <row r="2013" spans="6:8">
      <c r="F2013" t="s">
        <v>2028</v>
      </c>
      <c r="G2013" t="s">
        <v>2953</v>
      </c>
      <c r="H2013" t="s">
        <v>3645</v>
      </c>
    </row>
    <row r="2014" spans="6:8">
      <c r="F2014" t="s">
        <v>2047</v>
      </c>
      <c r="G2014" t="s">
        <v>3148</v>
      </c>
      <c r="H2014" t="s">
        <v>3645</v>
      </c>
    </row>
    <row r="2015" spans="6:8">
      <c r="F2015" t="s">
        <v>2048</v>
      </c>
      <c r="G2015" t="s">
        <v>3036</v>
      </c>
      <c r="H2015" t="s">
        <v>3645</v>
      </c>
    </row>
    <row r="2016" spans="6:8">
      <c r="F2016" t="s">
        <v>2049</v>
      </c>
      <c r="G2016" t="s">
        <v>3149</v>
      </c>
      <c r="H2016" t="s">
        <v>3645</v>
      </c>
    </row>
    <row r="2017" spans="6:8">
      <c r="F2017" t="s">
        <v>2050</v>
      </c>
      <c r="G2017" t="s">
        <v>3150</v>
      </c>
      <c r="H2017" t="s">
        <v>3645</v>
      </c>
    </row>
    <row r="2018" spans="6:8">
      <c r="F2018" t="s">
        <v>2051</v>
      </c>
      <c r="G2018" t="s">
        <v>3151</v>
      </c>
      <c r="H2018" t="s">
        <v>3645</v>
      </c>
    </row>
    <row r="2019" spans="6:8">
      <c r="F2019" t="s">
        <v>2052</v>
      </c>
      <c r="G2019" t="s">
        <v>3152</v>
      </c>
      <c r="H2019" t="s">
        <v>3645</v>
      </c>
    </row>
    <row r="2020" spans="6:8">
      <c r="F2020" t="s">
        <v>2053</v>
      </c>
      <c r="G2020" t="s">
        <v>3153</v>
      </c>
      <c r="H2020" t="s">
        <v>3645</v>
      </c>
    </row>
    <row r="2021" spans="6:8">
      <c r="F2021" t="s">
        <v>2054</v>
      </c>
      <c r="G2021" t="s">
        <v>3154</v>
      </c>
      <c r="H2021" t="s">
        <v>3645</v>
      </c>
    </row>
    <row r="2022" spans="6:8">
      <c r="F2022" t="s">
        <v>2055</v>
      </c>
      <c r="G2022" t="s">
        <v>3155</v>
      </c>
      <c r="H2022" t="s">
        <v>3645</v>
      </c>
    </row>
    <row r="2023" spans="6:8">
      <c r="F2023" t="s">
        <v>2056</v>
      </c>
      <c r="G2023" t="s">
        <v>3156</v>
      </c>
      <c r="H2023" t="s">
        <v>3645</v>
      </c>
    </row>
    <row r="2024" spans="6:8">
      <c r="F2024" t="s">
        <v>2057</v>
      </c>
      <c r="G2024" t="s">
        <v>3157</v>
      </c>
      <c r="H2024" t="s">
        <v>3645</v>
      </c>
    </row>
    <row r="2025" spans="6:8">
      <c r="F2025" t="s">
        <v>2058</v>
      </c>
      <c r="G2025" t="s">
        <v>3158</v>
      </c>
      <c r="H2025" t="s">
        <v>3645</v>
      </c>
    </row>
    <row r="2026" spans="6:8">
      <c r="F2026" t="s">
        <v>2059</v>
      </c>
      <c r="G2026" t="s">
        <v>3159</v>
      </c>
      <c r="H2026" t="s">
        <v>3645</v>
      </c>
    </row>
    <row r="2027" spans="6:8">
      <c r="F2027" t="s">
        <v>2060</v>
      </c>
      <c r="G2027" t="s">
        <v>3160</v>
      </c>
      <c r="H2027" t="s">
        <v>3645</v>
      </c>
    </row>
    <row r="2028" spans="6:8">
      <c r="F2028" t="s">
        <v>2061</v>
      </c>
      <c r="G2028" t="s">
        <v>3161</v>
      </c>
      <c r="H2028" t="s">
        <v>3645</v>
      </c>
    </row>
    <row r="2029" spans="6:8">
      <c r="F2029" t="s">
        <v>2062</v>
      </c>
      <c r="G2029" t="s">
        <v>2937</v>
      </c>
      <c r="H2029" t="s">
        <v>3645</v>
      </c>
    </row>
    <row r="2030" spans="6:8">
      <c r="F2030" t="s">
        <v>2063</v>
      </c>
      <c r="G2030" t="s">
        <v>2948</v>
      </c>
      <c r="H2030" t="s">
        <v>3645</v>
      </c>
    </row>
    <row r="2031" spans="6:8">
      <c r="F2031" t="s">
        <v>2064</v>
      </c>
      <c r="G2031" t="s">
        <v>3162</v>
      </c>
      <c r="H2031" t="s">
        <v>3645</v>
      </c>
    </row>
    <row r="2032" spans="6:8">
      <c r="F2032" t="s">
        <v>2065</v>
      </c>
      <c r="G2032" t="s">
        <v>3163</v>
      </c>
      <c r="H2032" t="s">
        <v>3645</v>
      </c>
    </row>
    <row r="2033" spans="1:8">
      <c r="F2033" t="s">
        <v>2066</v>
      </c>
      <c r="G2033" t="s">
        <v>3164</v>
      </c>
      <c r="H2033" t="s">
        <v>3645</v>
      </c>
    </row>
    <row r="2034" spans="1:8">
      <c r="A2034" t="s">
        <v>269</v>
      </c>
      <c r="B2034">
        <f>HYPERLINK("https://github.com/pmd/pmd/commit/b4e8751acb60086d48f120178fba618880930599", "b4e8751acb60086d48f120178fba618880930599")</f>
        <v>0</v>
      </c>
      <c r="C2034">
        <f>HYPERLINK("https://github.com/pmd/pmd/commit/dee7967d2ac3290424a0dd1dbd1553aaaa193d02", "dee7967d2ac3290424a0dd1dbd1553aaaa193d02")</f>
        <v>0</v>
      </c>
      <c r="D2034" t="s">
        <v>764</v>
      </c>
      <c r="E2034" t="s">
        <v>1058</v>
      </c>
      <c r="F2034" t="s">
        <v>2067</v>
      </c>
      <c r="G2034" t="s">
        <v>3165</v>
      </c>
      <c r="H2034" t="s">
        <v>3645</v>
      </c>
    </row>
    <row r="2035" spans="1:8">
      <c r="A2035" t="s">
        <v>270</v>
      </c>
      <c r="B2035">
        <f>HYPERLINK("https://github.com/pmd/pmd/commit/a06e24ce14e7917d6d75d654fa66c126ab8f55de", "a06e24ce14e7917d6d75d654fa66c126ab8f55de")</f>
        <v>0</v>
      </c>
      <c r="C2035">
        <f>HYPERLINK("https://github.com/pmd/pmd/commit/1857abbcabd8ed214207ad8355be927c91d7cc74", "1857abbcabd8ed214207ad8355be927c91d7cc74")</f>
        <v>0</v>
      </c>
      <c r="D2035" t="s">
        <v>763</v>
      </c>
      <c r="E2035" t="s">
        <v>1059</v>
      </c>
      <c r="F2035" t="s">
        <v>1581</v>
      </c>
      <c r="G2035" t="s">
        <v>2830</v>
      </c>
      <c r="H2035" t="s">
        <v>4255</v>
      </c>
    </row>
    <row r="2036" spans="1:8">
      <c r="A2036" t="s">
        <v>271</v>
      </c>
      <c r="B2036">
        <f>HYPERLINK("https://github.com/pmd/pmd/commit/2fa65a65ab4ab5c564df1a167355859f3827166e", "2fa65a65ab4ab5c564df1a167355859f3827166e")</f>
        <v>0</v>
      </c>
      <c r="C2036">
        <f>HYPERLINK("https://github.com/pmd/pmd/commit/635e29a219c46a7a572fc9802881a94a957ae8f9", "635e29a219c46a7a572fc9802881a94a957ae8f9")</f>
        <v>0</v>
      </c>
      <c r="D2036" t="s">
        <v>763</v>
      </c>
      <c r="E2036" t="s">
        <v>1060</v>
      </c>
      <c r="F2036" t="s">
        <v>1626</v>
      </c>
      <c r="G2036" t="s">
        <v>2872</v>
      </c>
      <c r="H2036" t="s">
        <v>4256</v>
      </c>
    </row>
    <row r="2037" spans="1:8">
      <c r="A2037" t="s">
        <v>272</v>
      </c>
      <c r="B2037">
        <f>HYPERLINK("https://github.com/pmd/pmd/commit/f0290f805113a10cfc1dabc4e7638193d2ae3edd", "f0290f805113a10cfc1dabc4e7638193d2ae3edd")</f>
        <v>0</v>
      </c>
      <c r="C2037">
        <f>HYPERLINK("https://github.com/pmd/pmd/commit/8a2f5ec3de692d5823f7b06ec7b02c503f329055", "8a2f5ec3de692d5823f7b06ec7b02c503f329055")</f>
        <v>0</v>
      </c>
      <c r="D2037" t="s">
        <v>765</v>
      </c>
      <c r="E2037" t="s">
        <v>1061</v>
      </c>
      <c r="F2037" t="s">
        <v>1573</v>
      </c>
      <c r="G2037" t="s">
        <v>2823</v>
      </c>
      <c r="H2037" t="s">
        <v>4257</v>
      </c>
    </row>
    <row r="2038" spans="1:8">
      <c r="A2038" t="s">
        <v>273</v>
      </c>
      <c r="B2038">
        <f>HYPERLINK("https://github.com/pmd/pmd/commit/0e4ce7b28e3077137829b6f5dd08451146b9010a", "0e4ce7b28e3077137829b6f5dd08451146b9010a")</f>
        <v>0</v>
      </c>
      <c r="C2038">
        <f>HYPERLINK("https://github.com/pmd/pmd/commit/38025cb0de906c950092b10a411780a73ff30d79", "38025cb0de906c950092b10a411780a73ff30d79")</f>
        <v>0</v>
      </c>
      <c r="D2038" t="s">
        <v>763</v>
      </c>
      <c r="E2038" t="s">
        <v>1062</v>
      </c>
      <c r="F2038" t="s">
        <v>2068</v>
      </c>
      <c r="G2038" t="s">
        <v>3166</v>
      </c>
      <c r="H2038" t="s">
        <v>4258</v>
      </c>
    </row>
    <row r="2039" spans="1:8">
      <c r="H2039" t="s">
        <v>4259</v>
      </c>
    </row>
    <row r="2040" spans="1:8">
      <c r="H2040" t="s">
        <v>4260</v>
      </c>
    </row>
    <row r="2041" spans="1:8">
      <c r="H2041" t="s">
        <v>4246</v>
      </c>
    </row>
    <row r="2042" spans="1:8">
      <c r="F2042" t="s">
        <v>2069</v>
      </c>
      <c r="G2042" t="s">
        <v>3167</v>
      </c>
      <c r="H2042" t="s">
        <v>4261</v>
      </c>
    </row>
    <row r="2043" spans="1:8">
      <c r="H2043" t="s">
        <v>4262</v>
      </c>
    </row>
    <row r="2044" spans="1:8">
      <c r="H2044" t="s">
        <v>4263</v>
      </c>
    </row>
    <row r="2045" spans="1:8">
      <c r="H2045" t="s">
        <v>4246</v>
      </c>
    </row>
    <row r="2046" spans="1:8">
      <c r="F2046" t="s">
        <v>2070</v>
      </c>
      <c r="G2046" t="s">
        <v>3168</v>
      </c>
      <c r="H2046" t="s">
        <v>4264</v>
      </c>
    </row>
    <row r="2047" spans="1:8">
      <c r="A2047" t="s">
        <v>274</v>
      </c>
      <c r="B2047">
        <f>HYPERLINK("https://github.com/pmd/pmd/commit/113e719ad482e8c2ff7b4702de1cf6855e8ef79b", "113e719ad482e8c2ff7b4702de1cf6855e8ef79b")</f>
        <v>0</v>
      </c>
      <c r="C2047">
        <f>HYPERLINK("https://github.com/pmd/pmd/commit/d239a4d8cd8688be708b6dfd46994f3f9756f2fe", "d239a4d8cd8688be708b6dfd46994f3f9756f2fe")</f>
        <v>0</v>
      </c>
      <c r="D2047" t="s">
        <v>763</v>
      </c>
      <c r="E2047" t="s">
        <v>1063</v>
      </c>
      <c r="F2047" t="s">
        <v>2071</v>
      </c>
      <c r="G2047" t="s">
        <v>2994</v>
      </c>
      <c r="H2047" t="s">
        <v>4176</v>
      </c>
    </row>
    <row r="2048" spans="1:8">
      <c r="H2048" t="s">
        <v>4177</v>
      </c>
    </row>
    <row r="2049" spans="1:8">
      <c r="H2049" t="s">
        <v>4178</v>
      </c>
    </row>
    <row r="2050" spans="1:8">
      <c r="H2050" t="s">
        <v>4179</v>
      </c>
    </row>
    <row r="2051" spans="1:8">
      <c r="H2051" t="s">
        <v>4180</v>
      </c>
    </row>
    <row r="2052" spans="1:8">
      <c r="H2052" t="s">
        <v>4181</v>
      </c>
    </row>
    <row r="2053" spans="1:8">
      <c r="H2053" t="s">
        <v>4182</v>
      </c>
    </row>
    <row r="2054" spans="1:8">
      <c r="H2054" t="s">
        <v>4183</v>
      </c>
    </row>
    <row r="2055" spans="1:8">
      <c r="H2055" t="s">
        <v>4184</v>
      </c>
    </row>
    <row r="2056" spans="1:8">
      <c r="A2056" t="s">
        <v>275</v>
      </c>
      <c r="B2056">
        <f>HYPERLINK("https://github.com/pmd/pmd/commit/4e02b9b831743c0e6f46514ae6a209ed96e86e22", "4e02b9b831743c0e6f46514ae6a209ed96e86e22")</f>
        <v>0</v>
      </c>
      <c r="C2056">
        <f>HYPERLINK("https://github.com/pmd/pmd/commit/82d36689d3696a80c4f867bc50a8aec76794d261", "82d36689d3696a80c4f867bc50a8aec76794d261")</f>
        <v>0</v>
      </c>
      <c r="D2056" t="s">
        <v>763</v>
      </c>
      <c r="E2056" t="s">
        <v>1064</v>
      </c>
      <c r="F2056" t="s">
        <v>1573</v>
      </c>
      <c r="G2056" t="s">
        <v>2823</v>
      </c>
      <c r="H2056" t="s">
        <v>4265</v>
      </c>
    </row>
    <row r="2057" spans="1:8">
      <c r="F2057" t="s">
        <v>2072</v>
      </c>
      <c r="G2057" t="s">
        <v>3169</v>
      </c>
      <c r="H2057" t="s">
        <v>3709</v>
      </c>
    </row>
    <row r="2058" spans="1:8">
      <c r="H2058" t="s">
        <v>4266</v>
      </c>
    </row>
    <row r="2059" spans="1:8">
      <c r="A2059" t="s">
        <v>276</v>
      </c>
      <c r="B2059">
        <f>HYPERLINK("https://github.com/pmd/pmd/commit/73e19eaded95c3b4bd0a5bb9e5fdaad342d4afc7", "73e19eaded95c3b4bd0a5bb9e5fdaad342d4afc7")</f>
        <v>0</v>
      </c>
      <c r="C2059">
        <f>HYPERLINK("https://github.com/pmd/pmd/commit/9b7f9a1ba8d1bb973d3aaa7f04a9884a4a48c67e", "9b7f9a1ba8d1bb973d3aaa7f04a9884a4a48c67e")</f>
        <v>0</v>
      </c>
      <c r="D2059" t="s">
        <v>763</v>
      </c>
      <c r="E2059" t="s">
        <v>1065</v>
      </c>
      <c r="F2059" t="s">
        <v>1573</v>
      </c>
      <c r="G2059" t="s">
        <v>2823</v>
      </c>
      <c r="H2059" t="s">
        <v>4267</v>
      </c>
    </row>
    <row r="2060" spans="1:8">
      <c r="A2060" t="s">
        <v>277</v>
      </c>
      <c r="B2060">
        <f>HYPERLINK("https://github.com/pmd/pmd/commit/e8a6c1e38ddb80262c565d59e04495a50145c82f", "e8a6c1e38ddb80262c565d59e04495a50145c82f")</f>
        <v>0</v>
      </c>
      <c r="C2060">
        <f>HYPERLINK("https://github.com/pmd/pmd/commit/d9d07978cab508b460c49b073d9d8d393ce9e1a1", "d9d07978cab508b460c49b073d9d8d393ce9e1a1")</f>
        <v>0</v>
      </c>
      <c r="D2060" t="s">
        <v>763</v>
      </c>
      <c r="E2060" t="s">
        <v>1066</v>
      </c>
      <c r="F2060" t="s">
        <v>1552</v>
      </c>
      <c r="G2060" t="s">
        <v>2803</v>
      </c>
      <c r="H2060" t="s">
        <v>4268</v>
      </c>
    </row>
    <row r="2061" spans="1:8">
      <c r="F2061" t="s">
        <v>2073</v>
      </c>
      <c r="G2061" t="s">
        <v>3170</v>
      </c>
      <c r="H2061" t="s">
        <v>4269</v>
      </c>
    </row>
    <row r="2062" spans="1:8">
      <c r="A2062" t="s">
        <v>278</v>
      </c>
      <c r="B2062">
        <f>HYPERLINK("https://github.com/pmd/pmd/commit/de9c2b0e3ae70f755a4746debac2c01636204af1", "de9c2b0e3ae70f755a4746debac2c01636204af1")</f>
        <v>0</v>
      </c>
      <c r="C2062">
        <f>HYPERLINK("https://github.com/pmd/pmd/commit/265767e86fd9f113b51026bbf0cc7ddf0cf9ca91", "265767e86fd9f113b51026bbf0cc7ddf0cf9ca91")</f>
        <v>0</v>
      </c>
      <c r="D2062" t="s">
        <v>764</v>
      </c>
      <c r="E2062" t="s">
        <v>1067</v>
      </c>
      <c r="F2062" t="s">
        <v>1588</v>
      </c>
      <c r="G2062" t="s">
        <v>2837</v>
      </c>
      <c r="H2062" t="s">
        <v>4270</v>
      </c>
    </row>
    <row r="2063" spans="1:8">
      <c r="H2063" t="s">
        <v>4271</v>
      </c>
    </row>
    <row r="2064" spans="1:8">
      <c r="H2064" t="s">
        <v>4272</v>
      </c>
    </row>
    <row r="2065" spans="1:8">
      <c r="A2065" t="s">
        <v>279</v>
      </c>
      <c r="B2065">
        <f>HYPERLINK("https://github.com/pmd/pmd/commit/7c6f11dd076225fc7acf90cb327e27da85f7c4d0", "7c6f11dd076225fc7acf90cb327e27da85f7c4d0")</f>
        <v>0</v>
      </c>
      <c r="C2065">
        <f>HYPERLINK("https://github.com/pmd/pmd/commit/157d89fa809b3a1258331a27bc25869407f46b84", "157d89fa809b3a1258331a27bc25869407f46b84")</f>
        <v>0</v>
      </c>
      <c r="D2065" t="s">
        <v>766</v>
      </c>
      <c r="E2065" t="s">
        <v>1068</v>
      </c>
      <c r="F2065" t="s">
        <v>1573</v>
      </c>
      <c r="G2065" t="s">
        <v>2823</v>
      </c>
      <c r="H2065" t="s">
        <v>3617</v>
      </c>
    </row>
    <row r="2066" spans="1:8">
      <c r="A2066" t="s">
        <v>280</v>
      </c>
      <c r="B2066">
        <f>HYPERLINK("https://github.com/pmd/pmd/commit/61070bc9cf24651888d1534f020ca9868b7f8fee", "61070bc9cf24651888d1534f020ca9868b7f8fee")</f>
        <v>0</v>
      </c>
      <c r="C2066">
        <f>HYPERLINK("https://github.com/pmd/pmd/commit/7c6f11dd076225fc7acf90cb327e27da85f7c4d0", "7c6f11dd076225fc7acf90cb327e27da85f7c4d0")</f>
        <v>0</v>
      </c>
      <c r="D2066" t="s">
        <v>766</v>
      </c>
      <c r="E2066" t="s">
        <v>1069</v>
      </c>
      <c r="F2066" t="s">
        <v>2074</v>
      </c>
      <c r="G2066" t="s">
        <v>3171</v>
      </c>
      <c r="H2066" t="s">
        <v>4273</v>
      </c>
    </row>
    <row r="2067" spans="1:8">
      <c r="A2067" t="s">
        <v>281</v>
      </c>
      <c r="B2067">
        <f>HYPERLINK("https://github.com/pmd/pmd/commit/bfa41bb6cd708b5670f112312e68fb073a4ea18c", "bfa41bb6cd708b5670f112312e68fb073a4ea18c")</f>
        <v>0</v>
      </c>
      <c r="C2067">
        <f>HYPERLINK("https://github.com/pmd/pmd/commit/3e984b12209f3ed84b6237ef4b194f1a4f1a69bf", "3e984b12209f3ed84b6237ef4b194f1a4f1a69bf")</f>
        <v>0</v>
      </c>
      <c r="D2067" t="s">
        <v>766</v>
      </c>
      <c r="E2067" t="s">
        <v>1070</v>
      </c>
      <c r="F2067" t="s">
        <v>2075</v>
      </c>
      <c r="G2067" t="s">
        <v>3172</v>
      </c>
      <c r="H2067" t="s">
        <v>4273</v>
      </c>
    </row>
    <row r="2068" spans="1:8">
      <c r="A2068" t="s">
        <v>282</v>
      </c>
      <c r="B2068">
        <f>HYPERLINK("https://github.com/pmd/pmd/commit/22c7ac3c54b11a28fc280740ad1717f9b7b6004e", "22c7ac3c54b11a28fc280740ad1717f9b7b6004e")</f>
        <v>0</v>
      </c>
      <c r="C2068">
        <f>HYPERLINK("https://github.com/pmd/pmd/commit/bfa41bb6cd708b5670f112312e68fb073a4ea18c", "bfa41bb6cd708b5670f112312e68fb073a4ea18c")</f>
        <v>0</v>
      </c>
      <c r="D2068" t="s">
        <v>766</v>
      </c>
      <c r="E2068" t="s">
        <v>1071</v>
      </c>
      <c r="F2068" t="s">
        <v>2076</v>
      </c>
      <c r="G2068" t="s">
        <v>3173</v>
      </c>
      <c r="H2068" t="s">
        <v>4274</v>
      </c>
    </row>
    <row r="2069" spans="1:8">
      <c r="A2069" t="s">
        <v>283</v>
      </c>
      <c r="B2069">
        <f>HYPERLINK("https://github.com/pmd/pmd/commit/39274e2f6974f1bb599426f89be198f4eefab16f", "39274e2f6974f1bb599426f89be198f4eefab16f")</f>
        <v>0</v>
      </c>
      <c r="C2069">
        <f>HYPERLINK("https://github.com/pmd/pmd/commit/a27f71b55fd558865e72a02fb5dad439f8550a5e", "a27f71b55fd558865e72a02fb5dad439f8550a5e")</f>
        <v>0</v>
      </c>
      <c r="D2069" t="s">
        <v>765</v>
      </c>
      <c r="E2069" t="s">
        <v>1072</v>
      </c>
      <c r="F2069" t="s">
        <v>2077</v>
      </c>
      <c r="G2069" t="s">
        <v>3174</v>
      </c>
      <c r="H2069" t="s">
        <v>3692</v>
      </c>
    </row>
    <row r="2070" spans="1:8">
      <c r="H2070" t="s">
        <v>4275</v>
      </c>
    </row>
    <row r="2071" spans="1:8">
      <c r="H2071" t="s">
        <v>4246</v>
      </c>
    </row>
    <row r="2072" spans="1:8">
      <c r="A2072" t="s">
        <v>284</v>
      </c>
      <c r="B2072">
        <f>HYPERLINK("https://github.com/pmd/pmd/commit/2eb9de0c30f6c436ecea393c52272193554c003a", "2eb9de0c30f6c436ecea393c52272193554c003a")</f>
        <v>0</v>
      </c>
      <c r="C2072">
        <f>HYPERLINK("https://github.com/pmd/pmd/commit/51bdf6faf4ae8ef56e16df40c14fafa1b43c838c", "51bdf6faf4ae8ef56e16df40c14fafa1b43c838c")</f>
        <v>0</v>
      </c>
      <c r="D2072" t="s">
        <v>763</v>
      </c>
      <c r="E2072" t="s">
        <v>1073</v>
      </c>
      <c r="F2072" t="s">
        <v>1552</v>
      </c>
      <c r="G2072" t="s">
        <v>2803</v>
      </c>
      <c r="H2072" t="s">
        <v>4276</v>
      </c>
    </row>
    <row r="2073" spans="1:8">
      <c r="H2073" t="s">
        <v>4276</v>
      </c>
    </row>
    <row r="2074" spans="1:8">
      <c r="F2074" t="s">
        <v>1573</v>
      </c>
      <c r="G2074" t="s">
        <v>2823</v>
      </c>
      <c r="H2074" t="s">
        <v>4277</v>
      </c>
    </row>
    <row r="2075" spans="1:8">
      <c r="F2075" t="s">
        <v>2078</v>
      </c>
      <c r="G2075" t="s">
        <v>3175</v>
      </c>
      <c r="H2075" t="s">
        <v>4278</v>
      </c>
    </row>
    <row r="2076" spans="1:8">
      <c r="H2076" t="s">
        <v>4278</v>
      </c>
    </row>
    <row r="2077" spans="1:8">
      <c r="H2077" t="s">
        <v>4279</v>
      </c>
    </row>
    <row r="2078" spans="1:8">
      <c r="H2078" t="s">
        <v>4280</v>
      </c>
    </row>
    <row r="2079" spans="1:8">
      <c r="H2079" t="s">
        <v>4281</v>
      </c>
    </row>
    <row r="2080" spans="1:8">
      <c r="H2080" t="s">
        <v>4282</v>
      </c>
    </row>
    <row r="2081" spans="1:8">
      <c r="H2081" t="s">
        <v>4283</v>
      </c>
    </row>
    <row r="2082" spans="1:8">
      <c r="H2082" t="s">
        <v>4284</v>
      </c>
    </row>
    <row r="2083" spans="1:8">
      <c r="A2083" t="s">
        <v>285</v>
      </c>
      <c r="B2083">
        <f>HYPERLINK("https://github.com/pmd/pmd/commit/58b243e8302d219dd8a53c090757247f5aeb16e9", "58b243e8302d219dd8a53c090757247f5aeb16e9")</f>
        <v>0</v>
      </c>
      <c r="C2083">
        <f>HYPERLINK("https://github.com/pmd/pmd/commit/1998af1a13960cc8ab25fc29b33d09d1b10afbc7", "1998af1a13960cc8ab25fc29b33d09d1b10afbc7")</f>
        <v>0</v>
      </c>
      <c r="D2083" t="s">
        <v>765</v>
      </c>
      <c r="E2083" t="s">
        <v>1074</v>
      </c>
      <c r="F2083" t="s">
        <v>2079</v>
      </c>
      <c r="G2083" t="s">
        <v>3176</v>
      </c>
      <c r="H2083" t="s">
        <v>4285</v>
      </c>
    </row>
    <row r="2084" spans="1:8">
      <c r="H2084" t="s">
        <v>4286</v>
      </c>
    </row>
    <row r="2085" spans="1:8">
      <c r="A2085" t="s">
        <v>286</v>
      </c>
      <c r="B2085">
        <f>HYPERLINK("https://github.com/pmd/pmd/commit/6265940d566f9346c33c6c8978690c038078bccc", "6265940d566f9346c33c6c8978690c038078bccc")</f>
        <v>0</v>
      </c>
      <c r="C2085">
        <f>HYPERLINK("https://github.com/pmd/pmd/commit/5f847aa32d5eabe0892bc1ad3e2411c53488e181", "5f847aa32d5eabe0892bc1ad3e2411c53488e181")</f>
        <v>0</v>
      </c>
      <c r="D2085" t="s">
        <v>764</v>
      </c>
      <c r="E2085" t="s">
        <v>1075</v>
      </c>
      <c r="F2085" t="s">
        <v>2080</v>
      </c>
      <c r="G2085" t="s">
        <v>2984</v>
      </c>
      <c r="H2085" t="s">
        <v>4287</v>
      </c>
    </row>
    <row r="2086" spans="1:8">
      <c r="A2086" t="s">
        <v>287</v>
      </c>
      <c r="B2086">
        <f>HYPERLINK("https://github.com/pmd/pmd/commit/d1cb839b37a426cc61f02455fa36c9d6369fc12b", "d1cb839b37a426cc61f02455fa36c9d6369fc12b")</f>
        <v>0</v>
      </c>
      <c r="C2086">
        <f>HYPERLINK("https://github.com/pmd/pmd/commit/11bbd666aeff3de8a830dfd435af2f3a44eccba3", "11bbd666aeff3de8a830dfd435af2f3a44eccba3")</f>
        <v>0</v>
      </c>
      <c r="D2086" t="s">
        <v>763</v>
      </c>
      <c r="E2086" t="s">
        <v>1076</v>
      </c>
      <c r="F2086" t="s">
        <v>2073</v>
      </c>
      <c r="G2086" t="s">
        <v>3170</v>
      </c>
      <c r="H2086" t="s">
        <v>4288</v>
      </c>
    </row>
    <row r="2087" spans="1:8">
      <c r="A2087" t="s">
        <v>288</v>
      </c>
      <c r="B2087">
        <f>HYPERLINK("https://github.com/pmd/pmd/commit/302e38ba8d1ab76a5235ac8c0a4c6dd2b9f6b75d", "302e38ba8d1ab76a5235ac8c0a4c6dd2b9f6b75d")</f>
        <v>0</v>
      </c>
      <c r="C2087">
        <f>HYPERLINK("https://github.com/pmd/pmd/commit/c1f5d18669b6e911e2b995e0c520b710cfd453fc", "c1f5d18669b6e911e2b995e0c520b710cfd453fc")</f>
        <v>0</v>
      </c>
      <c r="D2087" t="s">
        <v>763</v>
      </c>
      <c r="E2087" t="s">
        <v>1077</v>
      </c>
      <c r="F2087" t="s">
        <v>1573</v>
      </c>
      <c r="G2087" t="s">
        <v>2823</v>
      </c>
      <c r="H2087" t="s">
        <v>3692</v>
      </c>
    </row>
    <row r="2088" spans="1:8">
      <c r="H2088" t="s">
        <v>4289</v>
      </c>
    </row>
    <row r="2089" spans="1:8">
      <c r="F2089" t="s">
        <v>2081</v>
      </c>
      <c r="G2089" t="s">
        <v>3177</v>
      </c>
      <c r="H2089" t="s">
        <v>3692</v>
      </c>
    </row>
    <row r="2090" spans="1:8">
      <c r="A2090" t="s">
        <v>289</v>
      </c>
      <c r="B2090">
        <f>HYPERLINK("https://github.com/pmd/pmd/commit/d1e9e44fda275d856140e99118af57b9b3e372ef", "d1e9e44fda275d856140e99118af57b9b3e372ef")</f>
        <v>0</v>
      </c>
      <c r="C2090">
        <f>HYPERLINK("https://github.com/pmd/pmd/commit/b9e32ef88fef3f29a179935bb330c3d3a8fda31d", "b9e32ef88fef3f29a179935bb330c3d3a8fda31d")</f>
        <v>0</v>
      </c>
      <c r="D2090" t="s">
        <v>763</v>
      </c>
      <c r="E2090" t="s">
        <v>1078</v>
      </c>
      <c r="F2090" t="s">
        <v>2073</v>
      </c>
      <c r="G2090" t="s">
        <v>3170</v>
      </c>
      <c r="H2090" t="s">
        <v>4290</v>
      </c>
    </row>
    <row r="2091" spans="1:8">
      <c r="F2091" t="s">
        <v>1651</v>
      </c>
      <c r="G2091" t="s">
        <v>2897</v>
      </c>
      <c r="H2091" t="s">
        <v>4291</v>
      </c>
    </row>
    <row r="2092" spans="1:8">
      <c r="A2092" t="s">
        <v>290</v>
      </c>
      <c r="B2092">
        <f>HYPERLINK("https://github.com/pmd/pmd/commit/fb1b6cc6302db185dfbc08e39505050c25b63412", "fb1b6cc6302db185dfbc08e39505050c25b63412")</f>
        <v>0</v>
      </c>
      <c r="C2092">
        <f>HYPERLINK("https://github.com/pmd/pmd/commit/90bbf701a5def6c18567f0b2f57849ca92762a15", "90bbf701a5def6c18567f0b2f57849ca92762a15")</f>
        <v>0</v>
      </c>
      <c r="D2092" t="s">
        <v>763</v>
      </c>
      <c r="E2092" t="s">
        <v>1079</v>
      </c>
      <c r="F2092" t="s">
        <v>2082</v>
      </c>
      <c r="G2092" t="s">
        <v>3178</v>
      </c>
      <c r="H2092" t="s">
        <v>4292</v>
      </c>
    </row>
    <row r="2093" spans="1:8">
      <c r="H2093" t="s">
        <v>4262</v>
      </c>
    </row>
    <row r="2094" spans="1:8">
      <c r="H2094" t="s">
        <v>4293</v>
      </c>
    </row>
    <row r="2095" spans="1:8">
      <c r="H2095" t="s">
        <v>3645</v>
      </c>
    </row>
    <row r="2096" spans="1:8">
      <c r="H2096" t="s">
        <v>4246</v>
      </c>
    </row>
    <row r="2097" spans="6:8">
      <c r="F2097" t="s">
        <v>2083</v>
      </c>
      <c r="G2097" t="s">
        <v>3141</v>
      </c>
      <c r="H2097" t="s">
        <v>3692</v>
      </c>
    </row>
    <row r="2098" spans="6:8">
      <c r="H2098" t="s">
        <v>4246</v>
      </c>
    </row>
    <row r="2099" spans="6:8">
      <c r="F2099" t="s">
        <v>2084</v>
      </c>
      <c r="G2099" t="s">
        <v>3165</v>
      </c>
      <c r="H2099" t="s">
        <v>3692</v>
      </c>
    </row>
    <row r="2100" spans="6:8">
      <c r="H2100" t="s">
        <v>4246</v>
      </c>
    </row>
    <row r="2101" spans="6:8">
      <c r="F2101" t="s">
        <v>2085</v>
      </c>
      <c r="G2101" t="s">
        <v>3179</v>
      </c>
      <c r="H2101" t="s">
        <v>3692</v>
      </c>
    </row>
    <row r="2102" spans="6:8">
      <c r="H2102" t="s">
        <v>4246</v>
      </c>
    </row>
    <row r="2103" spans="6:8">
      <c r="F2103" t="s">
        <v>2086</v>
      </c>
      <c r="G2103" t="s">
        <v>3131</v>
      </c>
      <c r="H2103" t="s">
        <v>3692</v>
      </c>
    </row>
    <row r="2104" spans="6:8">
      <c r="H2104" t="s">
        <v>4246</v>
      </c>
    </row>
    <row r="2105" spans="6:8">
      <c r="F2105" t="s">
        <v>2087</v>
      </c>
      <c r="G2105" t="s">
        <v>3132</v>
      </c>
      <c r="H2105" t="s">
        <v>3692</v>
      </c>
    </row>
    <row r="2106" spans="6:8">
      <c r="H2106" t="s">
        <v>4246</v>
      </c>
    </row>
    <row r="2107" spans="6:8">
      <c r="F2107" t="s">
        <v>2088</v>
      </c>
      <c r="G2107" t="s">
        <v>3133</v>
      </c>
      <c r="H2107" t="s">
        <v>3692</v>
      </c>
    </row>
    <row r="2108" spans="6:8">
      <c r="H2108" t="s">
        <v>4246</v>
      </c>
    </row>
    <row r="2109" spans="6:8">
      <c r="F2109" t="s">
        <v>2089</v>
      </c>
      <c r="G2109" t="s">
        <v>3134</v>
      </c>
      <c r="H2109" t="s">
        <v>3692</v>
      </c>
    </row>
    <row r="2110" spans="6:8">
      <c r="H2110" t="s">
        <v>4246</v>
      </c>
    </row>
    <row r="2111" spans="6:8">
      <c r="F2111" t="s">
        <v>2090</v>
      </c>
      <c r="G2111" t="s">
        <v>3135</v>
      </c>
      <c r="H2111" t="s">
        <v>3692</v>
      </c>
    </row>
    <row r="2112" spans="6:8">
      <c r="H2112" t="s">
        <v>4246</v>
      </c>
    </row>
    <row r="2113" spans="1:8">
      <c r="F2113" t="s">
        <v>2091</v>
      </c>
      <c r="G2113" t="s">
        <v>3136</v>
      </c>
      <c r="H2113" t="s">
        <v>3692</v>
      </c>
    </row>
    <row r="2114" spans="1:8">
      <c r="H2114" t="s">
        <v>4246</v>
      </c>
    </row>
    <row r="2115" spans="1:8">
      <c r="F2115" t="s">
        <v>2092</v>
      </c>
      <c r="G2115" t="s">
        <v>3137</v>
      </c>
      <c r="H2115" t="s">
        <v>3692</v>
      </c>
    </row>
    <row r="2116" spans="1:8">
      <c r="H2116" t="s">
        <v>4246</v>
      </c>
    </row>
    <row r="2117" spans="1:8">
      <c r="F2117" t="s">
        <v>2093</v>
      </c>
      <c r="G2117" t="s">
        <v>3138</v>
      </c>
      <c r="H2117" t="s">
        <v>3692</v>
      </c>
    </row>
    <row r="2118" spans="1:8">
      <c r="H2118" t="s">
        <v>4246</v>
      </c>
    </row>
    <row r="2119" spans="1:8">
      <c r="F2119" t="s">
        <v>2094</v>
      </c>
      <c r="G2119" t="s">
        <v>3139</v>
      </c>
      <c r="H2119" t="s">
        <v>3692</v>
      </c>
    </row>
    <row r="2120" spans="1:8">
      <c r="H2120" t="s">
        <v>4246</v>
      </c>
    </row>
    <row r="2121" spans="1:8">
      <c r="F2121" t="s">
        <v>2095</v>
      </c>
      <c r="G2121" t="s">
        <v>3140</v>
      </c>
      <c r="H2121" t="s">
        <v>3692</v>
      </c>
    </row>
    <row r="2122" spans="1:8">
      <c r="H2122" t="s">
        <v>4246</v>
      </c>
    </row>
    <row r="2123" spans="1:8">
      <c r="A2123" t="s">
        <v>291</v>
      </c>
      <c r="B2123">
        <f>HYPERLINK("https://github.com/pmd/pmd/commit/9aa14a07c82fe0f7cd442ffdee60499b93ad8b47", "9aa14a07c82fe0f7cd442ffdee60499b93ad8b47")</f>
        <v>0</v>
      </c>
      <c r="C2123">
        <f>HYPERLINK("https://github.com/pmd/pmd/commit/9ebf4a0f527b8ca6cc200cd62d364a55640471df", "9ebf4a0f527b8ca6cc200cd62d364a55640471df")</f>
        <v>0</v>
      </c>
      <c r="D2123" t="s">
        <v>763</v>
      </c>
      <c r="E2123" t="s">
        <v>1080</v>
      </c>
      <c r="F2123" t="s">
        <v>1653</v>
      </c>
      <c r="G2123" t="s">
        <v>2899</v>
      </c>
      <c r="H2123" t="s">
        <v>4294</v>
      </c>
    </row>
    <row r="2124" spans="1:8">
      <c r="H2124" t="s">
        <v>4246</v>
      </c>
    </row>
    <row r="2125" spans="1:8">
      <c r="F2125" t="s">
        <v>2096</v>
      </c>
      <c r="G2125" t="s">
        <v>3180</v>
      </c>
      <c r="H2125" t="s">
        <v>4295</v>
      </c>
    </row>
    <row r="2126" spans="1:8">
      <c r="H2126" t="s">
        <v>4296</v>
      </c>
    </row>
    <row r="2127" spans="1:8">
      <c r="H2127" t="s">
        <v>4297</v>
      </c>
    </row>
    <row r="2128" spans="1:8">
      <c r="H2128" t="s">
        <v>4298</v>
      </c>
    </row>
    <row r="2129" spans="1:8">
      <c r="H2129" t="s">
        <v>4299</v>
      </c>
    </row>
    <row r="2130" spans="1:8">
      <c r="H2130" t="s">
        <v>4300</v>
      </c>
    </row>
    <row r="2131" spans="1:8">
      <c r="H2131" t="s">
        <v>4301</v>
      </c>
    </row>
    <row r="2132" spans="1:8">
      <c r="H2132" t="s">
        <v>4302</v>
      </c>
    </row>
    <row r="2133" spans="1:8">
      <c r="H2133" t="s">
        <v>4246</v>
      </c>
    </row>
    <row r="2134" spans="1:8">
      <c r="A2134" t="s">
        <v>292</v>
      </c>
      <c r="B2134">
        <f>HYPERLINK("https://github.com/pmd/pmd/commit/482e804fd8a28387ae3214dd52167119b1d985c6", "482e804fd8a28387ae3214dd52167119b1d985c6")</f>
        <v>0</v>
      </c>
      <c r="C2134">
        <f>HYPERLINK("https://github.com/pmd/pmd/commit/be4d3dd6b46e284cbe840fce7a2bb0aa5dab8da2", "be4d3dd6b46e284cbe840fce7a2bb0aa5dab8da2")</f>
        <v>0</v>
      </c>
      <c r="D2134" t="s">
        <v>763</v>
      </c>
      <c r="E2134" t="s">
        <v>1081</v>
      </c>
      <c r="F2134" t="s">
        <v>2097</v>
      </c>
      <c r="G2134" t="s">
        <v>3040</v>
      </c>
      <c r="H2134" t="s">
        <v>3692</v>
      </c>
    </row>
    <row r="2135" spans="1:8">
      <c r="H2135" t="s">
        <v>3645</v>
      </c>
    </row>
    <row r="2136" spans="1:8">
      <c r="H2136" t="s">
        <v>4303</v>
      </c>
    </row>
    <row r="2137" spans="1:8">
      <c r="H2137" t="s">
        <v>4246</v>
      </c>
    </row>
    <row r="2138" spans="1:8">
      <c r="A2138" t="s">
        <v>293</v>
      </c>
      <c r="B2138">
        <f>HYPERLINK("https://github.com/pmd/pmd/commit/aa76e75e10af0300d88bbbd39c1ac1d613cfbb6b", "aa76e75e10af0300d88bbbd39c1ac1d613cfbb6b")</f>
        <v>0</v>
      </c>
      <c r="C2138">
        <f>HYPERLINK("https://github.com/pmd/pmd/commit/8de42089d40225b67d9485eabc34af722985f41e", "8de42089d40225b67d9485eabc34af722985f41e")</f>
        <v>0</v>
      </c>
      <c r="D2138" t="s">
        <v>767</v>
      </c>
      <c r="E2138" t="s">
        <v>1082</v>
      </c>
      <c r="F2138" t="s">
        <v>2098</v>
      </c>
      <c r="G2138" t="s">
        <v>3181</v>
      </c>
      <c r="H2138" t="s">
        <v>3680</v>
      </c>
    </row>
    <row r="2139" spans="1:8">
      <c r="H2139" t="s">
        <v>3794</v>
      </c>
    </row>
    <row r="2140" spans="1:8">
      <c r="H2140" t="s">
        <v>4304</v>
      </c>
    </row>
    <row r="2141" spans="1:8">
      <c r="H2141" t="s">
        <v>4305</v>
      </c>
    </row>
    <row r="2142" spans="1:8">
      <c r="H2142" t="s">
        <v>4246</v>
      </c>
    </row>
    <row r="2143" spans="1:8">
      <c r="A2143" t="s">
        <v>294</v>
      </c>
      <c r="B2143">
        <f>HYPERLINK("https://github.com/pmd/pmd/commit/5b6231fc8422b01b102ce816b8d16376e86da0be", "5b6231fc8422b01b102ce816b8d16376e86da0be")</f>
        <v>0</v>
      </c>
      <c r="C2143">
        <f>HYPERLINK("https://github.com/pmd/pmd/commit/c732b09ead3cded3252f37fe3b66705f1339c559", "c732b09ead3cded3252f37fe3b66705f1339c559")</f>
        <v>0</v>
      </c>
      <c r="D2143" t="s">
        <v>768</v>
      </c>
      <c r="E2143" t="s">
        <v>1083</v>
      </c>
      <c r="F2143" t="s">
        <v>2099</v>
      </c>
      <c r="G2143" t="s">
        <v>3182</v>
      </c>
      <c r="H2143" t="s">
        <v>3692</v>
      </c>
    </row>
    <row r="2144" spans="1:8">
      <c r="H2144" t="s">
        <v>3826</v>
      </c>
    </row>
    <row r="2145" spans="1:8">
      <c r="H2145" t="s">
        <v>4246</v>
      </c>
    </row>
    <row r="2146" spans="1:8">
      <c r="A2146" t="s">
        <v>295</v>
      </c>
      <c r="B2146">
        <f>HYPERLINK("https://github.com/pmd/pmd/commit/19dff1d7215557669bc6d995419f7eb6bddabaf6", "19dff1d7215557669bc6d995419f7eb6bddabaf6")</f>
        <v>0</v>
      </c>
      <c r="C2146">
        <f>HYPERLINK("https://github.com/pmd/pmd/commit/85c7c10f33407ca795c8af9d913c742ca2ab0fd4", "85c7c10f33407ca795c8af9d913c742ca2ab0fd4")</f>
        <v>0</v>
      </c>
      <c r="D2146" t="s">
        <v>765</v>
      </c>
      <c r="E2146" t="s">
        <v>1084</v>
      </c>
      <c r="F2146" t="s">
        <v>2100</v>
      </c>
      <c r="G2146" t="s">
        <v>2916</v>
      </c>
      <c r="H2146" t="s">
        <v>4306</v>
      </c>
    </row>
    <row r="2147" spans="1:8">
      <c r="H2147" t="s">
        <v>4307</v>
      </c>
    </row>
    <row r="2148" spans="1:8">
      <c r="H2148" t="s">
        <v>4308</v>
      </c>
    </row>
    <row r="2149" spans="1:8">
      <c r="A2149" t="s">
        <v>296</v>
      </c>
      <c r="B2149">
        <f>HYPERLINK("https://github.com/pmd/pmd/commit/a29cc7ae89a2716ba52f7d1d43a751c63027ac91", "a29cc7ae89a2716ba52f7d1d43a751c63027ac91")</f>
        <v>0</v>
      </c>
      <c r="C2149">
        <f>HYPERLINK("https://github.com/pmd/pmd/commit/90b9a04858802bc2a3361125bc2ae28c9c840ee2", "90b9a04858802bc2a3361125bc2ae28c9c840ee2")</f>
        <v>0</v>
      </c>
      <c r="D2149" t="s">
        <v>769</v>
      </c>
      <c r="E2149" t="s">
        <v>1085</v>
      </c>
      <c r="F2149" t="s">
        <v>2101</v>
      </c>
      <c r="G2149" t="s">
        <v>3183</v>
      </c>
      <c r="H2149" t="s">
        <v>4309</v>
      </c>
    </row>
    <row r="2150" spans="1:8">
      <c r="H2150" t="s">
        <v>3692</v>
      </c>
    </row>
    <row r="2151" spans="1:8">
      <c r="H2151" t="s">
        <v>3826</v>
      </c>
    </row>
    <row r="2152" spans="1:8">
      <c r="H2152" t="s">
        <v>4310</v>
      </c>
    </row>
    <row r="2153" spans="1:8">
      <c r="F2153" t="s">
        <v>2102</v>
      </c>
      <c r="G2153" t="s">
        <v>3184</v>
      </c>
      <c r="H2153" t="s">
        <v>3692</v>
      </c>
    </row>
    <row r="2154" spans="1:8">
      <c r="H2154" t="s">
        <v>4311</v>
      </c>
    </row>
    <row r="2155" spans="1:8">
      <c r="H2155" t="s">
        <v>4312</v>
      </c>
    </row>
    <row r="2156" spans="1:8">
      <c r="H2156" t="s">
        <v>3826</v>
      </c>
    </row>
    <row r="2157" spans="1:8">
      <c r="A2157" t="s">
        <v>297</v>
      </c>
      <c r="B2157">
        <f>HYPERLINK("https://github.com/pmd/pmd/commit/ae375aa8a1e6e4fd85c58c331161826738f4394f", "ae375aa8a1e6e4fd85c58c331161826738f4394f")</f>
        <v>0</v>
      </c>
      <c r="C2157">
        <f>HYPERLINK("https://github.com/pmd/pmd/commit/49b55eb199cc35e1baa237bbb2ab07ae69f0bacc", "49b55eb199cc35e1baa237bbb2ab07ae69f0bacc")</f>
        <v>0</v>
      </c>
      <c r="D2157" t="s">
        <v>766</v>
      </c>
      <c r="E2157" t="s">
        <v>1086</v>
      </c>
      <c r="F2157" t="s">
        <v>2103</v>
      </c>
      <c r="G2157" t="s">
        <v>3170</v>
      </c>
      <c r="H2157" t="s">
        <v>4313</v>
      </c>
    </row>
    <row r="2158" spans="1:8">
      <c r="H2158" t="s">
        <v>4314</v>
      </c>
    </row>
    <row r="2159" spans="1:8">
      <c r="H2159" t="s">
        <v>4315</v>
      </c>
    </row>
    <row r="2160" spans="1:8">
      <c r="H2160" t="s">
        <v>4316</v>
      </c>
    </row>
    <row r="2161" spans="8:8">
      <c r="H2161" t="s">
        <v>4317</v>
      </c>
    </row>
    <row r="2162" spans="8:8">
      <c r="H2162" t="s">
        <v>4318</v>
      </c>
    </row>
    <row r="2163" spans="8:8">
      <c r="H2163" t="s">
        <v>4319</v>
      </c>
    </row>
    <row r="2164" spans="8:8">
      <c r="H2164" t="s">
        <v>4320</v>
      </c>
    </row>
    <row r="2165" spans="8:8">
      <c r="H2165" t="s">
        <v>4321</v>
      </c>
    </row>
    <row r="2166" spans="8:8">
      <c r="H2166" t="s">
        <v>4322</v>
      </c>
    </row>
    <row r="2167" spans="8:8">
      <c r="H2167" t="s">
        <v>4323</v>
      </c>
    </row>
    <row r="2168" spans="8:8">
      <c r="H2168" t="s">
        <v>4324</v>
      </c>
    </row>
    <row r="2169" spans="8:8">
      <c r="H2169" t="s">
        <v>4325</v>
      </c>
    </row>
    <row r="2170" spans="8:8">
      <c r="H2170" t="s">
        <v>4209</v>
      </c>
    </row>
    <row r="2171" spans="8:8">
      <c r="H2171" t="s">
        <v>4326</v>
      </c>
    </row>
    <row r="2172" spans="8:8">
      <c r="H2172" t="s">
        <v>4327</v>
      </c>
    </row>
    <row r="2173" spans="8:8">
      <c r="H2173" t="s">
        <v>4328</v>
      </c>
    </row>
    <row r="2174" spans="8:8">
      <c r="H2174" t="s">
        <v>4329</v>
      </c>
    </row>
    <row r="2175" spans="8:8">
      <c r="H2175" t="s">
        <v>4330</v>
      </c>
    </row>
    <row r="2176" spans="8:8">
      <c r="H2176" t="s">
        <v>4331</v>
      </c>
    </row>
    <row r="2177" spans="1:8">
      <c r="H2177" t="s">
        <v>4246</v>
      </c>
    </row>
    <row r="2178" spans="1:8">
      <c r="A2178" t="s">
        <v>298</v>
      </c>
      <c r="B2178">
        <f>HYPERLINK("https://github.com/pmd/pmd/commit/a66133e05385d45fd42c13d80f7c71406f9e2244", "a66133e05385d45fd42c13d80f7c71406f9e2244")</f>
        <v>0</v>
      </c>
      <c r="C2178">
        <f>HYPERLINK("https://github.com/pmd/pmd/commit/a0236ee67f08616c71b1b074ccdd260c4890e333", "a0236ee67f08616c71b1b074ccdd260c4890e333")</f>
        <v>0</v>
      </c>
      <c r="D2178" t="s">
        <v>770</v>
      </c>
      <c r="E2178" t="s">
        <v>1087</v>
      </c>
      <c r="F2178" t="s">
        <v>2104</v>
      </c>
      <c r="G2178" t="s">
        <v>3185</v>
      </c>
      <c r="H2178" t="s">
        <v>4332</v>
      </c>
    </row>
    <row r="2179" spans="1:8">
      <c r="H2179" t="s">
        <v>4313</v>
      </c>
    </row>
    <row r="2180" spans="1:8">
      <c r="H2180" t="s">
        <v>4314</v>
      </c>
    </row>
    <row r="2181" spans="1:8">
      <c r="H2181" t="s">
        <v>4315</v>
      </c>
    </row>
    <row r="2182" spans="1:8">
      <c r="H2182" t="s">
        <v>4316</v>
      </c>
    </row>
    <row r="2183" spans="1:8">
      <c r="H2183" t="s">
        <v>4317</v>
      </c>
    </row>
    <row r="2184" spans="1:8">
      <c r="H2184" t="s">
        <v>4318</v>
      </c>
    </row>
    <row r="2185" spans="1:8">
      <c r="H2185" t="s">
        <v>4319</v>
      </c>
    </row>
    <row r="2186" spans="1:8">
      <c r="H2186" t="s">
        <v>4320</v>
      </c>
    </row>
    <row r="2187" spans="1:8">
      <c r="H2187" t="s">
        <v>4321</v>
      </c>
    </row>
    <row r="2188" spans="1:8">
      <c r="H2188" t="s">
        <v>4322</v>
      </c>
    </row>
    <row r="2189" spans="1:8">
      <c r="H2189" t="s">
        <v>4323</v>
      </c>
    </row>
    <row r="2190" spans="1:8">
      <c r="H2190" t="s">
        <v>4324</v>
      </c>
    </row>
    <row r="2191" spans="1:8">
      <c r="H2191" t="s">
        <v>4325</v>
      </c>
    </row>
    <row r="2192" spans="1:8">
      <c r="H2192" t="s">
        <v>4209</v>
      </c>
    </row>
    <row r="2193" spans="1:8">
      <c r="H2193" t="s">
        <v>4326</v>
      </c>
    </row>
    <row r="2194" spans="1:8">
      <c r="H2194" t="s">
        <v>4327</v>
      </c>
    </row>
    <row r="2195" spans="1:8">
      <c r="H2195" t="s">
        <v>4328</v>
      </c>
    </row>
    <row r="2196" spans="1:8">
      <c r="H2196" t="s">
        <v>4329</v>
      </c>
    </row>
    <row r="2197" spans="1:8">
      <c r="H2197" t="s">
        <v>4330</v>
      </c>
    </row>
    <row r="2198" spans="1:8">
      <c r="H2198" t="s">
        <v>4331</v>
      </c>
    </row>
    <row r="2199" spans="1:8">
      <c r="H2199" t="s">
        <v>4246</v>
      </c>
    </row>
    <row r="2200" spans="1:8">
      <c r="A2200" t="s">
        <v>299</v>
      </c>
      <c r="B2200">
        <f>HYPERLINK("https://github.com/pmd/pmd/commit/99daea42a59b3487d20a5ac61002b2670cf80813", "99daea42a59b3487d20a5ac61002b2670cf80813")</f>
        <v>0</v>
      </c>
      <c r="C2200">
        <f>HYPERLINK("https://github.com/pmd/pmd/commit/da6e8fc05e24e6f9ef1d78cc08a4262929060e1f", "da6e8fc05e24e6f9ef1d78cc08a4262929060e1f")</f>
        <v>0</v>
      </c>
      <c r="D2200" t="s">
        <v>769</v>
      </c>
      <c r="E2200" t="s">
        <v>1088</v>
      </c>
      <c r="F2200" t="s">
        <v>2105</v>
      </c>
      <c r="G2200" t="s">
        <v>3186</v>
      </c>
      <c r="H2200" t="s">
        <v>3692</v>
      </c>
    </row>
    <row r="2201" spans="1:8">
      <c r="H2201" t="s">
        <v>4246</v>
      </c>
    </row>
    <row r="2202" spans="1:8">
      <c r="F2202" t="s">
        <v>2106</v>
      </c>
      <c r="G2202" t="s">
        <v>3187</v>
      </c>
      <c r="H2202" t="s">
        <v>3692</v>
      </c>
    </row>
    <row r="2203" spans="1:8">
      <c r="H2203" t="s">
        <v>4246</v>
      </c>
    </row>
    <row r="2204" spans="1:8">
      <c r="A2204" t="s">
        <v>300</v>
      </c>
      <c r="B2204">
        <f>HYPERLINK("https://github.com/pmd/pmd/commit/a524a52008d9f2260711fb66336d3a09d45629cb", "a524a52008d9f2260711fb66336d3a09d45629cb")</f>
        <v>0</v>
      </c>
      <c r="C2204">
        <f>HYPERLINK("https://github.com/pmd/pmd/commit/54cfe412066cdb4fd902280197986a1030a5d250", "54cfe412066cdb4fd902280197986a1030a5d250")</f>
        <v>0</v>
      </c>
      <c r="D2204" t="s">
        <v>771</v>
      </c>
      <c r="E2204" t="s">
        <v>1089</v>
      </c>
      <c r="F2204" t="s">
        <v>2107</v>
      </c>
      <c r="G2204" t="s">
        <v>3188</v>
      </c>
      <c r="H2204" t="s">
        <v>4333</v>
      </c>
    </row>
    <row r="2205" spans="1:8">
      <c r="F2205" t="s">
        <v>2108</v>
      </c>
      <c r="G2205" t="s">
        <v>2984</v>
      </c>
      <c r="H2205" t="s">
        <v>4334</v>
      </c>
    </row>
    <row r="2206" spans="1:8">
      <c r="F2206" t="s">
        <v>2109</v>
      </c>
      <c r="G2206" t="s">
        <v>3189</v>
      </c>
      <c r="H2206" t="s">
        <v>4335</v>
      </c>
    </row>
    <row r="2207" spans="1:8">
      <c r="F2207" t="s">
        <v>2110</v>
      </c>
      <c r="G2207" t="s">
        <v>3006</v>
      </c>
      <c r="H2207" t="s">
        <v>4336</v>
      </c>
    </row>
    <row r="2208" spans="1:8">
      <c r="F2208" t="s">
        <v>2111</v>
      </c>
      <c r="G2208" t="s">
        <v>3190</v>
      </c>
      <c r="H2208" t="s">
        <v>4337</v>
      </c>
    </row>
    <row r="2209" spans="1:8">
      <c r="F2209" t="s">
        <v>2112</v>
      </c>
      <c r="G2209" t="s">
        <v>3191</v>
      </c>
      <c r="H2209" t="s">
        <v>4338</v>
      </c>
    </row>
    <row r="2210" spans="1:8">
      <c r="F2210" t="s">
        <v>2113</v>
      </c>
      <c r="G2210" t="s">
        <v>3192</v>
      </c>
      <c r="H2210" t="s">
        <v>4339</v>
      </c>
    </row>
    <row r="2211" spans="1:8">
      <c r="A2211" t="s">
        <v>301</v>
      </c>
      <c r="B2211">
        <f>HYPERLINK("https://github.com/pmd/pmd/commit/3941103714301c0f5e8308a37491467ca220dea4", "3941103714301c0f5e8308a37491467ca220dea4")</f>
        <v>0</v>
      </c>
      <c r="C2211">
        <f>HYPERLINK("https://github.com/pmd/pmd/commit/fefdc27c014db0752cbab3b6182d8920b0f75f21", "fefdc27c014db0752cbab3b6182d8920b0f75f21")</f>
        <v>0</v>
      </c>
      <c r="D2211" t="s">
        <v>769</v>
      </c>
      <c r="E2211" t="s">
        <v>1090</v>
      </c>
      <c r="F2211" t="s">
        <v>2114</v>
      </c>
      <c r="G2211" t="s">
        <v>3193</v>
      </c>
      <c r="H2211" t="s">
        <v>3826</v>
      </c>
    </row>
    <row r="2212" spans="1:8">
      <c r="A2212" t="s">
        <v>302</v>
      </c>
      <c r="B2212">
        <f>HYPERLINK("https://github.com/pmd/pmd/commit/dd754cb808ddb00d1c0acbcdde5449a2f7bb87b4", "dd754cb808ddb00d1c0acbcdde5449a2f7bb87b4")</f>
        <v>0</v>
      </c>
      <c r="C2212">
        <f>HYPERLINK("https://github.com/pmd/pmd/commit/5eb160de5b2667e5af0ccc6d0f32651daa11c13e", "5eb160de5b2667e5af0ccc6d0f32651daa11c13e")</f>
        <v>0</v>
      </c>
      <c r="D2212" t="s">
        <v>770</v>
      </c>
      <c r="E2212" t="s">
        <v>1091</v>
      </c>
      <c r="F2212" t="s">
        <v>2115</v>
      </c>
      <c r="G2212" t="s">
        <v>2897</v>
      </c>
      <c r="H2212" t="s">
        <v>3692</v>
      </c>
    </row>
    <row r="2213" spans="1:8">
      <c r="A2213" t="s">
        <v>303</v>
      </c>
      <c r="B2213">
        <f>HYPERLINK("https://github.com/pmd/pmd/commit/db05bcb8a7333145860ad6bd6894fc74a7801c3e", "db05bcb8a7333145860ad6bd6894fc74a7801c3e")</f>
        <v>0</v>
      </c>
      <c r="C2213">
        <f>HYPERLINK("https://github.com/pmd/pmd/commit/9954f1d8e16812ad39b3fbf47ddd3c0de574c87e", "9954f1d8e16812ad39b3fbf47ddd3c0de574c87e")</f>
        <v>0</v>
      </c>
      <c r="D2213" t="s">
        <v>770</v>
      </c>
      <c r="E2213" t="s">
        <v>1092</v>
      </c>
      <c r="F2213" t="s">
        <v>2116</v>
      </c>
      <c r="G2213" t="s">
        <v>3194</v>
      </c>
      <c r="H2213" t="s">
        <v>4340</v>
      </c>
    </row>
    <row r="2214" spans="1:8">
      <c r="H2214" t="s">
        <v>4246</v>
      </c>
    </row>
    <row r="2215" spans="1:8">
      <c r="A2215" t="s">
        <v>304</v>
      </c>
      <c r="B2215">
        <f>HYPERLINK("https://github.com/pmd/pmd/commit/3ce242c179865d2457c5f3c72fc5a13f755abdaa", "3ce242c179865d2457c5f3c72fc5a13f755abdaa")</f>
        <v>0</v>
      </c>
      <c r="C2215">
        <f>HYPERLINK("https://github.com/pmd/pmd/commit/3bf8eb9d1f40fd6b278bd2baf0adbc712cd6dc85", "3bf8eb9d1f40fd6b278bd2baf0adbc712cd6dc85")</f>
        <v>0</v>
      </c>
      <c r="D2215" t="s">
        <v>769</v>
      </c>
      <c r="E2215" t="s">
        <v>1093</v>
      </c>
      <c r="F2215" t="s">
        <v>2117</v>
      </c>
      <c r="G2215" t="s">
        <v>2920</v>
      </c>
      <c r="H2215" t="s">
        <v>3692</v>
      </c>
    </row>
    <row r="2216" spans="1:8">
      <c r="H2216" t="s">
        <v>4246</v>
      </c>
    </row>
    <row r="2217" spans="1:8">
      <c r="F2217" t="s">
        <v>2118</v>
      </c>
      <c r="G2217" t="s">
        <v>2953</v>
      </c>
      <c r="H2217" t="s">
        <v>3692</v>
      </c>
    </row>
    <row r="2218" spans="1:8">
      <c r="H2218" t="s">
        <v>4246</v>
      </c>
    </row>
    <row r="2219" spans="1:8">
      <c r="F2219" t="s">
        <v>2119</v>
      </c>
      <c r="G2219" t="s">
        <v>3195</v>
      </c>
      <c r="H2219" t="s">
        <v>3692</v>
      </c>
    </row>
    <row r="2220" spans="1:8">
      <c r="H2220" t="s">
        <v>4341</v>
      </c>
    </row>
    <row r="2221" spans="1:8">
      <c r="H2221" t="s">
        <v>4246</v>
      </c>
    </row>
    <row r="2222" spans="1:8">
      <c r="A2222" t="s">
        <v>305</v>
      </c>
      <c r="B2222">
        <f>HYPERLINK("https://github.com/pmd/pmd/commit/64ca9b6f01f9b946a456f6de05eada2374906d6a", "64ca9b6f01f9b946a456f6de05eada2374906d6a")</f>
        <v>0</v>
      </c>
      <c r="C2222">
        <f>HYPERLINK("https://github.com/pmd/pmd/commit/c1907339b32453e97b91985106aecd6fcdd25ad6", "c1907339b32453e97b91985106aecd6fcdd25ad6")</f>
        <v>0</v>
      </c>
      <c r="D2222" t="s">
        <v>769</v>
      </c>
      <c r="E2222" t="s">
        <v>1094</v>
      </c>
      <c r="F2222" t="s">
        <v>2120</v>
      </c>
      <c r="G2222" t="s">
        <v>3196</v>
      </c>
      <c r="H2222" t="s">
        <v>4342</v>
      </c>
    </row>
    <row r="2223" spans="1:8">
      <c r="A2223" t="s">
        <v>306</v>
      </c>
      <c r="B2223">
        <f>HYPERLINK("https://github.com/pmd/pmd/commit/5c461b738d128f8e85fd6490df9f28ff6290181a", "5c461b738d128f8e85fd6490df9f28ff6290181a")</f>
        <v>0</v>
      </c>
      <c r="C2223">
        <f>HYPERLINK("https://github.com/pmd/pmd/commit/54f77b9ad4867a476ae4481b6d32752b848a9d97", "54f77b9ad4867a476ae4481b6d32752b848a9d97")</f>
        <v>0</v>
      </c>
      <c r="D2223" t="s">
        <v>769</v>
      </c>
      <c r="E2223" t="s">
        <v>1095</v>
      </c>
      <c r="F2223" t="s">
        <v>2121</v>
      </c>
      <c r="G2223" t="s">
        <v>2992</v>
      </c>
      <c r="H2223" t="s">
        <v>3692</v>
      </c>
    </row>
    <row r="2224" spans="1:8">
      <c r="H2224" t="s">
        <v>4341</v>
      </c>
    </row>
    <row r="2225" spans="1:8">
      <c r="H2225" t="s">
        <v>4343</v>
      </c>
    </row>
    <row r="2226" spans="1:8">
      <c r="H2226" t="s">
        <v>4246</v>
      </c>
    </row>
    <row r="2227" spans="1:8">
      <c r="F2227" t="s">
        <v>2122</v>
      </c>
      <c r="G2227" t="s">
        <v>3036</v>
      </c>
      <c r="H2227" t="s">
        <v>3692</v>
      </c>
    </row>
    <row r="2228" spans="1:8">
      <c r="H2228" t="s">
        <v>4246</v>
      </c>
    </row>
    <row r="2229" spans="1:8">
      <c r="A2229" t="s">
        <v>307</v>
      </c>
      <c r="B2229">
        <f>HYPERLINK("https://github.com/pmd/pmd/commit/6fd188a2ab6f29625fcc59a157e224e00ac77692", "6fd188a2ab6f29625fcc59a157e224e00ac77692")</f>
        <v>0</v>
      </c>
      <c r="C2229">
        <f>HYPERLINK("https://github.com/pmd/pmd/commit/d8ec3bfd39a7f012e0b7619f1a806ff663147161", "d8ec3bfd39a7f012e0b7619f1a806ff663147161")</f>
        <v>0</v>
      </c>
      <c r="D2229" t="s">
        <v>769</v>
      </c>
      <c r="E2229" t="s">
        <v>1096</v>
      </c>
      <c r="F2229" t="s">
        <v>2123</v>
      </c>
      <c r="G2229" t="s">
        <v>3197</v>
      </c>
      <c r="H2229" t="s">
        <v>4344</v>
      </c>
    </row>
    <row r="2230" spans="1:8">
      <c r="A2230" t="s">
        <v>308</v>
      </c>
      <c r="B2230">
        <f>HYPERLINK("https://github.com/pmd/pmd/commit/9b91690f218408ba1c65e633a824660e18080b00", "9b91690f218408ba1c65e633a824660e18080b00")</f>
        <v>0</v>
      </c>
      <c r="C2230">
        <f>HYPERLINK("https://github.com/pmd/pmd/commit/4d9b7b0f8b56d3e4eda4beb5a659d0ee1f0da775", "4d9b7b0f8b56d3e4eda4beb5a659d0ee1f0da775")</f>
        <v>0</v>
      </c>
      <c r="D2230" t="s">
        <v>769</v>
      </c>
      <c r="E2230" t="s">
        <v>1097</v>
      </c>
      <c r="F2230" t="s">
        <v>2124</v>
      </c>
      <c r="G2230" t="s">
        <v>3198</v>
      </c>
      <c r="H2230" t="s">
        <v>4345</v>
      </c>
    </row>
    <row r="2231" spans="1:8">
      <c r="A2231" t="s">
        <v>309</v>
      </c>
      <c r="B2231">
        <f>HYPERLINK("https://github.com/pmd/pmd/commit/9fbaf13bd9916fc62afb3d1ef1b9f368e0bda963", "9fbaf13bd9916fc62afb3d1ef1b9f368e0bda963")</f>
        <v>0</v>
      </c>
      <c r="C2231">
        <f>HYPERLINK("https://github.com/pmd/pmd/commit/64ab7b78e761c8879922fa8e7b68c10b83a958d5", "64ab7b78e761c8879922fa8e7b68c10b83a958d5")</f>
        <v>0</v>
      </c>
      <c r="D2231" t="s">
        <v>769</v>
      </c>
      <c r="E2231" t="s">
        <v>1098</v>
      </c>
      <c r="F2231" t="s">
        <v>2125</v>
      </c>
      <c r="G2231" t="s">
        <v>3199</v>
      </c>
      <c r="H2231" t="s">
        <v>4260</v>
      </c>
    </row>
    <row r="2232" spans="1:8">
      <c r="A2232" t="s">
        <v>310</v>
      </c>
      <c r="B2232">
        <f>HYPERLINK("https://github.com/pmd/pmd/commit/570d6cedc605dca156859fb5ccd77192105891ff", "570d6cedc605dca156859fb5ccd77192105891ff")</f>
        <v>0</v>
      </c>
      <c r="C2232">
        <f>HYPERLINK("https://github.com/pmd/pmd/commit/2624b6b3ea28b0a772f774c165031c79fda03422", "2624b6b3ea28b0a772f774c165031c79fda03422")</f>
        <v>0</v>
      </c>
      <c r="D2232" t="s">
        <v>769</v>
      </c>
      <c r="E2232" t="s">
        <v>1099</v>
      </c>
      <c r="F2232" t="s">
        <v>2126</v>
      </c>
      <c r="G2232" t="s">
        <v>2922</v>
      </c>
      <c r="H2232" t="s">
        <v>4246</v>
      </c>
    </row>
    <row r="2233" spans="1:8">
      <c r="F2233" t="s">
        <v>2127</v>
      </c>
      <c r="G2233" t="s">
        <v>2930</v>
      </c>
      <c r="H2233" t="s">
        <v>4246</v>
      </c>
    </row>
    <row r="2234" spans="1:8">
      <c r="F2234" t="s">
        <v>2128</v>
      </c>
      <c r="G2234" t="s">
        <v>3200</v>
      </c>
      <c r="H2234" t="s">
        <v>4246</v>
      </c>
    </row>
    <row r="2235" spans="1:8">
      <c r="A2235" t="s">
        <v>311</v>
      </c>
      <c r="B2235">
        <f>HYPERLINK("https://github.com/pmd/pmd/commit/0f72ff41d93635c23b759942ec7d193c59b13413", "0f72ff41d93635c23b759942ec7d193c59b13413")</f>
        <v>0</v>
      </c>
      <c r="C2235">
        <f>HYPERLINK("https://github.com/pmd/pmd/commit/24c9bb9de98f55520c53efc065a3b2581ad87fbf", "24c9bb9de98f55520c53efc065a3b2581ad87fbf")</f>
        <v>0</v>
      </c>
      <c r="D2235" t="s">
        <v>769</v>
      </c>
      <c r="E2235" t="s">
        <v>1100</v>
      </c>
      <c r="F2235" t="s">
        <v>2129</v>
      </c>
      <c r="G2235" t="s">
        <v>3201</v>
      </c>
      <c r="H2235" t="s">
        <v>4346</v>
      </c>
    </row>
    <row r="2236" spans="1:8">
      <c r="H2236" t="s">
        <v>3680</v>
      </c>
    </row>
    <row r="2237" spans="1:8">
      <c r="H2237" t="s">
        <v>4347</v>
      </c>
    </row>
    <row r="2238" spans="1:8">
      <c r="H2238" t="s">
        <v>4348</v>
      </c>
    </row>
    <row r="2239" spans="1:8">
      <c r="F2239" t="s">
        <v>2130</v>
      </c>
      <c r="G2239" t="s">
        <v>2827</v>
      </c>
      <c r="H2239" t="s">
        <v>4349</v>
      </c>
    </row>
    <row r="2240" spans="1:8">
      <c r="H2240" t="s">
        <v>3680</v>
      </c>
    </row>
    <row r="2241" spans="6:8">
      <c r="F2241" t="s">
        <v>2131</v>
      </c>
      <c r="G2241" t="s">
        <v>2828</v>
      </c>
      <c r="H2241" t="s">
        <v>4350</v>
      </c>
    </row>
    <row r="2242" spans="6:8">
      <c r="H2242" t="s">
        <v>3680</v>
      </c>
    </row>
    <row r="2243" spans="6:8">
      <c r="F2243" t="s">
        <v>2132</v>
      </c>
      <c r="G2243" t="s">
        <v>3188</v>
      </c>
      <c r="H2243" t="s">
        <v>4351</v>
      </c>
    </row>
    <row r="2244" spans="6:8">
      <c r="H2244" t="s">
        <v>4352</v>
      </c>
    </row>
    <row r="2245" spans="6:8">
      <c r="H2245" t="s">
        <v>4353</v>
      </c>
    </row>
    <row r="2246" spans="6:8">
      <c r="H2246" t="s">
        <v>4354</v>
      </c>
    </row>
    <row r="2247" spans="6:8">
      <c r="H2247" t="s">
        <v>4355</v>
      </c>
    </row>
    <row r="2248" spans="6:8">
      <c r="H2248" t="s">
        <v>4356</v>
      </c>
    </row>
    <row r="2249" spans="6:8">
      <c r="H2249" t="s">
        <v>4357</v>
      </c>
    </row>
    <row r="2250" spans="6:8">
      <c r="F2250" t="s">
        <v>2133</v>
      </c>
      <c r="G2250" t="s">
        <v>2984</v>
      </c>
      <c r="H2250" t="s">
        <v>4358</v>
      </c>
    </row>
    <row r="2251" spans="6:8">
      <c r="H2251" t="s">
        <v>4359</v>
      </c>
    </row>
    <row r="2252" spans="6:8">
      <c r="H2252" t="s">
        <v>4360</v>
      </c>
    </row>
    <row r="2253" spans="6:8">
      <c r="H2253" t="s">
        <v>4361</v>
      </c>
    </row>
    <row r="2254" spans="6:8">
      <c r="H2254" t="s">
        <v>4362</v>
      </c>
    </row>
    <row r="2255" spans="6:8">
      <c r="F2255" t="s">
        <v>2134</v>
      </c>
      <c r="G2255" t="s">
        <v>3189</v>
      </c>
      <c r="H2255" t="s">
        <v>3692</v>
      </c>
    </row>
    <row r="2256" spans="6:8">
      <c r="H2256" t="s">
        <v>4363</v>
      </c>
    </row>
    <row r="2257" spans="6:8">
      <c r="H2257" t="s">
        <v>4364</v>
      </c>
    </row>
    <row r="2258" spans="6:8">
      <c r="H2258" t="s">
        <v>4365</v>
      </c>
    </row>
    <row r="2259" spans="6:8">
      <c r="H2259" t="s">
        <v>4366</v>
      </c>
    </row>
    <row r="2260" spans="6:8">
      <c r="H2260" t="s">
        <v>4367</v>
      </c>
    </row>
    <row r="2261" spans="6:8">
      <c r="H2261" t="s">
        <v>4368</v>
      </c>
    </row>
    <row r="2262" spans="6:8">
      <c r="H2262" t="s">
        <v>4369</v>
      </c>
    </row>
    <row r="2263" spans="6:8">
      <c r="H2263" t="s">
        <v>4370</v>
      </c>
    </row>
    <row r="2264" spans="6:8">
      <c r="H2264" t="s">
        <v>4371</v>
      </c>
    </row>
    <row r="2265" spans="6:8">
      <c r="H2265" t="s">
        <v>4372</v>
      </c>
    </row>
    <row r="2266" spans="6:8">
      <c r="H2266" t="s">
        <v>4373</v>
      </c>
    </row>
    <row r="2267" spans="6:8">
      <c r="H2267" t="s">
        <v>4374</v>
      </c>
    </row>
    <row r="2268" spans="6:8">
      <c r="F2268" t="s">
        <v>2135</v>
      </c>
      <c r="G2268" t="s">
        <v>3202</v>
      </c>
      <c r="H2268" t="s">
        <v>4375</v>
      </c>
    </row>
    <row r="2269" spans="6:8">
      <c r="H2269" t="s">
        <v>4157</v>
      </c>
    </row>
    <row r="2270" spans="6:8">
      <c r="H2270" t="s">
        <v>4362</v>
      </c>
    </row>
    <row r="2271" spans="6:8">
      <c r="F2271" t="s">
        <v>2136</v>
      </c>
      <c r="G2271" t="s">
        <v>3203</v>
      </c>
      <c r="H2271" t="s">
        <v>4376</v>
      </c>
    </row>
    <row r="2272" spans="6:8">
      <c r="H2272" t="s">
        <v>4377</v>
      </c>
    </row>
    <row r="2273" spans="6:8">
      <c r="H2273" t="s">
        <v>4378</v>
      </c>
    </row>
    <row r="2274" spans="6:8">
      <c r="H2274" t="s">
        <v>4379</v>
      </c>
    </row>
    <row r="2275" spans="6:8">
      <c r="H2275" t="s">
        <v>4380</v>
      </c>
    </row>
    <row r="2276" spans="6:8">
      <c r="F2276" t="s">
        <v>2137</v>
      </c>
      <c r="G2276" t="s">
        <v>3204</v>
      </c>
      <c r="H2276" t="s">
        <v>4381</v>
      </c>
    </row>
    <row r="2277" spans="6:8">
      <c r="H2277" t="s">
        <v>4382</v>
      </c>
    </row>
    <row r="2278" spans="6:8">
      <c r="H2278" t="s">
        <v>4383</v>
      </c>
    </row>
    <row r="2279" spans="6:8">
      <c r="H2279" t="s">
        <v>4384</v>
      </c>
    </row>
    <row r="2280" spans="6:8">
      <c r="H2280" t="s">
        <v>4385</v>
      </c>
    </row>
    <row r="2281" spans="6:8">
      <c r="H2281" t="s">
        <v>4386</v>
      </c>
    </row>
    <row r="2282" spans="6:8">
      <c r="H2282" t="s">
        <v>4387</v>
      </c>
    </row>
    <row r="2283" spans="6:8">
      <c r="H2283" t="s">
        <v>4388</v>
      </c>
    </row>
    <row r="2284" spans="6:8">
      <c r="H2284" t="s">
        <v>4389</v>
      </c>
    </row>
    <row r="2285" spans="6:8">
      <c r="H2285" t="s">
        <v>4390</v>
      </c>
    </row>
    <row r="2286" spans="6:8">
      <c r="H2286" t="s">
        <v>4391</v>
      </c>
    </row>
    <row r="2287" spans="6:8">
      <c r="F2287" t="s">
        <v>2138</v>
      </c>
      <c r="G2287" t="s">
        <v>3205</v>
      </c>
      <c r="H2287" t="s">
        <v>4392</v>
      </c>
    </row>
    <row r="2288" spans="6:8">
      <c r="H2288" t="s">
        <v>4382</v>
      </c>
    </row>
    <row r="2289" spans="6:8">
      <c r="H2289" t="s">
        <v>4383</v>
      </c>
    </row>
    <row r="2290" spans="6:8">
      <c r="H2290" t="s">
        <v>4384</v>
      </c>
    </row>
    <row r="2291" spans="6:8">
      <c r="H2291" t="s">
        <v>4385</v>
      </c>
    </row>
    <row r="2292" spans="6:8">
      <c r="H2292" t="s">
        <v>4393</v>
      </c>
    </row>
    <row r="2293" spans="6:8">
      <c r="H2293" t="s">
        <v>4394</v>
      </c>
    </row>
    <row r="2294" spans="6:8">
      <c r="H2294" t="s">
        <v>4395</v>
      </c>
    </row>
    <row r="2295" spans="6:8">
      <c r="H2295" t="s">
        <v>4396</v>
      </c>
    </row>
    <row r="2296" spans="6:8">
      <c r="H2296" t="s">
        <v>4386</v>
      </c>
    </row>
    <row r="2297" spans="6:8">
      <c r="H2297" t="s">
        <v>4387</v>
      </c>
    </row>
    <row r="2298" spans="6:8">
      <c r="H2298" t="s">
        <v>4397</v>
      </c>
    </row>
    <row r="2299" spans="6:8">
      <c r="H2299" t="s">
        <v>4398</v>
      </c>
    </row>
    <row r="2300" spans="6:8">
      <c r="F2300" t="s">
        <v>2139</v>
      </c>
      <c r="G2300" t="s">
        <v>3206</v>
      </c>
      <c r="H2300" t="s">
        <v>4392</v>
      </c>
    </row>
    <row r="2301" spans="6:8">
      <c r="H2301" t="s">
        <v>4382</v>
      </c>
    </row>
    <row r="2302" spans="6:8">
      <c r="H2302" t="s">
        <v>4383</v>
      </c>
    </row>
    <row r="2303" spans="6:8">
      <c r="H2303" t="s">
        <v>4384</v>
      </c>
    </row>
    <row r="2304" spans="6:8">
      <c r="H2304" t="s">
        <v>4385</v>
      </c>
    </row>
    <row r="2305" spans="6:8">
      <c r="H2305" t="s">
        <v>4393</v>
      </c>
    </row>
    <row r="2306" spans="6:8">
      <c r="H2306" t="s">
        <v>4394</v>
      </c>
    </row>
    <row r="2307" spans="6:8">
      <c r="H2307" t="s">
        <v>4386</v>
      </c>
    </row>
    <row r="2308" spans="6:8">
      <c r="H2308" t="s">
        <v>4387</v>
      </c>
    </row>
    <row r="2309" spans="6:8">
      <c r="H2309" t="s">
        <v>4399</v>
      </c>
    </row>
    <row r="2310" spans="6:8">
      <c r="H2310" t="s">
        <v>4400</v>
      </c>
    </row>
    <row r="2311" spans="6:8">
      <c r="H2311" t="s">
        <v>4401</v>
      </c>
    </row>
    <row r="2312" spans="6:8">
      <c r="H2312" t="s">
        <v>4402</v>
      </c>
    </row>
    <row r="2313" spans="6:8">
      <c r="H2313" t="s">
        <v>4403</v>
      </c>
    </row>
    <row r="2314" spans="6:8">
      <c r="H2314" t="s">
        <v>4404</v>
      </c>
    </row>
    <row r="2315" spans="6:8">
      <c r="F2315" t="s">
        <v>2140</v>
      </c>
      <c r="G2315" t="s">
        <v>2802</v>
      </c>
      <c r="H2315" t="s">
        <v>4405</v>
      </c>
    </row>
    <row r="2316" spans="6:8">
      <c r="H2316" t="s">
        <v>4406</v>
      </c>
    </row>
    <row r="2317" spans="6:8">
      <c r="H2317" t="s">
        <v>4392</v>
      </c>
    </row>
    <row r="2318" spans="6:8">
      <c r="H2318" t="s">
        <v>4382</v>
      </c>
    </row>
    <row r="2319" spans="6:8">
      <c r="H2319" t="s">
        <v>4383</v>
      </c>
    </row>
    <row r="2320" spans="6:8">
      <c r="H2320" t="s">
        <v>4384</v>
      </c>
    </row>
    <row r="2321" spans="8:8">
      <c r="H2321" t="s">
        <v>4385</v>
      </c>
    </row>
    <row r="2322" spans="8:8">
      <c r="H2322" t="s">
        <v>4393</v>
      </c>
    </row>
    <row r="2323" spans="8:8">
      <c r="H2323" t="s">
        <v>4395</v>
      </c>
    </row>
    <row r="2324" spans="8:8">
      <c r="H2324" t="s">
        <v>4407</v>
      </c>
    </row>
    <row r="2325" spans="8:8">
      <c r="H2325" t="s">
        <v>4386</v>
      </c>
    </row>
    <row r="2326" spans="8:8">
      <c r="H2326" t="s">
        <v>4387</v>
      </c>
    </row>
    <row r="2327" spans="8:8">
      <c r="H2327" t="s">
        <v>4399</v>
      </c>
    </row>
    <row r="2328" spans="8:8">
      <c r="H2328" t="s">
        <v>4400</v>
      </c>
    </row>
    <row r="2329" spans="8:8">
      <c r="H2329" t="s">
        <v>4408</v>
      </c>
    </row>
    <row r="2330" spans="8:8">
      <c r="H2330" t="s">
        <v>4409</v>
      </c>
    </row>
    <row r="2331" spans="8:8">
      <c r="H2331" t="s">
        <v>4410</v>
      </c>
    </row>
    <row r="2332" spans="8:8">
      <c r="H2332" t="s">
        <v>4411</v>
      </c>
    </row>
    <row r="2333" spans="8:8">
      <c r="H2333" t="s">
        <v>4412</v>
      </c>
    </row>
    <row r="2334" spans="8:8">
      <c r="H2334" t="s">
        <v>4413</v>
      </c>
    </row>
    <row r="2335" spans="8:8">
      <c r="H2335" t="s">
        <v>4414</v>
      </c>
    </row>
    <row r="2336" spans="8:8">
      <c r="H2336" t="s">
        <v>4415</v>
      </c>
    </row>
    <row r="2337" spans="6:8">
      <c r="H2337" t="s">
        <v>4416</v>
      </c>
    </row>
    <row r="2338" spans="6:8">
      <c r="H2338" t="s">
        <v>4417</v>
      </c>
    </row>
    <row r="2339" spans="6:8">
      <c r="H2339" t="s">
        <v>4401</v>
      </c>
    </row>
    <row r="2340" spans="6:8">
      <c r="H2340" t="s">
        <v>4402</v>
      </c>
    </row>
    <row r="2341" spans="6:8">
      <c r="H2341" t="s">
        <v>4418</v>
      </c>
    </row>
    <row r="2342" spans="6:8">
      <c r="H2342" t="s">
        <v>4419</v>
      </c>
    </row>
    <row r="2343" spans="6:8">
      <c r="F2343" t="s">
        <v>2141</v>
      </c>
      <c r="G2343" t="s">
        <v>3207</v>
      </c>
      <c r="H2343" t="s">
        <v>4392</v>
      </c>
    </row>
    <row r="2344" spans="6:8">
      <c r="H2344" t="s">
        <v>4382</v>
      </c>
    </row>
    <row r="2345" spans="6:8">
      <c r="H2345" t="s">
        <v>4383</v>
      </c>
    </row>
    <row r="2346" spans="6:8">
      <c r="H2346" t="s">
        <v>4384</v>
      </c>
    </row>
    <row r="2347" spans="6:8">
      <c r="H2347" t="s">
        <v>4386</v>
      </c>
    </row>
    <row r="2348" spans="6:8">
      <c r="H2348" t="s">
        <v>4387</v>
      </c>
    </row>
    <row r="2349" spans="6:8">
      <c r="H2349" t="s">
        <v>4420</v>
      </c>
    </row>
    <row r="2350" spans="6:8">
      <c r="H2350" t="s">
        <v>4421</v>
      </c>
    </row>
    <row r="2351" spans="6:8">
      <c r="H2351" t="s">
        <v>4422</v>
      </c>
    </row>
    <row r="2352" spans="6:8">
      <c r="H2352" t="s">
        <v>4423</v>
      </c>
    </row>
    <row r="2353" spans="6:8">
      <c r="H2353" t="s">
        <v>4424</v>
      </c>
    </row>
    <row r="2354" spans="6:8">
      <c r="H2354" t="s">
        <v>4425</v>
      </c>
    </row>
    <row r="2355" spans="6:8">
      <c r="H2355" t="s">
        <v>4426</v>
      </c>
    </row>
    <row r="2356" spans="6:8">
      <c r="H2356" t="s">
        <v>4427</v>
      </c>
    </row>
    <row r="2357" spans="6:8">
      <c r="F2357" t="s">
        <v>2142</v>
      </c>
      <c r="G2357" t="s">
        <v>3208</v>
      </c>
      <c r="H2357" t="s">
        <v>4392</v>
      </c>
    </row>
    <row r="2358" spans="6:8">
      <c r="H2358" t="s">
        <v>4382</v>
      </c>
    </row>
    <row r="2359" spans="6:8">
      <c r="H2359" t="s">
        <v>4383</v>
      </c>
    </row>
    <row r="2360" spans="6:8">
      <c r="H2360" t="s">
        <v>4384</v>
      </c>
    </row>
    <row r="2361" spans="6:8">
      <c r="H2361" t="s">
        <v>4385</v>
      </c>
    </row>
    <row r="2362" spans="6:8">
      <c r="H2362" t="s">
        <v>4393</v>
      </c>
    </row>
    <row r="2363" spans="6:8">
      <c r="H2363" t="s">
        <v>4394</v>
      </c>
    </row>
    <row r="2364" spans="6:8">
      <c r="H2364" t="s">
        <v>4386</v>
      </c>
    </row>
    <row r="2365" spans="6:8">
      <c r="H2365" t="s">
        <v>4387</v>
      </c>
    </row>
    <row r="2366" spans="6:8">
      <c r="H2366" t="s">
        <v>4399</v>
      </c>
    </row>
    <row r="2367" spans="6:8">
      <c r="H2367" t="s">
        <v>4400</v>
      </c>
    </row>
    <row r="2368" spans="6:8">
      <c r="H2368" t="s">
        <v>4428</v>
      </c>
    </row>
    <row r="2369" spans="6:8">
      <c r="H2369" t="s">
        <v>4429</v>
      </c>
    </row>
    <row r="2370" spans="6:8">
      <c r="H2370" t="s">
        <v>4430</v>
      </c>
    </row>
    <row r="2371" spans="6:8">
      <c r="H2371" t="s">
        <v>4431</v>
      </c>
    </row>
    <row r="2372" spans="6:8">
      <c r="H2372" t="s">
        <v>4432</v>
      </c>
    </row>
    <row r="2373" spans="6:8">
      <c r="H2373" t="s">
        <v>4433</v>
      </c>
    </row>
    <row r="2374" spans="6:8">
      <c r="F2374" t="s">
        <v>2143</v>
      </c>
      <c r="G2374" t="s">
        <v>3209</v>
      </c>
      <c r="H2374" t="s">
        <v>4434</v>
      </c>
    </row>
    <row r="2375" spans="6:8">
      <c r="H2375" t="s">
        <v>4435</v>
      </c>
    </row>
    <row r="2376" spans="6:8">
      <c r="F2376" t="s">
        <v>2144</v>
      </c>
      <c r="G2376" t="s">
        <v>3006</v>
      </c>
      <c r="H2376" t="s">
        <v>3692</v>
      </c>
    </row>
    <row r="2377" spans="6:8">
      <c r="H2377" t="s">
        <v>3826</v>
      </c>
    </row>
    <row r="2378" spans="6:8">
      <c r="H2378" t="s">
        <v>4436</v>
      </c>
    </row>
    <row r="2379" spans="6:8">
      <c r="H2379" t="s">
        <v>4437</v>
      </c>
    </row>
    <row r="2380" spans="6:8">
      <c r="H2380" t="s">
        <v>4438</v>
      </c>
    </row>
    <row r="2381" spans="6:8">
      <c r="H2381" t="s">
        <v>4439</v>
      </c>
    </row>
    <row r="2382" spans="6:8">
      <c r="H2382" t="s">
        <v>4440</v>
      </c>
    </row>
    <row r="2383" spans="6:8">
      <c r="H2383" t="s">
        <v>4441</v>
      </c>
    </row>
    <row r="2384" spans="6:8">
      <c r="H2384" t="s">
        <v>4442</v>
      </c>
    </row>
    <row r="2385" spans="6:8">
      <c r="H2385" t="s">
        <v>4443</v>
      </c>
    </row>
    <row r="2386" spans="6:8">
      <c r="H2386" t="s">
        <v>4444</v>
      </c>
    </row>
    <row r="2387" spans="6:8">
      <c r="F2387" t="s">
        <v>2145</v>
      </c>
      <c r="G2387" t="s">
        <v>3190</v>
      </c>
      <c r="H2387" t="s">
        <v>3692</v>
      </c>
    </row>
    <row r="2388" spans="6:8">
      <c r="H2388" t="s">
        <v>3826</v>
      </c>
    </row>
    <row r="2389" spans="6:8">
      <c r="H2389" t="s">
        <v>4445</v>
      </c>
    </row>
    <row r="2390" spans="6:8">
      <c r="H2390" t="s">
        <v>4446</v>
      </c>
    </row>
    <row r="2391" spans="6:8">
      <c r="H2391" t="s">
        <v>4447</v>
      </c>
    </row>
    <row r="2392" spans="6:8">
      <c r="H2392" t="s">
        <v>4448</v>
      </c>
    </row>
    <row r="2393" spans="6:8">
      <c r="H2393" t="s">
        <v>4449</v>
      </c>
    </row>
    <row r="2394" spans="6:8">
      <c r="H2394" t="s">
        <v>4450</v>
      </c>
    </row>
    <row r="2395" spans="6:8">
      <c r="H2395" t="s">
        <v>4451</v>
      </c>
    </row>
    <row r="2396" spans="6:8">
      <c r="H2396" t="s">
        <v>4452</v>
      </c>
    </row>
    <row r="2397" spans="6:8">
      <c r="F2397" t="s">
        <v>2146</v>
      </c>
      <c r="G2397" t="s">
        <v>3191</v>
      </c>
      <c r="H2397" t="s">
        <v>3692</v>
      </c>
    </row>
    <row r="2398" spans="6:8">
      <c r="H2398" t="s">
        <v>3826</v>
      </c>
    </row>
    <row r="2399" spans="6:8">
      <c r="H2399" t="s">
        <v>4453</v>
      </c>
    </row>
    <row r="2400" spans="6:8">
      <c r="H2400" t="s">
        <v>4454</v>
      </c>
    </row>
    <row r="2401" spans="6:8">
      <c r="H2401" t="s">
        <v>4455</v>
      </c>
    </row>
    <row r="2402" spans="6:8">
      <c r="F2402" t="s">
        <v>2147</v>
      </c>
      <c r="G2402" t="s">
        <v>3192</v>
      </c>
      <c r="H2402" t="s">
        <v>3692</v>
      </c>
    </row>
    <row r="2403" spans="6:8">
      <c r="H2403" t="s">
        <v>3826</v>
      </c>
    </row>
    <row r="2404" spans="6:8">
      <c r="H2404" t="s">
        <v>4456</v>
      </c>
    </row>
    <row r="2405" spans="6:8">
      <c r="H2405" t="s">
        <v>4457</v>
      </c>
    </row>
    <row r="2406" spans="6:8">
      <c r="H2406" t="s">
        <v>4458</v>
      </c>
    </row>
    <row r="2407" spans="6:8">
      <c r="H2407" t="s">
        <v>4459</v>
      </c>
    </row>
    <row r="2408" spans="6:8">
      <c r="H2408" t="s">
        <v>4460</v>
      </c>
    </row>
    <row r="2409" spans="6:8">
      <c r="H2409" t="s">
        <v>4461</v>
      </c>
    </row>
    <row r="2410" spans="6:8">
      <c r="H2410" t="s">
        <v>4462</v>
      </c>
    </row>
    <row r="2411" spans="6:8">
      <c r="H2411" t="s">
        <v>4463</v>
      </c>
    </row>
    <row r="2412" spans="6:8">
      <c r="H2412" t="s">
        <v>4464</v>
      </c>
    </row>
    <row r="2413" spans="6:8">
      <c r="H2413" t="s">
        <v>4465</v>
      </c>
    </row>
    <row r="2414" spans="6:8">
      <c r="H2414" t="s">
        <v>4466</v>
      </c>
    </row>
    <row r="2415" spans="6:8">
      <c r="H2415" t="s">
        <v>4467</v>
      </c>
    </row>
    <row r="2416" spans="6:8">
      <c r="H2416" t="s">
        <v>4468</v>
      </c>
    </row>
    <row r="2417" spans="6:8">
      <c r="H2417" t="s">
        <v>4469</v>
      </c>
    </row>
    <row r="2418" spans="6:8">
      <c r="H2418" t="s">
        <v>4470</v>
      </c>
    </row>
    <row r="2419" spans="6:8">
      <c r="F2419" t="s">
        <v>2148</v>
      </c>
      <c r="G2419" t="s">
        <v>3210</v>
      </c>
      <c r="H2419" t="s">
        <v>3692</v>
      </c>
    </row>
    <row r="2420" spans="6:8">
      <c r="H2420" t="s">
        <v>3826</v>
      </c>
    </row>
    <row r="2421" spans="6:8">
      <c r="H2421" t="s">
        <v>4456</v>
      </c>
    </row>
    <row r="2422" spans="6:8">
      <c r="F2422" t="s">
        <v>2149</v>
      </c>
      <c r="G2422" t="s">
        <v>3211</v>
      </c>
      <c r="H2422" t="s">
        <v>3708</v>
      </c>
    </row>
    <row r="2423" spans="6:8">
      <c r="F2423" t="s">
        <v>2150</v>
      </c>
      <c r="G2423" t="s">
        <v>3212</v>
      </c>
      <c r="H2423" t="s">
        <v>4471</v>
      </c>
    </row>
    <row r="2424" spans="6:8">
      <c r="H2424" t="s">
        <v>4471</v>
      </c>
    </row>
    <row r="2425" spans="6:8">
      <c r="H2425" t="s">
        <v>4183</v>
      </c>
    </row>
    <row r="2426" spans="6:8">
      <c r="F2426" t="s">
        <v>2151</v>
      </c>
      <c r="G2426" t="s">
        <v>3213</v>
      </c>
      <c r="H2426" t="s">
        <v>4472</v>
      </c>
    </row>
    <row r="2427" spans="6:8">
      <c r="H2427" t="s">
        <v>4472</v>
      </c>
    </row>
    <row r="2428" spans="6:8">
      <c r="H2428" t="s">
        <v>4183</v>
      </c>
    </row>
    <row r="2429" spans="6:8">
      <c r="F2429" t="s">
        <v>2152</v>
      </c>
      <c r="G2429" t="s">
        <v>3214</v>
      </c>
      <c r="H2429" t="s">
        <v>4473</v>
      </c>
    </row>
    <row r="2430" spans="6:8">
      <c r="H2430" t="s">
        <v>4473</v>
      </c>
    </row>
    <row r="2431" spans="6:8">
      <c r="H2431" t="s">
        <v>4183</v>
      </c>
    </row>
    <row r="2432" spans="6:8">
      <c r="F2432" t="s">
        <v>2153</v>
      </c>
      <c r="G2432" t="s">
        <v>3215</v>
      </c>
      <c r="H2432" t="s">
        <v>4474</v>
      </c>
    </row>
    <row r="2433" spans="6:8">
      <c r="H2433" t="s">
        <v>4474</v>
      </c>
    </row>
    <row r="2434" spans="6:8">
      <c r="H2434" t="s">
        <v>4183</v>
      </c>
    </row>
    <row r="2435" spans="6:8">
      <c r="F2435" t="s">
        <v>2154</v>
      </c>
      <c r="G2435" t="s">
        <v>3216</v>
      </c>
      <c r="H2435" t="s">
        <v>4475</v>
      </c>
    </row>
    <row r="2436" spans="6:8">
      <c r="H2436" t="s">
        <v>4475</v>
      </c>
    </row>
    <row r="2437" spans="6:8">
      <c r="H2437" t="s">
        <v>4183</v>
      </c>
    </row>
    <row r="2438" spans="6:8">
      <c r="F2438" t="s">
        <v>2155</v>
      </c>
      <c r="G2438" t="s">
        <v>3217</v>
      </c>
      <c r="H2438" t="s">
        <v>4476</v>
      </c>
    </row>
    <row r="2439" spans="6:8">
      <c r="H2439" t="s">
        <v>4476</v>
      </c>
    </row>
    <row r="2440" spans="6:8">
      <c r="H2440" t="s">
        <v>4183</v>
      </c>
    </row>
    <row r="2441" spans="6:8">
      <c r="F2441" t="s">
        <v>2156</v>
      </c>
      <c r="G2441" t="s">
        <v>3218</v>
      </c>
      <c r="H2441" t="s">
        <v>4477</v>
      </c>
    </row>
    <row r="2442" spans="6:8">
      <c r="H2442" t="s">
        <v>4477</v>
      </c>
    </row>
    <row r="2443" spans="6:8">
      <c r="H2443" t="s">
        <v>4183</v>
      </c>
    </row>
    <row r="2444" spans="6:8">
      <c r="F2444" t="s">
        <v>2157</v>
      </c>
      <c r="G2444" t="s">
        <v>3219</v>
      </c>
      <c r="H2444" t="s">
        <v>4478</v>
      </c>
    </row>
    <row r="2445" spans="6:8">
      <c r="H2445" t="s">
        <v>4478</v>
      </c>
    </row>
    <row r="2446" spans="6:8">
      <c r="H2446" t="s">
        <v>4183</v>
      </c>
    </row>
    <row r="2447" spans="6:8">
      <c r="F2447" t="s">
        <v>2158</v>
      </c>
      <c r="G2447" t="s">
        <v>3220</v>
      </c>
      <c r="H2447" t="s">
        <v>4479</v>
      </c>
    </row>
    <row r="2448" spans="6:8">
      <c r="H2448" t="s">
        <v>4479</v>
      </c>
    </row>
    <row r="2449" spans="6:8">
      <c r="H2449" t="s">
        <v>4183</v>
      </c>
    </row>
    <row r="2450" spans="6:8">
      <c r="F2450" t="s">
        <v>2159</v>
      </c>
      <c r="G2450" t="s">
        <v>3221</v>
      </c>
      <c r="H2450" t="s">
        <v>4480</v>
      </c>
    </row>
    <row r="2451" spans="6:8">
      <c r="H2451" t="s">
        <v>4480</v>
      </c>
    </row>
    <row r="2452" spans="6:8">
      <c r="H2452" t="s">
        <v>4183</v>
      </c>
    </row>
    <row r="2453" spans="6:8">
      <c r="F2453" t="s">
        <v>2160</v>
      </c>
      <c r="G2453" t="s">
        <v>3222</v>
      </c>
      <c r="H2453" t="s">
        <v>4481</v>
      </c>
    </row>
    <row r="2454" spans="6:8">
      <c r="H2454" t="s">
        <v>4481</v>
      </c>
    </row>
    <row r="2455" spans="6:8">
      <c r="H2455" t="s">
        <v>4183</v>
      </c>
    </row>
    <row r="2456" spans="6:8">
      <c r="F2456" t="s">
        <v>2161</v>
      </c>
      <c r="G2456" t="s">
        <v>3223</v>
      </c>
      <c r="H2456" t="s">
        <v>4482</v>
      </c>
    </row>
    <row r="2457" spans="6:8">
      <c r="H2457" t="s">
        <v>4483</v>
      </c>
    </row>
    <row r="2458" spans="6:8">
      <c r="H2458" t="s">
        <v>4484</v>
      </c>
    </row>
    <row r="2459" spans="6:8">
      <c r="H2459" t="s">
        <v>4485</v>
      </c>
    </row>
    <row r="2460" spans="6:8">
      <c r="F2460" t="s">
        <v>2162</v>
      </c>
      <c r="G2460" t="s">
        <v>3224</v>
      </c>
      <c r="H2460" t="s">
        <v>3686</v>
      </c>
    </row>
    <row r="2461" spans="6:8">
      <c r="F2461" t="s">
        <v>2163</v>
      </c>
      <c r="G2461" t="s">
        <v>3225</v>
      </c>
      <c r="H2461" t="s">
        <v>3686</v>
      </c>
    </row>
    <row r="2462" spans="6:8">
      <c r="F2462" t="s">
        <v>2164</v>
      </c>
      <c r="G2462" t="s">
        <v>3226</v>
      </c>
      <c r="H2462" t="s">
        <v>3686</v>
      </c>
    </row>
    <row r="2463" spans="6:8">
      <c r="F2463" t="s">
        <v>2165</v>
      </c>
      <c r="G2463" t="s">
        <v>3227</v>
      </c>
      <c r="H2463" t="s">
        <v>3686</v>
      </c>
    </row>
    <row r="2464" spans="6:8">
      <c r="F2464" t="s">
        <v>2166</v>
      </c>
      <c r="G2464" t="s">
        <v>3228</v>
      </c>
      <c r="H2464" t="s">
        <v>3686</v>
      </c>
    </row>
    <row r="2465" spans="6:8">
      <c r="F2465" t="s">
        <v>2167</v>
      </c>
      <c r="G2465" t="s">
        <v>3229</v>
      </c>
      <c r="H2465" t="s">
        <v>3686</v>
      </c>
    </row>
    <row r="2466" spans="6:8">
      <c r="F2466" t="s">
        <v>2168</v>
      </c>
      <c r="G2466" t="s">
        <v>3230</v>
      </c>
      <c r="H2466" t="s">
        <v>3686</v>
      </c>
    </row>
    <row r="2467" spans="6:8">
      <c r="F2467" t="s">
        <v>2169</v>
      </c>
      <c r="G2467" t="s">
        <v>3231</v>
      </c>
      <c r="H2467" t="s">
        <v>3686</v>
      </c>
    </row>
    <row r="2468" spans="6:8">
      <c r="F2468" t="s">
        <v>2170</v>
      </c>
      <c r="G2468" t="s">
        <v>3232</v>
      </c>
      <c r="H2468" t="s">
        <v>3686</v>
      </c>
    </row>
    <row r="2469" spans="6:8">
      <c r="F2469" t="s">
        <v>2171</v>
      </c>
      <c r="G2469" t="s">
        <v>3233</v>
      </c>
      <c r="H2469" t="s">
        <v>3686</v>
      </c>
    </row>
    <row r="2470" spans="6:8">
      <c r="F2470" t="s">
        <v>2172</v>
      </c>
      <c r="G2470" t="s">
        <v>3234</v>
      </c>
      <c r="H2470" t="s">
        <v>3686</v>
      </c>
    </row>
    <row r="2471" spans="6:8">
      <c r="F2471" t="s">
        <v>2173</v>
      </c>
      <c r="G2471" t="s">
        <v>3235</v>
      </c>
      <c r="H2471" t="s">
        <v>3686</v>
      </c>
    </row>
    <row r="2472" spans="6:8">
      <c r="F2472" t="s">
        <v>2174</v>
      </c>
      <c r="G2472" t="s">
        <v>3236</v>
      </c>
      <c r="H2472" t="s">
        <v>3686</v>
      </c>
    </row>
    <row r="2473" spans="6:8">
      <c r="F2473" t="s">
        <v>2175</v>
      </c>
      <c r="G2473" t="s">
        <v>3237</v>
      </c>
      <c r="H2473" t="s">
        <v>3686</v>
      </c>
    </row>
    <row r="2474" spans="6:8">
      <c r="F2474" t="s">
        <v>2176</v>
      </c>
      <c r="G2474" t="s">
        <v>3238</v>
      </c>
      <c r="H2474" t="s">
        <v>3686</v>
      </c>
    </row>
    <row r="2475" spans="6:8">
      <c r="F2475" t="s">
        <v>2177</v>
      </c>
      <c r="G2475" t="s">
        <v>3239</v>
      </c>
      <c r="H2475" t="s">
        <v>3686</v>
      </c>
    </row>
    <row r="2476" spans="6:8">
      <c r="F2476" t="s">
        <v>2178</v>
      </c>
      <c r="G2476" t="s">
        <v>3240</v>
      </c>
      <c r="H2476" t="s">
        <v>3686</v>
      </c>
    </row>
    <row r="2477" spans="6:8">
      <c r="F2477" t="s">
        <v>2179</v>
      </c>
      <c r="G2477" t="s">
        <v>3241</v>
      </c>
      <c r="H2477" t="s">
        <v>3686</v>
      </c>
    </row>
    <row r="2478" spans="6:8">
      <c r="F2478" t="s">
        <v>2180</v>
      </c>
      <c r="G2478" t="s">
        <v>3242</v>
      </c>
      <c r="H2478" t="s">
        <v>3686</v>
      </c>
    </row>
    <row r="2479" spans="6:8">
      <c r="F2479" t="s">
        <v>2181</v>
      </c>
      <c r="G2479" t="s">
        <v>3243</v>
      </c>
      <c r="H2479" t="s">
        <v>3686</v>
      </c>
    </row>
    <row r="2480" spans="6:8">
      <c r="F2480" t="s">
        <v>2182</v>
      </c>
      <c r="G2480" t="s">
        <v>3244</v>
      </c>
      <c r="H2480" t="s">
        <v>3686</v>
      </c>
    </row>
    <row r="2481" spans="6:8">
      <c r="F2481" t="s">
        <v>2183</v>
      </c>
      <c r="G2481" t="s">
        <v>3245</v>
      </c>
      <c r="H2481" t="s">
        <v>3686</v>
      </c>
    </row>
    <row r="2482" spans="6:8">
      <c r="F2482" t="s">
        <v>2184</v>
      </c>
      <c r="G2482" t="s">
        <v>3246</v>
      </c>
      <c r="H2482" t="s">
        <v>3686</v>
      </c>
    </row>
    <row r="2483" spans="6:8">
      <c r="F2483" t="s">
        <v>2185</v>
      </c>
      <c r="G2483" t="s">
        <v>3247</v>
      </c>
      <c r="H2483" t="s">
        <v>3686</v>
      </c>
    </row>
    <row r="2484" spans="6:8">
      <c r="F2484" t="s">
        <v>2186</v>
      </c>
      <c r="G2484" t="s">
        <v>3248</v>
      </c>
      <c r="H2484" t="s">
        <v>3686</v>
      </c>
    </row>
    <row r="2485" spans="6:8">
      <c r="F2485" t="s">
        <v>2187</v>
      </c>
      <c r="G2485" t="s">
        <v>3249</v>
      </c>
      <c r="H2485" t="s">
        <v>3686</v>
      </c>
    </row>
    <row r="2486" spans="6:8">
      <c r="F2486" t="s">
        <v>2188</v>
      </c>
      <c r="G2486" t="s">
        <v>3250</v>
      </c>
      <c r="H2486" t="s">
        <v>3686</v>
      </c>
    </row>
    <row r="2487" spans="6:8">
      <c r="F2487" t="s">
        <v>2189</v>
      </c>
      <c r="G2487" t="s">
        <v>3251</v>
      </c>
      <c r="H2487" t="s">
        <v>3686</v>
      </c>
    </row>
    <row r="2488" spans="6:8">
      <c r="F2488" t="s">
        <v>2190</v>
      </c>
      <c r="G2488" t="s">
        <v>3252</v>
      </c>
      <c r="H2488" t="s">
        <v>3686</v>
      </c>
    </row>
    <row r="2489" spans="6:8">
      <c r="F2489" t="s">
        <v>2191</v>
      </c>
      <c r="G2489" t="s">
        <v>3253</v>
      </c>
      <c r="H2489" t="s">
        <v>3686</v>
      </c>
    </row>
    <row r="2490" spans="6:8">
      <c r="F2490" t="s">
        <v>2192</v>
      </c>
      <c r="G2490" t="s">
        <v>3254</v>
      </c>
      <c r="H2490" t="s">
        <v>3686</v>
      </c>
    </row>
    <row r="2491" spans="6:8">
      <c r="F2491" t="s">
        <v>2193</v>
      </c>
      <c r="G2491" t="s">
        <v>3255</v>
      </c>
      <c r="H2491" t="s">
        <v>3686</v>
      </c>
    </row>
    <row r="2492" spans="6:8">
      <c r="F2492" t="s">
        <v>2194</v>
      </c>
      <c r="G2492" t="s">
        <v>3256</v>
      </c>
      <c r="H2492" t="s">
        <v>3686</v>
      </c>
    </row>
    <row r="2493" spans="6:8">
      <c r="F2493" t="s">
        <v>2195</v>
      </c>
      <c r="G2493" t="s">
        <v>3257</v>
      </c>
      <c r="H2493" t="s">
        <v>3686</v>
      </c>
    </row>
    <row r="2494" spans="6:8">
      <c r="F2494" t="s">
        <v>2196</v>
      </c>
      <c r="G2494" t="s">
        <v>3258</v>
      </c>
      <c r="H2494" t="s">
        <v>3686</v>
      </c>
    </row>
    <row r="2495" spans="6:8">
      <c r="F2495" t="s">
        <v>2197</v>
      </c>
      <c r="G2495" t="s">
        <v>3259</v>
      </c>
      <c r="H2495" t="s">
        <v>3686</v>
      </c>
    </row>
    <row r="2496" spans="6:8">
      <c r="F2496" t="s">
        <v>2198</v>
      </c>
      <c r="G2496" t="s">
        <v>3260</v>
      </c>
      <c r="H2496" t="s">
        <v>3686</v>
      </c>
    </row>
    <row r="2497" spans="6:8">
      <c r="F2497" t="s">
        <v>2199</v>
      </c>
      <c r="G2497" t="s">
        <v>3261</v>
      </c>
      <c r="H2497" t="s">
        <v>3686</v>
      </c>
    </row>
    <row r="2498" spans="6:8">
      <c r="F2498" t="s">
        <v>2200</v>
      </c>
      <c r="G2498" t="s">
        <v>3262</v>
      </c>
      <c r="H2498" t="s">
        <v>3686</v>
      </c>
    </row>
    <row r="2499" spans="6:8">
      <c r="F2499" t="s">
        <v>2201</v>
      </c>
      <c r="G2499" t="s">
        <v>3263</v>
      </c>
      <c r="H2499" t="s">
        <v>3686</v>
      </c>
    </row>
    <row r="2500" spans="6:8">
      <c r="F2500" t="s">
        <v>2202</v>
      </c>
      <c r="G2500" t="s">
        <v>3264</v>
      </c>
      <c r="H2500" t="s">
        <v>3686</v>
      </c>
    </row>
    <row r="2501" spans="6:8">
      <c r="F2501" t="s">
        <v>2203</v>
      </c>
      <c r="G2501" t="s">
        <v>3265</v>
      </c>
      <c r="H2501" t="s">
        <v>3686</v>
      </c>
    </row>
    <row r="2502" spans="6:8">
      <c r="F2502" t="s">
        <v>2204</v>
      </c>
      <c r="G2502" t="s">
        <v>3266</v>
      </c>
      <c r="H2502" t="s">
        <v>3686</v>
      </c>
    </row>
    <row r="2503" spans="6:8">
      <c r="F2503" t="s">
        <v>2205</v>
      </c>
      <c r="G2503" t="s">
        <v>3267</v>
      </c>
      <c r="H2503" t="s">
        <v>3686</v>
      </c>
    </row>
    <row r="2504" spans="6:8">
      <c r="F2504" t="s">
        <v>2206</v>
      </c>
      <c r="G2504" t="s">
        <v>3268</v>
      </c>
      <c r="H2504" t="s">
        <v>3686</v>
      </c>
    </row>
    <row r="2505" spans="6:8">
      <c r="F2505" t="s">
        <v>2207</v>
      </c>
      <c r="G2505" t="s">
        <v>3269</v>
      </c>
      <c r="H2505" t="s">
        <v>3686</v>
      </c>
    </row>
    <row r="2506" spans="6:8">
      <c r="F2506" t="s">
        <v>2208</v>
      </c>
      <c r="G2506" t="s">
        <v>3270</v>
      </c>
      <c r="H2506" t="s">
        <v>3686</v>
      </c>
    </row>
    <row r="2507" spans="6:8">
      <c r="F2507" t="s">
        <v>2209</v>
      </c>
      <c r="G2507" t="s">
        <v>3271</v>
      </c>
      <c r="H2507" t="s">
        <v>3686</v>
      </c>
    </row>
    <row r="2508" spans="6:8">
      <c r="F2508" t="s">
        <v>2210</v>
      </c>
      <c r="G2508" t="s">
        <v>3272</v>
      </c>
      <c r="H2508" t="s">
        <v>3686</v>
      </c>
    </row>
    <row r="2509" spans="6:8">
      <c r="F2509" t="s">
        <v>2211</v>
      </c>
      <c r="G2509" t="s">
        <v>3273</v>
      </c>
      <c r="H2509" t="s">
        <v>3686</v>
      </c>
    </row>
    <row r="2510" spans="6:8">
      <c r="F2510" t="s">
        <v>2212</v>
      </c>
      <c r="G2510" t="s">
        <v>3274</v>
      </c>
      <c r="H2510" t="s">
        <v>3686</v>
      </c>
    </row>
    <row r="2511" spans="6:8">
      <c r="F2511" t="s">
        <v>2213</v>
      </c>
      <c r="G2511" t="s">
        <v>3275</v>
      </c>
      <c r="H2511" t="s">
        <v>3686</v>
      </c>
    </row>
    <row r="2512" spans="6:8">
      <c r="F2512" t="s">
        <v>2214</v>
      </c>
      <c r="G2512" t="s">
        <v>3276</v>
      </c>
      <c r="H2512" t="s">
        <v>3686</v>
      </c>
    </row>
    <row r="2513" spans="6:8">
      <c r="F2513" t="s">
        <v>2215</v>
      </c>
      <c r="G2513" t="s">
        <v>3277</v>
      </c>
      <c r="H2513" t="s">
        <v>3686</v>
      </c>
    </row>
    <row r="2514" spans="6:8">
      <c r="F2514" t="s">
        <v>2216</v>
      </c>
      <c r="G2514" t="s">
        <v>3278</v>
      </c>
      <c r="H2514" t="s">
        <v>3686</v>
      </c>
    </row>
    <row r="2515" spans="6:8">
      <c r="F2515" t="s">
        <v>2217</v>
      </c>
      <c r="G2515" t="s">
        <v>3279</v>
      </c>
      <c r="H2515" t="s">
        <v>3686</v>
      </c>
    </row>
    <row r="2516" spans="6:8">
      <c r="F2516" t="s">
        <v>2218</v>
      </c>
      <c r="G2516" t="s">
        <v>3280</v>
      </c>
      <c r="H2516" t="s">
        <v>3686</v>
      </c>
    </row>
    <row r="2517" spans="6:8">
      <c r="F2517" t="s">
        <v>2219</v>
      </c>
      <c r="G2517" t="s">
        <v>3281</v>
      </c>
      <c r="H2517" t="s">
        <v>3686</v>
      </c>
    </row>
    <row r="2518" spans="6:8">
      <c r="F2518" t="s">
        <v>2220</v>
      </c>
      <c r="G2518" t="s">
        <v>3282</v>
      </c>
      <c r="H2518" t="s">
        <v>3686</v>
      </c>
    </row>
    <row r="2519" spans="6:8">
      <c r="F2519" t="s">
        <v>2221</v>
      </c>
      <c r="G2519" t="s">
        <v>3283</v>
      </c>
      <c r="H2519" t="s">
        <v>3686</v>
      </c>
    </row>
    <row r="2520" spans="6:8">
      <c r="F2520" t="s">
        <v>2222</v>
      </c>
      <c r="G2520" t="s">
        <v>3284</v>
      </c>
      <c r="H2520" t="s">
        <v>3686</v>
      </c>
    </row>
    <row r="2521" spans="6:8">
      <c r="F2521" t="s">
        <v>2223</v>
      </c>
      <c r="G2521" t="s">
        <v>3285</v>
      </c>
      <c r="H2521" t="s">
        <v>4486</v>
      </c>
    </row>
    <row r="2522" spans="6:8">
      <c r="F2522" t="s">
        <v>2224</v>
      </c>
      <c r="G2522" t="s">
        <v>2837</v>
      </c>
      <c r="H2522" t="s">
        <v>4487</v>
      </c>
    </row>
    <row r="2523" spans="6:8">
      <c r="F2523" t="s">
        <v>2225</v>
      </c>
      <c r="G2523" t="s">
        <v>3286</v>
      </c>
      <c r="H2523" t="s">
        <v>4488</v>
      </c>
    </row>
    <row r="2524" spans="6:8">
      <c r="H2524" t="s">
        <v>4155</v>
      </c>
    </row>
    <row r="2525" spans="6:8">
      <c r="H2525" t="s">
        <v>4489</v>
      </c>
    </row>
    <row r="2526" spans="6:8">
      <c r="H2526" t="s">
        <v>4490</v>
      </c>
    </row>
    <row r="2527" spans="6:8">
      <c r="F2527" t="s">
        <v>2226</v>
      </c>
      <c r="G2527" t="s">
        <v>2821</v>
      </c>
      <c r="H2527" t="s">
        <v>4491</v>
      </c>
    </row>
    <row r="2528" spans="6:8">
      <c r="F2528" t="s">
        <v>2027</v>
      </c>
      <c r="G2528" t="s">
        <v>3130</v>
      </c>
      <c r="H2528" t="s">
        <v>4492</v>
      </c>
    </row>
    <row r="2529" spans="6:8">
      <c r="H2529" t="s">
        <v>4493</v>
      </c>
    </row>
    <row r="2530" spans="6:8">
      <c r="H2530" t="s">
        <v>4342</v>
      </c>
    </row>
    <row r="2531" spans="6:8">
      <c r="H2531" t="s">
        <v>4494</v>
      </c>
    </row>
    <row r="2532" spans="6:8">
      <c r="H2532" t="s">
        <v>4494</v>
      </c>
    </row>
    <row r="2533" spans="6:8">
      <c r="F2533" t="s">
        <v>2227</v>
      </c>
      <c r="G2533" t="s">
        <v>3287</v>
      </c>
      <c r="H2533" t="s">
        <v>4495</v>
      </c>
    </row>
    <row r="2534" spans="6:8">
      <c r="H2534" t="s">
        <v>4496</v>
      </c>
    </row>
    <row r="2535" spans="6:8">
      <c r="H2535" t="s">
        <v>4497</v>
      </c>
    </row>
    <row r="2536" spans="6:8">
      <c r="H2536" t="s">
        <v>4497</v>
      </c>
    </row>
    <row r="2537" spans="6:8">
      <c r="H2537" t="s">
        <v>4498</v>
      </c>
    </row>
    <row r="2538" spans="6:8">
      <c r="H2538" t="s">
        <v>4498</v>
      </c>
    </row>
    <row r="2539" spans="6:8">
      <c r="H2539" t="s">
        <v>4498</v>
      </c>
    </row>
    <row r="2540" spans="6:8">
      <c r="H2540" t="s">
        <v>4499</v>
      </c>
    </row>
    <row r="2541" spans="6:8">
      <c r="H2541" t="s">
        <v>4500</v>
      </c>
    </row>
    <row r="2542" spans="6:8">
      <c r="H2542" t="s">
        <v>4501</v>
      </c>
    </row>
    <row r="2543" spans="6:8">
      <c r="H2543" t="s">
        <v>4502</v>
      </c>
    </row>
    <row r="2544" spans="6:8">
      <c r="H2544" t="s">
        <v>4497</v>
      </c>
    </row>
    <row r="2545" spans="6:8">
      <c r="H2545" t="s">
        <v>4498</v>
      </c>
    </row>
    <row r="2546" spans="6:8">
      <c r="H2546" t="s">
        <v>4503</v>
      </c>
    </row>
    <row r="2547" spans="6:8">
      <c r="F2547" t="s">
        <v>2228</v>
      </c>
      <c r="G2547" t="s">
        <v>2884</v>
      </c>
      <c r="H2547" t="s">
        <v>3692</v>
      </c>
    </row>
    <row r="2548" spans="6:8">
      <c r="H2548" t="s">
        <v>3826</v>
      </c>
    </row>
    <row r="2549" spans="6:8">
      <c r="H2549" t="s">
        <v>3827</v>
      </c>
    </row>
    <row r="2550" spans="6:8">
      <c r="H2550" t="s">
        <v>3828</v>
      </c>
    </row>
    <row r="2551" spans="6:8">
      <c r="H2551" t="s">
        <v>3829</v>
      </c>
    </row>
    <row r="2552" spans="6:8">
      <c r="H2552" t="s">
        <v>3830</v>
      </c>
    </row>
    <row r="2553" spans="6:8">
      <c r="H2553" t="s">
        <v>3831</v>
      </c>
    </row>
    <row r="2554" spans="6:8">
      <c r="H2554" t="s">
        <v>3824</v>
      </c>
    </row>
    <row r="2555" spans="6:8">
      <c r="H2555" t="s">
        <v>3832</v>
      </c>
    </row>
    <row r="2556" spans="6:8">
      <c r="H2556" t="s">
        <v>3833</v>
      </c>
    </row>
    <row r="2557" spans="6:8">
      <c r="H2557" t="s">
        <v>3834</v>
      </c>
    </row>
    <row r="2558" spans="6:8">
      <c r="H2558" t="s">
        <v>3835</v>
      </c>
    </row>
    <row r="2559" spans="6:8">
      <c r="H2559" t="s">
        <v>3836</v>
      </c>
    </row>
    <row r="2560" spans="6:8">
      <c r="H2560" t="s">
        <v>3837</v>
      </c>
    </row>
    <row r="2561" spans="6:8">
      <c r="F2561" t="s">
        <v>2099</v>
      </c>
      <c r="G2561" t="s">
        <v>3182</v>
      </c>
      <c r="H2561" t="s">
        <v>4504</v>
      </c>
    </row>
    <row r="2562" spans="6:8">
      <c r="H2562" t="s">
        <v>4505</v>
      </c>
    </row>
    <row r="2563" spans="6:8">
      <c r="H2563" t="s">
        <v>4506</v>
      </c>
    </row>
    <row r="2564" spans="6:8">
      <c r="H2564" t="s">
        <v>4507</v>
      </c>
    </row>
    <row r="2565" spans="6:8">
      <c r="H2565" t="s">
        <v>4508</v>
      </c>
    </row>
    <row r="2566" spans="6:8">
      <c r="F2566" t="s">
        <v>2229</v>
      </c>
      <c r="G2566" t="s">
        <v>3288</v>
      </c>
      <c r="H2566" t="s">
        <v>4509</v>
      </c>
    </row>
    <row r="2567" spans="6:8">
      <c r="H2567" t="s">
        <v>3692</v>
      </c>
    </row>
    <row r="2568" spans="6:8">
      <c r="H2568" t="s">
        <v>3826</v>
      </c>
    </row>
    <row r="2569" spans="6:8">
      <c r="H2569" t="s">
        <v>4246</v>
      </c>
    </row>
    <row r="2570" spans="6:8">
      <c r="H2570" t="s">
        <v>4510</v>
      </c>
    </row>
    <row r="2571" spans="6:8">
      <c r="H2571" t="s">
        <v>4511</v>
      </c>
    </row>
    <row r="2572" spans="6:8">
      <c r="H2572" t="s">
        <v>4512</v>
      </c>
    </row>
    <row r="2573" spans="6:8">
      <c r="H2573" t="s">
        <v>4513</v>
      </c>
    </row>
    <row r="2574" spans="6:8">
      <c r="H2574" t="s">
        <v>4514</v>
      </c>
    </row>
    <row r="2575" spans="6:8">
      <c r="H2575" t="s">
        <v>4515</v>
      </c>
    </row>
    <row r="2576" spans="6:8">
      <c r="H2576" t="s">
        <v>4516</v>
      </c>
    </row>
    <row r="2577" spans="6:8">
      <c r="H2577" t="s">
        <v>4517</v>
      </c>
    </row>
    <row r="2578" spans="6:8">
      <c r="F2578" t="s">
        <v>2230</v>
      </c>
      <c r="G2578" t="s">
        <v>3289</v>
      </c>
      <c r="H2578" t="s">
        <v>4518</v>
      </c>
    </row>
    <row r="2579" spans="6:8">
      <c r="H2579" t="s">
        <v>4519</v>
      </c>
    </row>
    <row r="2580" spans="6:8">
      <c r="F2580" t="s">
        <v>2231</v>
      </c>
      <c r="G2580" t="s">
        <v>3290</v>
      </c>
      <c r="H2580" t="s">
        <v>4520</v>
      </c>
    </row>
    <row r="2581" spans="6:8">
      <c r="H2581" t="s">
        <v>4521</v>
      </c>
    </row>
    <row r="2582" spans="6:8">
      <c r="H2582" t="s">
        <v>4522</v>
      </c>
    </row>
    <row r="2583" spans="6:8">
      <c r="H2583" t="s">
        <v>4523</v>
      </c>
    </row>
    <row r="2584" spans="6:8">
      <c r="H2584" t="s">
        <v>4524</v>
      </c>
    </row>
    <row r="2585" spans="6:8">
      <c r="H2585" t="s">
        <v>4525</v>
      </c>
    </row>
    <row r="2586" spans="6:8">
      <c r="H2586" t="s">
        <v>4526</v>
      </c>
    </row>
    <row r="2587" spans="6:8">
      <c r="H2587" t="s">
        <v>4527</v>
      </c>
    </row>
    <row r="2588" spans="6:8">
      <c r="H2588" t="s">
        <v>4528</v>
      </c>
    </row>
    <row r="2589" spans="6:8">
      <c r="H2589" t="s">
        <v>4529</v>
      </c>
    </row>
    <row r="2590" spans="6:8">
      <c r="H2590" t="s">
        <v>4530</v>
      </c>
    </row>
    <row r="2591" spans="6:8">
      <c r="H2591" t="s">
        <v>4531</v>
      </c>
    </row>
    <row r="2592" spans="6:8">
      <c r="H2592" t="s">
        <v>4531</v>
      </c>
    </row>
    <row r="2593" spans="1:8">
      <c r="H2593" t="s">
        <v>4531</v>
      </c>
    </row>
    <row r="2594" spans="1:8">
      <c r="H2594" t="s">
        <v>4532</v>
      </c>
    </row>
    <row r="2595" spans="1:8">
      <c r="H2595" t="s">
        <v>4533</v>
      </c>
    </row>
    <row r="2596" spans="1:8">
      <c r="H2596" t="s">
        <v>4534</v>
      </c>
    </row>
    <row r="2597" spans="1:8">
      <c r="F2597" t="s">
        <v>2232</v>
      </c>
      <c r="G2597" t="s">
        <v>3291</v>
      </c>
      <c r="H2597" t="s">
        <v>4535</v>
      </c>
    </row>
    <row r="2598" spans="1:8">
      <c r="H2598" t="s">
        <v>4536</v>
      </c>
    </row>
    <row r="2599" spans="1:8">
      <c r="H2599" t="s">
        <v>4537</v>
      </c>
    </row>
    <row r="2600" spans="1:8">
      <c r="H2600" t="s">
        <v>4538</v>
      </c>
    </row>
    <row r="2601" spans="1:8">
      <c r="H2601" t="s">
        <v>4539</v>
      </c>
    </row>
    <row r="2602" spans="1:8">
      <c r="A2602" t="s">
        <v>312</v>
      </c>
      <c r="B2602">
        <f>HYPERLINK("https://github.com/pmd/pmd/commit/6d7d0bffd3ad95808d1083bfa77279a73a288d6b", "6d7d0bffd3ad95808d1083bfa77279a73a288d6b")</f>
        <v>0</v>
      </c>
      <c r="C2602">
        <f>HYPERLINK("https://github.com/pmd/pmd/commit/ce1dca1c2c66ac12fcd9c2975b08de4efc555e31", "ce1dca1c2c66ac12fcd9c2975b08de4efc555e31")</f>
        <v>0</v>
      </c>
      <c r="D2602" t="s">
        <v>769</v>
      </c>
      <c r="E2602" t="s">
        <v>1101</v>
      </c>
      <c r="F2602" t="s">
        <v>2233</v>
      </c>
      <c r="G2602" t="s">
        <v>3164</v>
      </c>
      <c r="H2602" t="s">
        <v>4246</v>
      </c>
    </row>
    <row r="2603" spans="1:8">
      <c r="A2603" t="s">
        <v>313</v>
      </c>
      <c r="B2603">
        <f>HYPERLINK("https://github.com/pmd/pmd/commit/cb76795cb908227631b9c03da762458fc25fe959", "cb76795cb908227631b9c03da762458fc25fe959")</f>
        <v>0</v>
      </c>
      <c r="C2603">
        <f>HYPERLINK("https://github.com/pmd/pmd/commit/9e35243b165de80fbf6df09f83024e8f6052a1ae", "9e35243b165de80fbf6df09f83024e8f6052a1ae")</f>
        <v>0</v>
      </c>
      <c r="D2603" t="s">
        <v>769</v>
      </c>
      <c r="E2603" t="s">
        <v>1102</v>
      </c>
      <c r="F2603" t="s">
        <v>2234</v>
      </c>
      <c r="G2603" t="s">
        <v>3148</v>
      </c>
      <c r="H2603" t="s">
        <v>4246</v>
      </c>
    </row>
    <row r="2604" spans="1:8">
      <c r="A2604" t="s">
        <v>314</v>
      </c>
      <c r="B2604">
        <f>HYPERLINK("https://github.com/pmd/pmd/commit/9b73613ff48c4dc030f7b7e79eccf6bc2e468420", "9b73613ff48c4dc030f7b7e79eccf6bc2e468420")</f>
        <v>0</v>
      </c>
      <c r="C2604">
        <f>HYPERLINK("https://github.com/pmd/pmd/commit/c1f141f6940c13f840393bc0e24e59edf1c4c631", "c1f141f6940c13f840393bc0e24e59edf1c4c631")</f>
        <v>0</v>
      </c>
      <c r="D2604" t="s">
        <v>769</v>
      </c>
      <c r="E2604" t="s">
        <v>1103</v>
      </c>
      <c r="F2604" t="s">
        <v>2235</v>
      </c>
      <c r="G2604" t="s">
        <v>3142</v>
      </c>
      <c r="H2604" t="s">
        <v>4246</v>
      </c>
    </row>
    <row r="2605" spans="1:8">
      <c r="A2605" t="s">
        <v>315</v>
      </c>
      <c r="B2605">
        <f>HYPERLINK("https://github.com/pmd/pmd/commit/f5783eec6db910ed31a1f68019d36ab29641affd", "f5783eec6db910ed31a1f68019d36ab29641affd")</f>
        <v>0</v>
      </c>
      <c r="C2605">
        <f>HYPERLINK("https://github.com/pmd/pmd/commit/9b73613ff48c4dc030f7b7e79eccf6bc2e468420", "9b73613ff48c4dc030f7b7e79eccf6bc2e468420")</f>
        <v>0</v>
      </c>
      <c r="D2605" t="s">
        <v>769</v>
      </c>
      <c r="E2605" t="s">
        <v>1104</v>
      </c>
      <c r="F2605" t="s">
        <v>2236</v>
      </c>
      <c r="G2605" t="s">
        <v>3292</v>
      </c>
      <c r="H2605" t="s">
        <v>4246</v>
      </c>
    </row>
    <row r="2606" spans="1:8">
      <c r="A2606" t="s">
        <v>316</v>
      </c>
      <c r="B2606">
        <f>HYPERLINK("https://github.com/pmd/pmd/commit/f6415ccc80e64ef01a31a44ffaeebd221f137e8a", "f6415ccc80e64ef01a31a44ffaeebd221f137e8a")</f>
        <v>0</v>
      </c>
      <c r="C2606">
        <f>HYPERLINK("https://github.com/pmd/pmd/commit/f5783eec6db910ed31a1f68019d36ab29641affd", "f5783eec6db910ed31a1f68019d36ab29641affd")</f>
        <v>0</v>
      </c>
      <c r="D2606" t="s">
        <v>769</v>
      </c>
      <c r="E2606" t="s">
        <v>1105</v>
      </c>
      <c r="F2606" t="s">
        <v>2237</v>
      </c>
      <c r="G2606" t="s">
        <v>3157</v>
      </c>
      <c r="H2606" t="s">
        <v>4246</v>
      </c>
    </row>
    <row r="2607" spans="1:8">
      <c r="A2607" t="s">
        <v>317</v>
      </c>
      <c r="B2607">
        <f>HYPERLINK("https://github.com/pmd/pmd/commit/8a34f2c8d17e18cbb4103386518a3b7e7cb4196a", "8a34f2c8d17e18cbb4103386518a3b7e7cb4196a")</f>
        <v>0</v>
      </c>
      <c r="C2607">
        <f>HYPERLINK("https://github.com/pmd/pmd/commit/f6415ccc80e64ef01a31a44ffaeebd221f137e8a", "f6415ccc80e64ef01a31a44ffaeebd221f137e8a")</f>
        <v>0</v>
      </c>
      <c r="D2607" t="s">
        <v>769</v>
      </c>
      <c r="E2607" t="s">
        <v>1106</v>
      </c>
      <c r="F2607" t="s">
        <v>2238</v>
      </c>
      <c r="G2607" t="s">
        <v>2823</v>
      </c>
      <c r="H2607" t="s">
        <v>4246</v>
      </c>
    </row>
    <row r="2608" spans="1:8">
      <c r="A2608" t="s">
        <v>318</v>
      </c>
      <c r="B2608">
        <f>HYPERLINK("https://github.com/pmd/pmd/commit/6c0eed7109c01dd91b1dd972cfcd05f53f25e8e9", "6c0eed7109c01dd91b1dd972cfcd05f53f25e8e9")</f>
        <v>0</v>
      </c>
      <c r="C2608">
        <f>HYPERLINK("https://github.com/pmd/pmd/commit/1025c09bf585e3f4c64fe54a94126eadb687128d", "1025c09bf585e3f4c64fe54a94126eadb687128d")</f>
        <v>0</v>
      </c>
      <c r="D2608" t="s">
        <v>769</v>
      </c>
      <c r="E2608" t="s">
        <v>1107</v>
      </c>
      <c r="F2608" t="s">
        <v>2239</v>
      </c>
      <c r="G2608" t="s">
        <v>3146</v>
      </c>
      <c r="H2608" t="s">
        <v>4246</v>
      </c>
    </row>
    <row r="2609" spans="1:8">
      <c r="A2609" t="s">
        <v>319</v>
      </c>
      <c r="B2609">
        <f>HYPERLINK("https://github.com/pmd/pmd/commit/2d6560c0f8d40b0d12a04ca873133b4317bd928b", "2d6560c0f8d40b0d12a04ca873133b4317bd928b")</f>
        <v>0</v>
      </c>
      <c r="C2609">
        <f>HYPERLINK("https://github.com/pmd/pmd/commit/643f85a5a2cd3a39dac936dbaf8fa6fb8ee26a05", "643f85a5a2cd3a39dac936dbaf8fa6fb8ee26a05")</f>
        <v>0</v>
      </c>
      <c r="D2609" t="s">
        <v>769</v>
      </c>
      <c r="E2609" t="s">
        <v>1108</v>
      </c>
      <c r="F2609" t="s">
        <v>2240</v>
      </c>
      <c r="G2609" t="s">
        <v>3181</v>
      </c>
      <c r="H2609" t="s">
        <v>4246</v>
      </c>
    </row>
    <row r="2610" spans="1:8">
      <c r="A2610" t="s">
        <v>320</v>
      </c>
      <c r="B2610">
        <f>HYPERLINK("https://github.com/pmd/pmd/commit/fddf301589b30a42f47e600c786e3520ecf3eeaa", "fddf301589b30a42f47e600c786e3520ecf3eeaa")</f>
        <v>0</v>
      </c>
      <c r="C2610">
        <f>HYPERLINK("https://github.com/pmd/pmd/commit/7790c83fb16609c7bb47ddbb80adc4264f7f2c38", "7790c83fb16609c7bb47ddbb80adc4264f7f2c38")</f>
        <v>0</v>
      </c>
      <c r="D2610" t="s">
        <v>769</v>
      </c>
      <c r="E2610" t="s">
        <v>1109</v>
      </c>
      <c r="F2610" t="s">
        <v>2241</v>
      </c>
      <c r="G2610" t="s">
        <v>3293</v>
      </c>
      <c r="H2610" t="s">
        <v>4246</v>
      </c>
    </row>
    <row r="2611" spans="1:8">
      <c r="F2611" t="s">
        <v>2242</v>
      </c>
      <c r="G2611" t="s">
        <v>3142</v>
      </c>
      <c r="H2611" t="s">
        <v>4246</v>
      </c>
    </row>
    <row r="2612" spans="1:8">
      <c r="F2612" t="s">
        <v>2243</v>
      </c>
      <c r="G2612" t="s">
        <v>3143</v>
      </c>
      <c r="H2612" t="s">
        <v>4246</v>
      </c>
    </row>
    <row r="2613" spans="1:8">
      <c r="F2613" t="s">
        <v>2244</v>
      </c>
      <c r="G2613" t="s">
        <v>3146</v>
      </c>
      <c r="H2613" t="s">
        <v>4246</v>
      </c>
    </row>
    <row r="2614" spans="1:8">
      <c r="F2614" t="s">
        <v>2245</v>
      </c>
      <c r="G2614" t="s">
        <v>3292</v>
      </c>
      <c r="H2614" t="s">
        <v>4246</v>
      </c>
    </row>
    <row r="2615" spans="1:8">
      <c r="F2615" t="s">
        <v>2246</v>
      </c>
      <c r="G2615" t="s">
        <v>3294</v>
      </c>
      <c r="H2615" t="s">
        <v>4246</v>
      </c>
    </row>
    <row r="2616" spans="1:8">
      <c r="F2616" t="s">
        <v>2247</v>
      </c>
      <c r="G2616" t="s">
        <v>3143</v>
      </c>
      <c r="H2616" t="s">
        <v>4246</v>
      </c>
    </row>
    <row r="2617" spans="1:8">
      <c r="F2617" t="s">
        <v>2248</v>
      </c>
      <c r="G2617" t="s">
        <v>3144</v>
      </c>
      <c r="H2617" t="s">
        <v>4246</v>
      </c>
    </row>
    <row r="2618" spans="1:8">
      <c r="F2618" t="s">
        <v>2249</v>
      </c>
      <c r="G2618" t="s">
        <v>3145</v>
      </c>
      <c r="H2618" t="s">
        <v>4246</v>
      </c>
    </row>
    <row r="2619" spans="1:8">
      <c r="F2619" t="s">
        <v>2250</v>
      </c>
      <c r="G2619" t="s">
        <v>3295</v>
      </c>
      <c r="H2619" t="s">
        <v>4246</v>
      </c>
    </row>
    <row r="2620" spans="1:8">
      <c r="F2620" t="s">
        <v>2251</v>
      </c>
      <c r="G2620" t="s">
        <v>3147</v>
      </c>
      <c r="H2620" t="s">
        <v>4246</v>
      </c>
    </row>
    <row r="2621" spans="1:8">
      <c r="F2621" t="s">
        <v>2252</v>
      </c>
      <c r="G2621" t="s">
        <v>3296</v>
      </c>
      <c r="H2621" t="s">
        <v>4246</v>
      </c>
    </row>
    <row r="2622" spans="1:8">
      <c r="F2622" t="s">
        <v>2253</v>
      </c>
      <c r="G2622" t="s">
        <v>3149</v>
      </c>
      <c r="H2622" t="s">
        <v>4246</v>
      </c>
    </row>
    <row r="2623" spans="1:8">
      <c r="F2623" t="s">
        <v>2254</v>
      </c>
      <c r="G2623" t="s">
        <v>3150</v>
      </c>
      <c r="H2623" t="s">
        <v>4246</v>
      </c>
    </row>
    <row r="2624" spans="1:8">
      <c r="F2624" t="s">
        <v>2255</v>
      </c>
      <c r="G2624" t="s">
        <v>3151</v>
      </c>
      <c r="H2624" t="s">
        <v>4246</v>
      </c>
    </row>
    <row r="2625" spans="6:8">
      <c r="F2625" t="s">
        <v>2256</v>
      </c>
      <c r="G2625" t="s">
        <v>3152</v>
      </c>
      <c r="H2625" t="s">
        <v>4246</v>
      </c>
    </row>
    <row r="2626" spans="6:8">
      <c r="F2626" t="s">
        <v>2257</v>
      </c>
      <c r="G2626" t="s">
        <v>3153</v>
      </c>
      <c r="H2626" t="s">
        <v>4246</v>
      </c>
    </row>
    <row r="2627" spans="6:8">
      <c r="F2627" t="s">
        <v>2258</v>
      </c>
      <c r="G2627" t="s">
        <v>3154</v>
      </c>
      <c r="H2627" t="s">
        <v>4246</v>
      </c>
    </row>
    <row r="2628" spans="6:8">
      <c r="F2628" t="s">
        <v>2259</v>
      </c>
      <c r="G2628" t="s">
        <v>3155</v>
      </c>
      <c r="H2628" t="s">
        <v>4246</v>
      </c>
    </row>
    <row r="2629" spans="6:8">
      <c r="F2629" t="s">
        <v>2260</v>
      </c>
      <c r="G2629" t="s">
        <v>3156</v>
      </c>
      <c r="H2629" t="s">
        <v>4246</v>
      </c>
    </row>
    <row r="2630" spans="6:8">
      <c r="F2630" t="s">
        <v>2261</v>
      </c>
      <c r="G2630" t="s">
        <v>3158</v>
      </c>
      <c r="H2630" t="s">
        <v>4246</v>
      </c>
    </row>
    <row r="2631" spans="6:8">
      <c r="F2631" t="s">
        <v>2262</v>
      </c>
      <c r="G2631" t="s">
        <v>3159</v>
      </c>
      <c r="H2631" t="s">
        <v>4246</v>
      </c>
    </row>
    <row r="2632" spans="6:8">
      <c r="F2632" t="s">
        <v>2263</v>
      </c>
      <c r="G2632" t="s">
        <v>2911</v>
      </c>
      <c r="H2632" t="s">
        <v>4246</v>
      </c>
    </row>
    <row r="2633" spans="6:8">
      <c r="F2633" t="s">
        <v>2264</v>
      </c>
      <c r="G2633" t="s">
        <v>3160</v>
      </c>
      <c r="H2633" t="s">
        <v>4246</v>
      </c>
    </row>
    <row r="2634" spans="6:8">
      <c r="F2634" t="s">
        <v>2265</v>
      </c>
      <c r="G2634" t="s">
        <v>3161</v>
      </c>
      <c r="H2634" t="s">
        <v>4246</v>
      </c>
    </row>
    <row r="2635" spans="6:8">
      <c r="F2635" t="s">
        <v>2266</v>
      </c>
      <c r="G2635" t="s">
        <v>2937</v>
      </c>
      <c r="H2635" t="s">
        <v>4246</v>
      </c>
    </row>
    <row r="2636" spans="6:8">
      <c r="F2636" t="s">
        <v>2267</v>
      </c>
      <c r="G2636" t="s">
        <v>2948</v>
      </c>
      <c r="H2636" t="s">
        <v>4246</v>
      </c>
    </row>
    <row r="2637" spans="6:8">
      <c r="F2637" t="s">
        <v>2268</v>
      </c>
      <c r="G2637" t="s">
        <v>3162</v>
      </c>
      <c r="H2637" t="s">
        <v>4246</v>
      </c>
    </row>
    <row r="2638" spans="6:8">
      <c r="F2638" t="s">
        <v>2269</v>
      </c>
      <c r="G2638" t="s">
        <v>3163</v>
      </c>
      <c r="H2638" t="s">
        <v>4246</v>
      </c>
    </row>
    <row r="2639" spans="6:8">
      <c r="F2639" t="s">
        <v>2270</v>
      </c>
      <c r="G2639" t="s">
        <v>3142</v>
      </c>
      <c r="H2639" t="s">
        <v>4246</v>
      </c>
    </row>
    <row r="2640" spans="6:8">
      <c r="F2640" t="s">
        <v>2271</v>
      </c>
      <c r="G2640" t="s">
        <v>3297</v>
      </c>
      <c r="H2640" t="s">
        <v>4246</v>
      </c>
    </row>
    <row r="2641" spans="1:8">
      <c r="F2641" t="s">
        <v>2272</v>
      </c>
      <c r="G2641" t="s">
        <v>3145</v>
      </c>
      <c r="H2641" t="s">
        <v>4246</v>
      </c>
    </row>
    <row r="2642" spans="1:8">
      <c r="F2642" t="s">
        <v>2273</v>
      </c>
      <c r="G2642" t="s">
        <v>3142</v>
      </c>
      <c r="H2642" t="s">
        <v>4246</v>
      </c>
    </row>
    <row r="2643" spans="1:8">
      <c r="F2643" t="s">
        <v>2274</v>
      </c>
      <c r="G2643" t="s">
        <v>3142</v>
      </c>
      <c r="H2643" t="s">
        <v>4246</v>
      </c>
    </row>
    <row r="2644" spans="1:8">
      <c r="F2644" t="s">
        <v>2275</v>
      </c>
      <c r="G2644" t="s">
        <v>3298</v>
      </c>
      <c r="H2644" t="s">
        <v>4246</v>
      </c>
    </row>
    <row r="2645" spans="1:8">
      <c r="F2645" t="s">
        <v>2276</v>
      </c>
      <c r="G2645" t="s">
        <v>3175</v>
      </c>
      <c r="H2645" t="s">
        <v>3692</v>
      </c>
    </row>
    <row r="2646" spans="1:8">
      <c r="H2646" t="s">
        <v>4246</v>
      </c>
    </row>
    <row r="2647" spans="1:8">
      <c r="A2647" t="s">
        <v>321</v>
      </c>
      <c r="B2647">
        <f>HYPERLINK("https://github.com/pmd/pmd/commit/15571a15db7e468eac1b824c692c843f665b5e79", "15571a15db7e468eac1b824c692c843f665b5e79")</f>
        <v>0</v>
      </c>
      <c r="C2647">
        <f>HYPERLINK("https://github.com/pmd/pmd/commit/fddf301589b30a42f47e600c786e3520ecf3eeaa", "fddf301589b30a42f47e600c786e3520ecf3eeaa")</f>
        <v>0</v>
      </c>
      <c r="D2647" t="s">
        <v>769</v>
      </c>
      <c r="E2647" t="s">
        <v>1110</v>
      </c>
      <c r="F2647" t="s">
        <v>2277</v>
      </c>
      <c r="G2647" t="s">
        <v>2940</v>
      </c>
      <c r="H2647" t="s">
        <v>3692</v>
      </c>
    </row>
    <row r="2648" spans="1:8">
      <c r="H2648" t="s">
        <v>4087</v>
      </c>
    </row>
    <row r="2649" spans="1:8">
      <c r="H2649" t="s">
        <v>4088</v>
      </c>
    </row>
    <row r="2650" spans="1:8">
      <c r="H2650" t="s">
        <v>3795</v>
      </c>
    </row>
    <row r="2651" spans="1:8">
      <c r="H2651" t="s">
        <v>4089</v>
      </c>
    </row>
    <row r="2652" spans="1:8">
      <c r="H2652" t="s">
        <v>4540</v>
      </c>
    </row>
    <row r="2653" spans="1:8">
      <c r="H2653" t="s">
        <v>4246</v>
      </c>
    </row>
    <row r="2654" spans="1:8">
      <c r="F2654" t="s">
        <v>2278</v>
      </c>
      <c r="G2654" t="s">
        <v>3299</v>
      </c>
      <c r="H2654" t="s">
        <v>3692</v>
      </c>
    </row>
    <row r="2655" spans="1:8">
      <c r="H2655" t="s">
        <v>4087</v>
      </c>
    </row>
    <row r="2656" spans="1:8">
      <c r="H2656" t="s">
        <v>4088</v>
      </c>
    </row>
    <row r="2657" spans="1:8">
      <c r="H2657" t="s">
        <v>3795</v>
      </c>
    </row>
    <row r="2658" spans="1:8">
      <c r="H2658" t="s">
        <v>4089</v>
      </c>
    </row>
    <row r="2659" spans="1:8">
      <c r="H2659" t="s">
        <v>4246</v>
      </c>
    </row>
    <row r="2660" spans="1:8">
      <c r="F2660" t="s">
        <v>2279</v>
      </c>
      <c r="G2660" t="s">
        <v>3174</v>
      </c>
      <c r="H2660" t="s">
        <v>3692</v>
      </c>
    </row>
    <row r="2661" spans="1:8">
      <c r="H2661" t="s">
        <v>4275</v>
      </c>
    </row>
    <row r="2662" spans="1:8">
      <c r="H2662" t="s">
        <v>4541</v>
      </c>
    </row>
    <row r="2663" spans="1:8">
      <c r="H2663" t="s">
        <v>4246</v>
      </c>
    </row>
    <row r="2664" spans="1:8">
      <c r="F2664" t="s">
        <v>2280</v>
      </c>
      <c r="G2664" t="s">
        <v>3300</v>
      </c>
      <c r="H2664" t="s">
        <v>3692</v>
      </c>
    </row>
    <row r="2665" spans="1:8">
      <c r="H2665" t="s">
        <v>4087</v>
      </c>
    </row>
    <row r="2666" spans="1:8">
      <c r="H2666" t="s">
        <v>4088</v>
      </c>
    </row>
    <row r="2667" spans="1:8">
      <c r="H2667" t="s">
        <v>3795</v>
      </c>
    </row>
    <row r="2668" spans="1:8">
      <c r="H2668" t="s">
        <v>4089</v>
      </c>
    </row>
    <row r="2669" spans="1:8">
      <c r="H2669" t="s">
        <v>4540</v>
      </c>
    </row>
    <row r="2670" spans="1:8">
      <c r="H2670" t="s">
        <v>4246</v>
      </c>
    </row>
    <row r="2671" spans="1:8">
      <c r="A2671" t="s">
        <v>322</v>
      </c>
      <c r="B2671">
        <f>HYPERLINK("https://github.com/pmd/pmd/commit/b781fd3eb56b606294ca049ee45f0c6d0a2f0b4f", "b781fd3eb56b606294ca049ee45f0c6d0a2f0b4f")</f>
        <v>0</v>
      </c>
      <c r="C2671">
        <f>HYPERLINK("https://github.com/pmd/pmd/commit/5789144b9349503bde0e4695f5be137cf3fe5a26", "5789144b9349503bde0e4695f5be137cf3fe5a26")</f>
        <v>0</v>
      </c>
      <c r="D2671" t="s">
        <v>772</v>
      </c>
      <c r="E2671" t="s">
        <v>1111</v>
      </c>
      <c r="F2671" t="s">
        <v>2281</v>
      </c>
      <c r="G2671" t="s">
        <v>3301</v>
      </c>
      <c r="H2671" t="s">
        <v>4542</v>
      </c>
    </row>
    <row r="2672" spans="1:8">
      <c r="A2672" t="s">
        <v>323</v>
      </c>
      <c r="B2672">
        <f>HYPERLINK("https://github.com/pmd/pmd/commit/01c59395b8d3a718aa1c8e31af6b36541880c8e7", "01c59395b8d3a718aa1c8e31af6b36541880c8e7")</f>
        <v>0</v>
      </c>
      <c r="C2672">
        <f>HYPERLINK("https://github.com/pmd/pmd/commit/0c6e5c5e9ac322bc1fe274f6d3c4480b16852914", "0c6e5c5e9ac322bc1fe274f6d3c4480b16852914")</f>
        <v>0</v>
      </c>
      <c r="D2672" t="s">
        <v>769</v>
      </c>
      <c r="E2672" t="s">
        <v>1112</v>
      </c>
      <c r="F2672" t="s">
        <v>2282</v>
      </c>
      <c r="G2672" t="s">
        <v>2800</v>
      </c>
      <c r="H2672" t="s">
        <v>3709</v>
      </c>
    </row>
    <row r="2673" spans="1:8">
      <c r="A2673" t="s">
        <v>324</v>
      </c>
      <c r="B2673">
        <f>HYPERLINK("https://github.com/pmd/pmd/commit/4546adac8f8360cebb2c8c11ded48c1610ba0620", "4546adac8f8360cebb2c8c11ded48c1610ba0620")</f>
        <v>0</v>
      </c>
      <c r="C2673">
        <f>HYPERLINK("https://github.com/pmd/pmd/commit/01c59395b8d3a718aa1c8e31af6b36541880c8e7", "01c59395b8d3a718aa1c8e31af6b36541880c8e7")</f>
        <v>0</v>
      </c>
      <c r="D2673" t="s">
        <v>769</v>
      </c>
      <c r="E2673" t="s">
        <v>1113</v>
      </c>
      <c r="F2673" t="s">
        <v>2282</v>
      </c>
      <c r="G2673" t="s">
        <v>2800</v>
      </c>
      <c r="H2673" t="s">
        <v>4543</v>
      </c>
    </row>
    <row r="2674" spans="1:8">
      <c r="H2674" t="s">
        <v>4155</v>
      </c>
    </row>
    <row r="2675" spans="1:8">
      <c r="H2675" t="s">
        <v>4206</v>
      </c>
    </row>
    <row r="2676" spans="1:8">
      <c r="H2676" t="s">
        <v>4207</v>
      </c>
    </row>
    <row r="2677" spans="1:8">
      <c r="H2677" t="s">
        <v>3642</v>
      </c>
    </row>
    <row r="2678" spans="1:8">
      <c r="H2678" t="s">
        <v>4544</v>
      </c>
    </row>
    <row r="2679" spans="1:8">
      <c r="H2679" t="s">
        <v>4544</v>
      </c>
    </row>
    <row r="2680" spans="1:8">
      <c r="F2680" t="s">
        <v>2283</v>
      </c>
      <c r="G2680" t="s">
        <v>2916</v>
      </c>
      <c r="H2680" t="s">
        <v>3709</v>
      </c>
    </row>
    <row r="2681" spans="1:8">
      <c r="H2681" t="s">
        <v>4155</v>
      </c>
    </row>
    <row r="2682" spans="1:8">
      <c r="H2682" t="s">
        <v>4206</v>
      </c>
    </row>
    <row r="2683" spans="1:8">
      <c r="H2683" t="s">
        <v>4207</v>
      </c>
    </row>
    <row r="2684" spans="1:8">
      <c r="H2684" t="s">
        <v>3642</v>
      </c>
    </row>
    <row r="2685" spans="1:8">
      <c r="A2685" t="s">
        <v>325</v>
      </c>
      <c r="B2685">
        <f>HYPERLINK("https://github.com/pmd/pmd/commit/8165bc2bf5a9a6d0c2e0bd1313a9d6ea690a52de", "8165bc2bf5a9a6d0c2e0bd1313a9d6ea690a52de")</f>
        <v>0</v>
      </c>
      <c r="C2685">
        <f>HYPERLINK("https://github.com/pmd/pmd/commit/36327e266eda111bb0746f863e7bef97bcac9082", "36327e266eda111bb0746f863e7bef97bcac9082")</f>
        <v>0</v>
      </c>
      <c r="D2685" t="s">
        <v>769</v>
      </c>
      <c r="E2685" t="s">
        <v>1114</v>
      </c>
      <c r="F2685" t="s">
        <v>2125</v>
      </c>
      <c r="G2685" t="s">
        <v>3199</v>
      </c>
      <c r="H2685" t="s">
        <v>4258</v>
      </c>
    </row>
    <row r="2686" spans="1:8">
      <c r="H2686" t="s">
        <v>4545</v>
      </c>
    </row>
    <row r="2687" spans="1:8">
      <c r="F2687" t="s">
        <v>2281</v>
      </c>
      <c r="G2687" t="s">
        <v>3301</v>
      </c>
      <c r="H2687" t="s">
        <v>4546</v>
      </c>
    </row>
    <row r="2688" spans="1:8">
      <c r="H2688" t="s">
        <v>4262</v>
      </c>
    </row>
    <row r="2689" spans="1:8">
      <c r="H2689" t="s">
        <v>4547</v>
      </c>
    </row>
    <row r="2690" spans="1:8">
      <c r="H2690" t="s">
        <v>4548</v>
      </c>
    </row>
    <row r="2691" spans="1:8">
      <c r="H2691" t="s">
        <v>4246</v>
      </c>
    </row>
    <row r="2692" spans="1:8">
      <c r="A2692" t="s">
        <v>326</v>
      </c>
      <c r="B2692">
        <f>HYPERLINK("https://github.com/pmd/pmd/commit/5c548570f6c3ebddc186475c040124d7a4715ee5", "5c548570f6c3ebddc186475c040124d7a4715ee5")</f>
        <v>0</v>
      </c>
      <c r="C2692">
        <f>HYPERLINK("https://github.com/pmd/pmd/commit/e41b56a8e5419e0c6548afa9e94b6bca6a096d4f", "e41b56a8e5419e0c6548afa9e94b6bca6a096d4f")</f>
        <v>0</v>
      </c>
      <c r="D2692" t="s">
        <v>769</v>
      </c>
      <c r="E2692" t="s">
        <v>1115</v>
      </c>
      <c r="F2692" t="s">
        <v>2284</v>
      </c>
      <c r="G2692" t="s">
        <v>3302</v>
      </c>
      <c r="H2692" t="s">
        <v>4549</v>
      </c>
    </row>
    <row r="2693" spans="1:8">
      <c r="A2693" t="s">
        <v>327</v>
      </c>
      <c r="B2693">
        <f>HYPERLINK("https://github.com/pmd/pmd/commit/563a41afd7ad5ed1cf7693be79bffb4ba8012f95", "563a41afd7ad5ed1cf7693be79bffb4ba8012f95")</f>
        <v>0</v>
      </c>
      <c r="C2693">
        <f>HYPERLINK("https://github.com/pmd/pmd/commit/5c548570f6c3ebddc186475c040124d7a4715ee5", "5c548570f6c3ebddc186475c040124d7a4715ee5")</f>
        <v>0</v>
      </c>
      <c r="D2693" t="s">
        <v>769</v>
      </c>
      <c r="E2693" t="s">
        <v>1116</v>
      </c>
      <c r="F2693" t="s">
        <v>2285</v>
      </c>
      <c r="G2693" t="s">
        <v>2988</v>
      </c>
      <c r="H2693" t="s">
        <v>3709</v>
      </c>
    </row>
    <row r="2694" spans="1:8">
      <c r="H2694" t="s">
        <v>3709</v>
      </c>
    </row>
    <row r="2695" spans="1:8">
      <c r="H2695" t="s">
        <v>4206</v>
      </c>
    </row>
    <row r="2696" spans="1:8">
      <c r="F2696" t="s">
        <v>2282</v>
      </c>
      <c r="G2696" t="s">
        <v>2800</v>
      </c>
      <c r="H2696" t="s">
        <v>3597</v>
      </c>
    </row>
    <row r="2697" spans="1:8">
      <c r="H2697" t="s">
        <v>4550</v>
      </c>
    </row>
    <row r="2698" spans="1:8">
      <c r="H2698" t="s">
        <v>4551</v>
      </c>
    </row>
    <row r="2699" spans="1:8">
      <c r="H2699" t="s">
        <v>4552</v>
      </c>
    </row>
    <row r="2700" spans="1:8">
      <c r="H2700" t="s">
        <v>4553</v>
      </c>
    </row>
    <row r="2701" spans="1:8">
      <c r="H2701" t="s">
        <v>4554</v>
      </c>
    </row>
    <row r="2702" spans="1:8">
      <c r="H2702" t="s">
        <v>4555</v>
      </c>
    </row>
    <row r="2703" spans="1:8">
      <c r="H2703" t="s">
        <v>4246</v>
      </c>
    </row>
    <row r="2704" spans="1:8">
      <c r="F2704" t="s">
        <v>2286</v>
      </c>
      <c r="G2704" t="s">
        <v>2802</v>
      </c>
      <c r="H2704" t="s">
        <v>4246</v>
      </c>
    </row>
    <row r="2705" spans="1:8">
      <c r="A2705" t="s">
        <v>328</v>
      </c>
      <c r="B2705">
        <f>HYPERLINK("https://github.com/pmd/pmd/commit/8ce1607b236bf1c5dd85ef520bb6cc2f35bee91c", "8ce1607b236bf1c5dd85ef520bb6cc2f35bee91c")</f>
        <v>0</v>
      </c>
      <c r="C2705">
        <f>HYPERLINK("https://github.com/pmd/pmd/commit/09eb9ef2cc5dc72901f7345399f0213885a28794", "09eb9ef2cc5dc72901f7345399f0213885a28794")</f>
        <v>0</v>
      </c>
      <c r="D2705" t="s">
        <v>769</v>
      </c>
      <c r="E2705" t="s">
        <v>1117</v>
      </c>
      <c r="F2705" t="s">
        <v>2287</v>
      </c>
      <c r="G2705" t="s">
        <v>3303</v>
      </c>
      <c r="H2705" t="s">
        <v>4246</v>
      </c>
    </row>
    <row r="2706" spans="1:8">
      <c r="F2706" t="s">
        <v>2288</v>
      </c>
      <c r="G2706" t="s">
        <v>3304</v>
      </c>
      <c r="H2706" t="s">
        <v>4246</v>
      </c>
    </row>
    <row r="2707" spans="1:8">
      <c r="F2707" t="s">
        <v>2289</v>
      </c>
      <c r="G2707" t="s">
        <v>3305</v>
      </c>
      <c r="H2707" t="s">
        <v>4246</v>
      </c>
    </row>
    <row r="2708" spans="1:8">
      <c r="A2708" t="s">
        <v>329</v>
      </c>
      <c r="B2708">
        <f>HYPERLINK("https://github.com/pmd/pmd/commit/d038fed36eaa2584bef03fc1d7ad3ca9f6235b66", "d038fed36eaa2584bef03fc1d7ad3ca9f6235b66")</f>
        <v>0</v>
      </c>
      <c r="C2708">
        <f>HYPERLINK("https://github.com/pmd/pmd/commit/8ce1607b236bf1c5dd85ef520bb6cc2f35bee91c", "8ce1607b236bf1c5dd85ef520bb6cc2f35bee91c")</f>
        <v>0</v>
      </c>
      <c r="D2708" t="s">
        <v>769</v>
      </c>
      <c r="E2708" t="s">
        <v>1118</v>
      </c>
      <c r="F2708" t="s">
        <v>2283</v>
      </c>
      <c r="G2708" t="s">
        <v>2916</v>
      </c>
      <c r="H2708" t="s">
        <v>4556</v>
      </c>
    </row>
    <row r="2709" spans="1:8">
      <c r="H2709" t="s">
        <v>4557</v>
      </c>
    </row>
    <row r="2710" spans="1:8">
      <c r="H2710" t="s">
        <v>4558</v>
      </c>
    </row>
    <row r="2711" spans="1:8">
      <c r="H2711" t="s">
        <v>4559</v>
      </c>
    </row>
    <row r="2712" spans="1:8">
      <c r="H2712" t="s">
        <v>4560</v>
      </c>
    </row>
    <row r="2713" spans="1:8">
      <c r="H2713" t="s">
        <v>4561</v>
      </c>
    </row>
    <row r="2714" spans="1:8">
      <c r="H2714" t="s">
        <v>4246</v>
      </c>
    </row>
    <row r="2715" spans="1:8">
      <c r="A2715" t="s">
        <v>330</v>
      </c>
      <c r="B2715">
        <f>HYPERLINK("https://github.com/pmd/pmd/commit/f120134b6d052680c3552675bd33af24af43eec3", "f120134b6d052680c3552675bd33af24af43eec3")</f>
        <v>0</v>
      </c>
      <c r="C2715">
        <f>HYPERLINK("https://github.com/pmd/pmd/commit/d038fed36eaa2584bef03fc1d7ad3ca9f6235b66", "d038fed36eaa2584bef03fc1d7ad3ca9f6235b66")</f>
        <v>0</v>
      </c>
      <c r="D2715" t="s">
        <v>769</v>
      </c>
      <c r="E2715" t="s">
        <v>1119</v>
      </c>
      <c r="F2715" t="s">
        <v>2123</v>
      </c>
      <c r="G2715" t="s">
        <v>3197</v>
      </c>
      <c r="H2715" t="s">
        <v>3692</v>
      </c>
    </row>
    <row r="2716" spans="1:8">
      <c r="H2716" t="s">
        <v>4562</v>
      </c>
    </row>
    <row r="2717" spans="1:8">
      <c r="H2717" t="s">
        <v>3826</v>
      </c>
    </row>
    <row r="2718" spans="1:8">
      <c r="H2718" t="s">
        <v>4563</v>
      </c>
    </row>
    <row r="2719" spans="1:8">
      <c r="H2719" t="s">
        <v>4564</v>
      </c>
    </row>
    <row r="2720" spans="1:8">
      <c r="H2720" t="s">
        <v>3710</v>
      </c>
    </row>
    <row r="2721" spans="1:8">
      <c r="H2721" t="s">
        <v>4565</v>
      </c>
    </row>
    <row r="2722" spans="1:8">
      <c r="H2722" t="s">
        <v>4566</v>
      </c>
    </row>
    <row r="2723" spans="1:8">
      <c r="H2723" t="s">
        <v>4567</v>
      </c>
    </row>
    <row r="2724" spans="1:8">
      <c r="A2724" t="s">
        <v>331</v>
      </c>
      <c r="B2724">
        <f>HYPERLINK("https://github.com/pmd/pmd/commit/17b573ef814c71f8a9f5cbea565ff2dca919cf7d", "17b573ef814c71f8a9f5cbea565ff2dca919cf7d")</f>
        <v>0</v>
      </c>
      <c r="C2724">
        <f>HYPERLINK("https://github.com/pmd/pmd/commit/a36239bbc10b7fed6b09bbc21e621583bf041de2", "a36239bbc10b7fed6b09bbc21e621583bf041de2")</f>
        <v>0</v>
      </c>
      <c r="D2724" t="s">
        <v>769</v>
      </c>
      <c r="E2724" t="s">
        <v>1120</v>
      </c>
      <c r="F2724" t="s">
        <v>2290</v>
      </c>
      <c r="G2724" t="s">
        <v>3306</v>
      </c>
      <c r="H2724" t="s">
        <v>4568</v>
      </c>
    </row>
    <row r="2725" spans="1:8">
      <c r="F2725" t="s">
        <v>2115</v>
      </c>
      <c r="G2725" t="s">
        <v>2897</v>
      </c>
      <c r="H2725" t="s">
        <v>4569</v>
      </c>
    </row>
    <row r="2726" spans="1:8">
      <c r="H2726" t="s">
        <v>4570</v>
      </c>
    </row>
    <row r="2727" spans="1:8">
      <c r="H2727" t="s">
        <v>4571</v>
      </c>
    </row>
    <row r="2728" spans="1:8">
      <c r="H2728" t="s">
        <v>4572</v>
      </c>
    </row>
    <row r="2729" spans="1:8">
      <c r="H2729" t="s">
        <v>4573</v>
      </c>
    </row>
    <row r="2730" spans="1:8">
      <c r="H2730" t="s">
        <v>4574</v>
      </c>
    </row>
    <row r="2731" spans="1:8">
      <c r="H2731" t="s">
        <v>4575</v>
      </c>
    </row>
    <row r="2732" spans="1:8">
      <c r="H2732" t="s">
        <v>4576</v>
      </c>
    </row>
    <row r="2733" spans="1:8">
      <c r="H2733" t="s">
        <v>4577</v>
      </c>
    </row>
    <row r="2734" spans="1:8">
      <c r="H2734" t="s">
        <v>4578</v>
      </c>
    </row>
    <row r="2735" spans="1:8">
      <c r="H2735" t="s">
        <v>4579</v>
      </c>
    </row>
    <row r="2736" spans="1:8">
      <c r="H2736" t="s">
        <v>3599</v>
      </c>
    </row>
    <row r="2737" spans="1:8">
      <c r="H2737" t="s">
        <v>4580</v>
      </c>
    </row>
    <row r="2738" spans="1:8">
      <c r="H2738" t="s">
        <v>4246</v>
      </c>
    </row>
    <row r="2739" spans="1:8">
      <c r="A2739" t="s">
        <v>332</v>
      </c>
      <c r="B2739">
        <f>HYPERLINK("https://github.com/pmd/pmd/commit/4da773b7fcf775b7ce9d22ba40d781eb897eccb6", "4da773b7fcf775b7ce9d22ba40d781eb897eccb6")</f>
        <v>0</v>
      </c>
      <c r="C2739">
        <f>HYPERLINK("https://github.com/pmd/pmd/commit/0daca93634faeed642fa722f42577064ffba890a", "0daca93634faeed642fa722f42577064ffba890a")</f>
        <v>0</v>
      </c>
      <c r="D2739" t="s">
        <v>769</v>
      </c>
      <c r="E2739" t="s">
        <v>1121</v>
      </c>
      <c r="F2739" t="s">
        <v>2291</v>
      </c>
      <c r="G2739" t="s">
        <v>2823</v>
      </c>
      <c r="H2739" t="s">
        <v>4581</v>
      </c>
    </row>
    <row r="2740" spans="1:8">
      <c r="H2740" t="s">
        <v>4582</v>
      </c>
    </row>
    <row r="2741" spans="1:8">
      <c r="H2741" t="s">
        <v>4583</v>
      </c>
    </row>
    <row r="2742" spans="1:8">
      <c r="H2742" t="s">
        <v>4584</v>
      </c>
    </row>
    <row r="2743" spans="1:8">
      <c r="H2743" t="s">
        <v>4585</v>
      </c>
    </row>
    <row r="2744" spans="1:8">
      <c r="H2744" t="s">
        <v>4586</v>
      </c>
    </row>
    <row r="2745" spans="1:8">
      <c r="H2745" t="s">
        <v>4587</v>
      </c>
    </row>
    <row r="2746" spans="1:8">
      <c r="H2746" t="s">
        <v>4588</v>
      </c>
    </row>
    <row r="2747" spans="1:8">
      <c r="H2747" t="s">
        <v>4588</v>
      </c>
    </row>
    <row r="2748" spans="1:8">
      <c r="H2748" t="s">
        <v>4589</v>
      </c>
    </row>
    <row r="2749" spans="1:8">
      <c r="H2749" t="s">
        <v>4589</v>
      </c>
    </row>
    <row r="2750" spans="1:8">
      <c r="H2750" t="s">
        <v>4590</v>
      </c>
    </row>
    <row r="2751" spans="1:8">
      <c r="H2751" t="s">
        <v>4591</v>
      </c>
    </row>
    <row r="2752" spans="1:8">
      <c r="H2752" t="s">
        <v>4591</v>
      </c>
    </row>
    <row r="2753" spans="1:8">
      <c r="H2753" t="s">
        <v>4592</v>
      </c>
    </row>
    <row r="2754" spans="1:8">
      <c r="H2754" t="s">
        <v>4593</v>
      </c>
    </row>
    <row r="2755" spans="1:8">
      <c r="H2755" t="s">
        <v>4594</v>
      </c>
    </row>
    <row r="2756" spans="1:8">
      <c r="H2756" t="s">
        <v>4595</v>
      </c>
    </row>
    <row r="2757" spans="1:8">
      <c r="H2757" t="s">
        <v>4596</v>
      </c>
    </row>
    <row r="2758" spans="1:8">
      <c r="H2758" t="s">
        <v>4597</v>
      </c>
    </row>
    <row r="2759" spans="1:8">
      <c r="H2759" t="s">
        <v>4598</v>
      </c>
    </row>
    <row r="2760" spans="1:8">
      <c r="H2760" t="s">
        <v>4599</v>
      </c>
    </row>
    <row r="2761" spans="1:8">
      <c r="H2761" t="s">
        <v>4600</v>
      </c>
    </row>
    <row r="2762" spans="1:8">
      <c r="H2762" t="s">
        <v>4601</v>
      </c>
    </row>
    <row r="2763" spans="1:8">
      <c r="A2763" t="s">
        <v>333</v>
      </c>
      <c r="B2763">
        <f>HYPERLINK("https://github.com/pmd/pmd/commit/e86341bf8eb3079fc203add93a97f4c10b59d03a", "e86341bf8eb3079fc203add93a97f4c10b59d03a")</f>
        <v>0</v>
      </c>
      <c r="C2763">
        <f>HYPERLINK("https://github.com/pmd/pmd/commit/fbe6742666159349ba62ddc59c4d66b5c69eba2c", "fbe6742666159349ba62ddc59c4d66b5c69eba2c")</f>
        <v>0</v>
      </c>
      <c r="D2763" t="s">
        <v>769</v>
      </c>
      <c r="E2763" t="s">
        <v>1122</v>
      </c>
      <c r="F2763" t="s">
        <v>2292</v>
      </c>
      <c r="G2763" t="s">
        <v>3307</v>
      </c>
      <c r="H2763" t="s">
        <v>4246</v>
      </c>
    </row>
    <row r="2764" spans="1:8">
      <c r="F2764" t="s">
        <v>2293</v>
      </c>
      <c r="G2764" t="s">
        <v>3308</v>
      </c>
      <c r="H2764" t="s">
        <v>4246</v>
      </c>
    </row>
    <row r="2765" spans="1:8">
      <c r="A2765" t="s">
        <v>334</v>
      </c>
      <c r="B2765">
        <f>HYPERLINK("https://github.com/pmd/pmd/commit/3ef82a6c3af05270cffb62a0cf067f424ceadb22", "3ef82a6c3af05270cffb62a0cf067f424ceadb22")</f>
        <v>0</v>
      </c>
      <c r="C2765">
        <f>HYPERLINK("https://github.com/pmd/pmd/commit/d5593f516f2cac18403634162f5f64e3e054c452", "d5593f516f2cac18403634162f5f64e3e054c452")</f>
        <v>0</v>
      </c>
      <c r="D2765" t="s">
        <v>769</v>
      </c>
      <c r="E2765" t="s">
        <v>1123</v>
      </c>
      <c r="F2765" t="s">
        <v>2294</v>
      </c>
      <c r="G2765" t="s">
        <v>3199</v>
      </c>
      <c r="H2765" t="s">
        <v>4545</v>
      </c>
    </row>
    <row r="2766" spans="1:8">
      <c r="H2766" t="s">
        <v>4246</v>
      </c>
    </row>
    <row r="2767" spans="1:8">
      <c r="F2767" t="s">
        <v>2295</v>
      </c>
      <c r="G2767" t="s">
        <v>3309</v>
      </c>
      <c r="H2767" t="s">
        <v>4246</v>
      </c>
    </row>
    <row r="2768" spans="1:8">
      <c r="A2768" t="s">
        <v>335</v>
      </c>
      <c r="B2768">
        <f>HYPERLINK("https://github.com/pmd/pmd/commit/df423b373cfba8fcfbdaa700b7b2e15fe0b771ef", "df423b373cfba8fcfbdaa700b7b2e15fe0b771ef")</f>
        <v>0</v>
      </c>
      <c r="C2768">
        <f>HYPERLINK("https://github.com/pmd/pmd/commit/fcad3925cdc082360818ed5e51f796ce947d8aba", "fcad3925cdc082360818ed5e51f796ce947d8aba")</f>
        <v>0</v>
      </c>
      <c r="D2768" t="s">
        <v>769</v>
      </c>
      <c r="E2768" t="s">
        <v>1124</v>
      </c>
      <c r="F2768" t="s">
        <v>2296</v>
      </c>
      <c r="G2768" t="s">
        <v>3310</v>
      </c>
      <c r="H2768" t="s">
        <v>4246</v>
      </c>
    </row>
    <row r="2769" spans="1:8">
      <c r="F2769" t="s">
        <v>2297</v>
      </c>
      <c r="G2769" t="s">
        <v>3173</v>
      </c>
      <c r="H2769" t="s">
        <v>4246</v>
      </c>
    </row>
    <row r="2770" spans="1:8">
      <c r="F2770" t="s">
        <v>2298</v>
      </c>
      <c r="G2770" t="s">
        <v>3311</v>
      </c>
      <c r="H2770" t="s">
        <v>4246</v>
      </c>
    </row>
    <row r="2771" spans="1:8">
      <c r="F2771" t="s">
        <v>2299</v>
      </c>
      <c r="G2771" t="s">
        <v>3312</v>
      </c>
      <c r="H2771" t="s">
        <v>4246</v>
      </c>
    </row>
    <row r="2772" spans="1:8">
      <c r="F2772" t="s">
        <v>2300</v>
      </c>
      <c r="G2772" t="s">
        <v>3171</v>
      </c>
      <c r="H2772" t="s">
        <v>4246</v>
      </c>
    </row>
    <row r="2773" spans="1:8">
      <c r="F2773" t="s">
        <v>2301</v>
      </c>
      <c r="G2773" t="s">
        <v>3010</v>
      </c>
      <c r="H2773" t="s">
        <v>4246</v>
      </c>
    </row>
    <row r="2774" spans="1:8">
      <c r="F2774" t="s">
        <v>2302</v>
      </c>
      <c r="G2774" t="s">
        <v>3313</v>
      </c>
      <c r="H2774" t="s">
        <v>4246</v>
      </c>
    </row>
    <row r="2775" spans="1:8">
      <c r="F2775" t="s">
        <v>2303</v>
      </c>
      <c r="G2775" t="s">
        <v>3314</v>
      </c>
      <c r="H2775" t="s">
        <v>4246</v>
      </c>
    </row>
    <row r="2776" spans="1:8">
      <c r="F2776" t="s">
        <v>2304</v>
      </c>
      <c r="G2776" t="s">
        <v>3172</v>
      </c>
      <c r="H2776" t="s">
        <v>4246</v>
      </c>
    </row>
    <row r="2777" spans="1:8">
      <c r="A2777" t="s">
        <v>336</v>
      </c>
      <c r="B2777">
        <f>HYPERLINK("https://github.com/pmd/pmd/commit/c74b43baf22b17fc3f248d665ad85bf5f8c6045b", "c74b43baf22b17fc3f248d665ad85bf5f8c6045b")</f>
        <v>0</v>
      </c>
      <c r="C2777">
        <f>HYPERLINK("https://github.com/pmd/pmd/commit/59b14bd00969b2e98bfb4ec13be0eaed1beef709", "59b14bd00969b2e98bfb4ec13be0eaed1beef709")</f>
        <v>0</v>
      </c>
      <c r="D2777" t="s">
        <v>769</v>
      </c>
      <c r="E2777" t="s">
        <v>1125</v>
      </c>
      <c r="F2777" t="s">
        <v>2305</v>
      </c>
      <c r="G2777" t="s">
        <v>3315</v>
      </c>
      <c r="H2777" t="s">
        <v>4602</v>
      </c>
    </row>
    <row r="2778" spans="1:8">
      <c r="H2778" t="s">
        <v>4603</v>
      </c>
    </row>
    <row r="2779" spans="1:8">
      <c r="A2779" t="s">
        <v>337</v>
      </c>
      <c r="B2779">
        <f>HYPERLINK("https://github.com/pmd/pmd/commit/2fdb51fcb62474ffaf905c1bc27413d1473b60e4", "2fdb51fcb62474ffaf905c1bc27413d1473b60e4")</f>
        <v>0</v>
      </c>
      <c r="C2779">
        <f>HYPERLINK("https://github.com/pmd/pmd/commit/b7bf3fbb8c15f1172dbd954d17dac24a9c8f88b1", "b7bf3fbb8c15f1172dbd954d17dac24a9c8f88b1")</f>
        <v>0</v>
      </c>
      <c r="D2779" t="s">
        <v>769</v>
      </c>
      <c r="E2779" t="s">
        <v>1126</v>
      </c>
      <c r="F2779" t="s">
        <v>2306</v>
      </c>
      <c r="G2779" t="s">
        <v>3316</v>
      </c>
      <c r="H2779" t="s">
        <v>4246</v>
      </c>
    </row>
    <row r="2780" spans="1:8">
      <c r="F2780" t="s">
        <v>2307</v>
      </c>
      <c r="G2780" t="s">
        <v>3317</v>
      </c>
      <c r="H2780" t="s">
        <v>4246</v>
      </c>
    </row>
    <row r="2781" spans="1:8">
      <c r="F2781" t="s">
        <v>2308</v>
      </c>
      <c r="G2781" t="s">
        <v>3318</v>
      </c>
      <c r="H2781" t="s">
        <v>4246</v>
      </c>
    </row>
    <row r="2782" spans="1:8">
      <c r="A2782" t="s">
        <v>338</v>
      </c>
      <c r="B2782">
        <f>HYPERLINK("https://github.com/pmd/pmd/commit/e57007e1bef8b6de966f607fe1d79d3ecabe6884", "e57007e1bef8b6de966f607fe1d79d3ecabe6884")</f>
        <v>0</v>
      </c>
      <c r="C2782">
        <f>HYPERLINK("https://github.com/pmd/pmd/commit/61e8412afe8816c0383fd3222fd54d5b2e9e3299", "61e8412afe8816c0383fd3222fd54d5b2e9e3299")</f>
        <v>0</v>
      </c>
      <c r="D2782" t="s">
        <v>769</v>
      </c>
      <c r="E2782" t="s">
        <v>1126</v>
      </c>
      <c r="F2782" t="s">
        <v>2309</v>
      </c>
      <c r="G2782" t="s">
        <v>3319</v>
      </c>
      <c r="H2782" t="s">
        <v>4246</v>
      </c>
    </row>
    <row r="2783" spans="1:8">
      <c r="A2783" t="s">
        <v>339</v>
      </c>
      <c r="B2783">
        <f>HYPERLINK("https://github.com/pmd/pmd/commit/63017dbf08c36c639e5551f05617f31d27d596f0", "63017dbf08c36c639e5551f05617f31d27d596f0")</f>
        <v>0</v>
      </c>
      <c r="C2783">
        <f>HYPERLINK("https://github.com/pmd/pmd/commit/79b92b71f15d6991b97a1380788b7cd3a80c43c4", "79b92b71f15d6991b97a1380788b7cd3a80c43c4")</f>
        <v>0</v>
      </c>
      <c r="D2783" t="s">
        <v>769</v>
      </c>
      <c r="E2783" t="s">
        <v>1127</v>
      </c>
      <c r="F2783" t="s">
        <v>2310</v>
      </c>
      <c r="G2783" t="s">
        <v>3320</v>
      </c>
      <c r="H2783" t="s">
        <v>4246</v>
      </c>
    </row>
    <row r="2784" spans="1:8">
      <c r="H2784" t="s">
        <v>3692</v>
      </c>
    </row>
    <row r="2785" spans="1:8">
      <c r="H2785" t="s">
        <v>3826</v>
      </c>
    </row>
    <row r="2786" spans="1:8">
      <c r="F2786" t="s">
        <v>2311</v>
      </c>
      <c r="G2786" t="s">
        <v>3321</v>
      </c>
      <c r="H2786" t="s">
        <v>4604</v>
      </c>
    </row>
    <row r="2787" spans="1:8">
      <c r="H2787" t="s">
        <v>4246</v>
      </c>
    </row>
    <row r="2788" spans="1:8">
      <c r="F2788" t="s">
        <v>2312</v>
      </c>
      <c r="G2788" t="s">
        <v>3322</v>
      </c>
      <c r="H2788" t="s">
        <v>4605</v>
      </c>
    </row>
    <row r="2789" spans="1:8">
      <c r="H2789" t="s">
        <v>4246</v>
      </c>
    </row>
    <row r="2790" spans="1:8">
      <c r="H2790" t="s">
        <v>3692</v>
      </c>
    </row>
    <row r="2791" spans="1:8">
      <c r="H2791" t="s">
        <v>3826</v>
      </c>
    </row>
    <row r="2792" spans="1:8">
      <c r="F2792" t="s">
        <v>2313</v>
      </c>
      <c r="G2792" t="s">
        <v>3323</v>
      </c>
      <c r="H2792" t="s">
        <v>4606</v>
      </c>
    </row>
    <row r="2793" spans="1:8">
      <c r="H2793" t="s">
        <v>4246</v>
      </c>
    </row>
    <row r="2794" spans="1:8">
      <c r="H2794" t="s">
        <v>3692</v>
      </c>
    </row>
    <row r="2795" spans="1:8">
      <c r="H2795" t="s">
        <v>3826</v>
      </c>
    </row>
    <row r="2796" spans="1:8">
      <c r="F2796" t="s">
        <v>2314</v>
      </c>
      <c r="G2796" t="s">
        <v>3324</v>
      </c>
      <c r="H2796" t="s">
        <v>4607</v>
      </c>
    </row>
    <row r="2797" spans="1:8">
      <c r="H2797" t="s">
        <v>4246</v>
      </c>
    </row>
    <row r="2798" spans="1:8">
      <c r="H2798" t="s">
        <v>3692</v>
      </c>
    </row>
    <row r="2799" spans="1:8">
      <c r="H2799" t="s">
        <v>3826</v>
      </c>
    </row>
    <row r="2800" spans="1:8">
      <c r="A2800" t="s">
        <v>340</v>
      </c>
      <c r="B2800">
        <f>HYPERLINK("https://github.com/pmd/pmd/commit/cf22d5841b15940f24a2d07667f715af65b577e3", "cf22d5841b15940f24a2d07667f715af65b577e3")</f>
        <v>0</v>
      </c>
      <c r="C2800">
        <f>HYPERLINK("https://github.com/pmd/pmd/commit/9ec438c97dd8d4d0649b1108cce99183004b1037", "9ec438c97dd8d4d0649b1108cce99183004b1037")</f>
        <v>0</v>
      </c>
      <c r="D2800" t="s">
        <v>769</v>
      </c>
      <c r="E2800" t="s">
        <v>1128</v>
      </c>
      <c r="F2800" t="s">
        <v>2315</v>
      </c>
      <c r="G2800" t="s">
        <v>3325</v>
      </c>
      <c r="H2800" t="s">
        <v>4246</v>
      </c>
    </row>
    <row r="2801" spans="1:8">
      <c r="A2801" t="s">
        <v>341</v>
      </c>
      <c r="B2801">
        <f>HYPERLINK("https://github.com/pmd/pmd/commit/19d18a65d3acef40e87fbc7dbc563b07e3ea4ce4", "19d18a65d3acef40e87fbc7dbc563b07e3ea4ce4")</f>
        <v>0</v>
      </c>
      <c r="C2801">
        <f>HYPERLINK("https://github.com/pmd/pmd/commit/8057a5c0df1051ee6b00440650621765560db179", "8057a5c0df1051ee6b00440650621765560db179")</f>
        <v>0</v>
      </c>
      <c r="D2801" t="s">
        <v>769</v>
      </c>
      <c r="E2801" t="s">
        <v>1129</v>
      </c>
      <c r="F2801" t="s">
        <v>2114</v>
      </c>
      <c r="G2801" t="s">
        <v>3193</v>
      </c>
      <c r="H2801" t="s">
        <v>3692</v>
      </c>
    </row>
    <row r="2802" spans="1:8">
      <c r="F2802" t="s">
        <v>2316</v>
      </c>
      <c r="G2802" t="s">
        <v>3326</v>
      </c>
      <c r="H2802" t="s">
        <v>4310</v>
      </c>
    </row>
    <row r="2803" spans="1:8">
      <c r="F2803" t="s">
        <v>2317</v>
      </c>
      <c r="G2803" t="s">
        <v>3327</v>
      </c>
      <c r="H2803" t="s">
        <v>4311</v>
      </c>
    </row>
    <row r="2804" spans="1:8">
      <c r="H2804" t="s">
        <v>4608</v>
      </c>
    </row>
    <row r="2805" spans="1:8">
      <c r="F2805" t="s">
        <v>2318</v>
      </c>
      <c r="G2805" t="s">
        <v>3328</v>
      </c>
      <c r="H2805" t="s">
        <v>4609</v>
      </c>
    </row>
    <row r="2806" spans="1:8">
      <c r="F2806" t="s">
        <v>2319</v>
      </c>
      <c r="G2806" t="s">
        <v>3329</v>
      </c>
      <c r="H2806" t="s">
        <v>3692</v>
      </c>
    </row>
    <row r="2807" spans="1:8">
      <c r="H2807" t="s">
        <v>4610</v>
      </c>
    </row>
    <row r="2808" spans="1:8">
      <c r="A2808" t="s">
        <v>342</v>
      </c>
      <c r="B2808">
        <f>HYPERLINK("https://github.com/pmd/pmd/commit/a416513fc9b6827326d93b79e503e7610deae194", "a416513fc9b6827326d93b79e503e7610deae194")</f>
        <v>0</v>
      </c>
      <c r="C2808">
        <f>HYPERLINK("https://github.com/pmd/pmd/commit/357f206102fee7335d1ab05710b85953def9b4eb", "357f206102fee7335d1ab05710b85953def9b4eb")</f>
        <v>0</v>
      </c>
      <c r="D2808" t="s">
        <v>769</v>
      </c>
      <c r="E2808" t="s">
        <v>1130</v>
      </c>
      <c r="F2808" t="s">
        <v>2315</v>
      </c>
      <c r="G2808" t="s">
        <v>3325</v>
      </c>
      <c r="H2808" t="s">
        <v>4246</v>
      </c>
    </row>
    <row r="2809" spans="1:8">
      <c r="A2809" t="s">
        <v>343</v>
      </c>
      <c r="B2809">
        <f>HYPERLINK("https://github.com/pmd/pmd/commit/3393507082938c28f62d1e08cc2e39092ff277df", "3393507082938c28f62d1e08cc2e39092ff277df")</f>
        <v>0</v>
      </c>
      <c r="C2809">
        <f>HYPERLINK("https://github.com/pmd/pmd/commit/d788b6ce74aee262b4ef365acebcda6a03f8d8c0", "d788b6ce74aee262b4ef365acebcda6a03f8d8c0")</f>
        <v>0</v>
      </c>
      <c r="D2809" t="s">
        <v>769</v>
      </c>
      <c r="E2809" t="s">
        <v>1131</v>
      </c>
      <c r="F2809" t="s">
        <v>2320</v>
      </c>
      <c r="G2809" t="s">
        <v>3330</v>
      </c>
      <c r="H2809" t="s">
        <v>4246</v>
      </c>
    </row>
    <row r="2810" spans="1:8">
      <c r="F2810" t="s">
        <v>2321</v>
      </c>
      <c r="G2810" t="s">
        <v>2911</v>
      </c>
      <c r="H2810" t="s">
        <v>3645</v>
      </c>
    </row>
    <row r="2811" spans="1:8">
      <c r="A2811" t="s">
        <v>344</v>
      </c>
      <c r="B2811">
        <f>HYPERLINK("https://github.com/pmd/pmd/commit/e6d67312e130b913c9beeb76948da4f4f3b8aa2a", "e6d67312e130b913c9beeb76948da4f4f3b8aa2a")</f>
        <v>0</v>
      </c>
      <c r="C2811">
        <f>HYPERLINK("https://github.com/pmd/pmd/commit/e7c0d03180176fa457b1ce898e2ac6d1ac26603b", "e7c0d03180176fa457b1ce898e2ac6d1ac26603b")</f>
        <v>0</v>
      </c>
      <c r="D2811" t="s">
        <v>769</v>
      </c>
      <c r="E2811" t="s">
        <v>1132</v>
      </c>
      <c r="F2811" t="s">
        <v>2322</v>
      </c>
      <c r="G2811" t="s">
        <v>3177</v>
      </c>
      <c r="H2811" t="s">
        <v>4246</v>
      </c>
    </row>
    <row r="2812" spans="1:8">
      <c r="A2812" t="s">
        <v>345</v>
      </c>
      <c r="B2812">
        <f>HYPERLINK("https://github.com/pmd/pmd/commit/fd2dcddc447c8ae88fe5b1df9fca0326017309f8", "fd2dcddc447c8ae88fe5b1df9fca0326017309f8")</f>
        <v>0</v>
      </c>
      <c r="C2812">
        <f>HYPERLINK("https://github.com/pmd/pmd/commit/d7b5ef888417570fd4ff63cf1b18ba49bc13229c", "d7b5ef888417570fd4ff63cf1b18ba49bc13229c")</f>
        <v>0</v>
      </c>
      <c r="D2812" t="s">
        <v>769</v>
      </c>
      <c r="E2812" t="s">
        <v>1133</v>
      </c>
      <c r="F2812" t="s">
        <v>2323</v>
      </c>
      <c r="G2812" t="s">
        <v>3331</v>
      </c>
      <c r="H2812" t="s">
        <v>4246</v>
      </c>
    </row>
    <row r="2813" spans="1:8">
      <c r="F2813" t="s">
        <v>2322</v>
      </c>
      <c r="G2813" t="s">
        <v>3177</v>
      </c>
      <c r="H2813" t="s">
        <v>4246</v>
      </c>
    </row>
    <row r="2814" spans="1:8">
      <c r="A2814" t="s">
        <v>346</v>
      </c>
      <c r="B2814">
        <f>HYPERLINK("https://github.com/pmd/pmd/commit/8c4d307ddd1f271d32572672fb22493da97e7e4f", "8c4d307ddd1f271d32572672fb22493da97e7e4f")</f>
        <v>0</v>
      </c>
      <c r="C2814">
        <f>HYPERLINK("https://github.com/pmd/pmd/commit/7a33d59a95c41b727ac9859a6be9e21d3ac5e774", "7a33d59a95c41b727ac9859a6be9e21d3ac5e774")</f>
        <v>0</v>
      </c>
      <c r="D2814" t="s">
        <v>769</v>
      </c>
      <c r="E2814" t="s">
        <v>1134</v>
      </c>
      <c r="F2814" t="s">
        <v>2324</v>
      </c>
      <c r="G2814" t="s">
        <v>3332</v>
      </c>
      <c r="H2814" t="s">
        <v>4562</v>
      </c>
    </row>
    <row r="2815" spans="1:8">
      <c r="H2815" t="s">
        <v>4611</v>
      </c>
    </row>
    <row r="2816" spans="1:8">
      <c r="H2816" t="s">
        <v>4612</v>
      </c>
    </row>
    <row r="2817" spans="1:8">
      <c r="F2817" t="s">
        <v>2325</v>
      </c>
      <c r="G2817" t="s">
        <v>3332</v>
      </c>
      <c r="H2817" t="s">
        <v>4562</v>
      </c>
    </row>
    <row r="2818" spans="1:8">
      <c r="H2818" t="s">
        <v>4611</v>
      </c>
    </row>
    <row r="2819" spans="1:8">
      <c r="H2819" t="s">
        <v>4612</v>
      </c>
    </row>
    <row r="2820" spans="1:8">
      <c r="A2820" t="s">
        <v>347</v>
      </c>
      <c r="B2820">
        <f>HYPERLINK("https://github.com/pmd/pmd/commit/e6f5380719e5bf11a5d9f15323964f8feedbf972", "e6f5380719e5bf11a5d9f15323964f8feedbf972")</f>
        <v>0</v>
      </c>
      <c r="C2820">
        <f>HYPERLINK("https://github.com/pmd/pmd/commit/44a8c0defe26f76c6f2b7afec870c7cae49a8448", "44a8c0defe26f76c6f2b7afec870c7cae49a8448")</f>
        <v>0</v>
      </c>
      <c r="D2820" t="s">
        <v>769</v>
      </c>
      <c r="E2820" t="s">
        <v>1135</v>
      </c>
      <c r="F2820" t="s">
        <v>2315</v>
      </c>
      <c r="G2820" t="s">
        <v>3325</v>
      </c>
      <c r="H2820" t="s">
        <v>4613</v>
      </c>
    </row>
    <row r="2821" spans="1:8">
      <c r="A2821" t="s">
        <v>348</v>
      </c>
      <c r="B2821">
        <f>HYPERLINK("https://github.com/pmd/pmd/commit/89fcd45f75f79f5f223e4f572ef332f75869dcef", "89fcd45f75f79f5f223e4f572ef332f75869dcef")</f>
        <v>0</v>
      </c>
      <c r="C2821">
        <f>HYPERLINK("https://github.com/pmd/pmd/commit/4e75f57bdf3021d7bb3742a3933cd4a938d369ff", "4e75f57bdf3021d7bb3742a3933cd4a938d369ff")</f>
        <v>0</v>
      </c>
      <c r="D2821" t="s">
        <v>773</v>
      </c>
      <c r="E2821" t="s">
        <v>1136</v>
      </c>
      <c r="F2821" t="s">
        <v>2326</v>
      </c>
      <c r="G2821" t="s">
        <v>3333</v>
      </c>
      <c r="H2821" t="s">
        <v>4581</v>
      </c>
    </row>
    <row r="2822" spans="1:8">
      <c r="H2822" t="s">
        <v>4614</v>
      </c>
    </row>
    <row r="2823" spans="1:8">
      <c r="H2823" t="s">
        <v>4615</v>
      </c>
    </row>
    <row r="2824" spans="1:8">
      <c r="H2824" t="s">
        <v>4616</v>
      </c>
    </row>
    <row r="2825" spans="1:8">
      <c r="H2825" t="s">
        <v>4617</v>
      </c>
    </row>
    <row r="2826" spans="1:8">
      <c r="H2826" t="s">
        <v>4618</v>
      </c>
    </row>
    <row r="2827" spans="1:8">
      <c r="H2827" t="s">
        <v>4619</v>
      </c>
    </row>
    <row r="2828" spans="1:8">
      <c r="H2828" t="s">
        <v>4620</v>
      </c>
    </row>
    <row r="2829" spans="1:8">
      <c r="H2829" t="s">
        <v>4621</v>
      </c>
    </row>
    <row r="2830" spans="1:8">
      <c r="H2830" t="s">
        <v>4622</v>
      </c>
    </row>
    <row r="2831" spans="1:8">
      <c r="H2831" t="s">
        <v>4623</v>
      </c>
    </row>
    <row r="2832" spans="1:8">
      <c r="H2832" t="s">
        <v>4624</v>
      </c>
    </row>
    <row r="2833" spans="6:8">
      <c r="H2833" t="s">
        <v>4625</v>
      </c>
    </row>
    <row r="2834" spans="6:8">
      <c r="H2834" t="s">
        <v>4626</v>
      </c>
    </row>
    <row r="2835" spans="6:8">
      <c r="H2835" t="s">
        <v>4627</v>
      </c>
    </row>
    <row r="2836" spans="6:8">
      <c r="F2836" t="s">
        <v>2327</v>
      </c>
      <c r="G2836" t="s">
        <v>3301</v>
      </c>
      <c r="H2836" t="s">
        <v>4546</v>
      </c>
    </row>
    <row r="2837" spans="6:8">
      <c r="H2837" t="s">
        <v>4262</v>
      </c>
    </row>
    <row r="2838" spans="6:8">
      <c r="F2838" t="s">
        <v>2328</v>
      </c>
      <c r="G2838" t="s">
        <v>3334</v>
      </c>
      <c r="H2838" t="s">
        <v>4628</v>
      </c>
    </row>
    <row r="2839" spans="6:8">
      <c r="H2839" t="s">
        <v>4629</v>
      </c>
    </row>
    <row r="2840" spans="6:8">
      <c r="H2840" t="s">
        <v>4630</v>
      </c>
    </row>
    <row r="2841" spans="6:8">
      <c r="H2841" t="s">
        <v>4246</v>
      </c>
    </row>
    <row r="2842" spans="6:8">
      <c r="F2842" t="s">
        <v>2329</v>
      </c>
      <c r="G2842" t="s">
        <v>3199</v>
      </c>
      <c r="H2842" t="s">
        <v>4258</v>
      </c>
    </row>
    <row r="2843" spans="6:8">
      <c r="H2843" t="s">
        <v>4246</v>
      </c>
    </row>
    <row r="2844" spans="6:8">
      <c r="F2844" t="s">
        <v>2330</v>
      </c>
      <c r="G2844" t="s">
        <v>3301</v>
      </c>
      <c r="H2844" t="s">
        <v>4546</v>
      </c>
    </row>
    <row r="2845" spans="6:8">
      <c r="H2845" t="s">
        <v>4262</v>
      </c>
    </row>
    <row r="2846" spans="6:8">
      <c r="F2846" t="s">
        <v>2331</v>
      </c>
      <c r="G2846" t="s">
        <v>3335</v>
      </c>
      <c r="H2846" t="s">
        <v>4631</v>
      </c>
    </row>
    <row r="2847" spans="6:8">
      <c r="H2847" t="s">
        <v>4342</v>
      </c>
    </row>
    <row r="2848" spans="6:8">
      <c r="F2848" t="s">
        <v>2332</v>
      </c>
      <c r="G2848" t="s">
        <v>3336</v>
      </c>
      <c r="H2848" t="s">
        <v>4632</v>
      </c>
    </row>
    <row r="2849" spans="8:8">
      <c r="H2849" t="s">
        <v>4633</v>
      </c>
    </row>
    <row r="2850" spans="8:8">
      <c r="H2850" t="s">
        <v>4634</v>
      </c>
    </row>
    <row r="2851" spans="8:8">
      <c r="H2851" t="s">
        <v>4635</v>
      </c>
    </row>
    <row r="2852" spans="8:8">
      <c r="H2852" t="s">
        <v>4636</v>
      </c>
    </row>
    <row r="2853" spans="8:8">
      <c r="H2853" t="s">
        <v>4637</v>
      </c>
    </row>
    <row r="2854" spans="8:8">
      <c r="H2854" t="s">
        <v>4638</v>
      </c>
    </row>
    <row r="2855" spans="8:8">
      <c r="H2855" t="s">
        <v>4639</v>
      </c>
    </row>
    <row r="2856" spans="8:8">
      <c r="H2856" t="s">
        <v>4640</v>
      </c>
    </row>
    <row r="2857" spans="8:8">
      <c r="H2857" t="s">
        <v>4641</v>
      </c>
    </row>
    <row r="2858" spans="8:8">
      <c r="H2858" t="s">
        <v>4642</v>
      </c>
    </row>
    <row r="2859" spans="8:8">
      <c r="H2859" t="s">
        <v>4643</v>
      </c>
    </row>
    <row r="2860" spans="8:8">
      <c r="H2860" t="s">
        <v>4644</v>
      </c>
    </row>
    <row r="2861" spans="8:8">
      <c r="H2861" t="s">
        <v>4645</v>
      </c>
    </row>
    <row r="2862" spans="8:8">
      <c r="H2862" t="s">
        <v>4646</v>
      </c>
    </row>
    <row r="2863" spans="8:8">
      <c r="H2863" t="s">
        <v>4647</v>
      </c>
    </row>
    <row r="2864" spans="8:8">
      <c r="H2864" t="s">
        <v>4648</v>
      </c>
    </row>
    <row r="2865" spans="8:8">
      <c r="H2865" t="s">
        <v>4649</v>
      </c>
    </row>
    <row r="2866" spans="8:8">
      <c r="H2866" t="s">
        <v>4650</v>
      </c>
    </row>
    <row r="2867" spans="8:8">
      <c r="H2867" t="s">
        <v>4651</v>
      </c>
    </row>
    <row r="2868" spans="8:8">
      <c r="H2868" t="s">
        <v>4652</v>
      </c>
    </row>
    <row r="2869" spans="8:8">
      <c r="H2869" t="s">
        <v>4653</v>
      </c>
    </row>
    <row r="2870" spans="8:8">
      <c r="H2870" t="s">
        <v>4654</v>
      </c>
    </row>
    <row r="2871" spans="8:8">
      <c r="H2871" t="s">
        <v>4655</v>
      </c>
    </row>
    <row r="2872" spans="8:8">
      <c r="H2872" t="s">
        <v>4656</v>
      </c>
    </row>
    <row r="2873" spans="8:8">
      <c r="H2873" t="s">
        <v>4657</v>
      </c>
    </row>
    <row r="2874" spans="8:8">
      <c r="H2874" t="s">
        <v>4658</v>
      </c>
    </row>
    <row r="2875" spans="8:8">
      <c r="H2875" t="s">
        <v>4659</v>
      </c>
    </row>
    <row r="2876" spans="8:8">
      <c r="H2876" t="s">
        <v>4660</v>
      </c>
    </row>
    <row r="2877" spans="8:8">
      <c r="H2877" t="s">
        <v>4661</v>
      </c>
    </row>
    <row r="2878" spans="8:8">
      <c r="H2878" t="s">
        <v>4662</v>
      </c>
    </row>
    <row r="2879" spans="8:8">
      <c r="H2879" t="s">
        <v>4663</v>
      </c>
    </row>
    <row r="2880" spans="8:8">
      <c r="H2880" t="s">
        <v>4664</v>
      </c>
    </row>
    <row r="2881" spans="6:8">
      <c r="H2881" t="s">
        <v>4665</v>
      </c>
    </row>
    <row r="2882" spans="6:8">
      <c r="H2882" t="s">
        <v>4666</v>
      </c>
    </row>
    <row r="2883" spans="6:8">
      <c r="H2883" t="s">
        <v>4667</v>
      </c>
    </row>
    <row r="2884" spans="6:8">
      <c r="H2884" t="s">
        <v>4668</v>
      </c>
    </row>
    <row r="2885" spans="6:8">
      <c r="H2885" t="s">
        <v>4669</v>
      </c>
    </row>
    <row r="2886" spans="6:8">
      <c r="H2886" t="s">
        <v>4670</v>
      </c>
    </row>
    <row r="2887" spans="6:8">
      <c r="H2887" t="s">
        <v>4671</v>
      </c>
    </row>
    <row r="2888" spans="6:8">
      <c r="H2888" t="s">
        <v>4672</v>
      </c>
    </row>
    <row r="2889" spans="6:8">
      <c r="H2889" t="s">
        <v>4673</v>
      </c>
    </row>
    <row r="2890" spans="6:8">
      <c r="H2890" t="s">
        <v>4674</v>
      </c>
    </row>
    <row r="2891" spans="6:8">
      <c r="H2891" t="s">
        <v>4675</v>
      </c>
    </row>
    <row r="2892" spans="6:8">
      <c r="H2892" t="s">
        <v>4676</v>
      </c>
    </row>
    <row r="2893" spans="6:8">
      <c r="H2893" t="s">
        <v>4677</v>
      </c>
    </row>
    <row r="2894" spans="6:8">
      <c r="H2894" t="s">
        <v>4246</v>
      </c>
    </row>
    <row r="2895" spans="6:8">
      <c r="F2895" t="s">
        <v>2333</v>
      </c>
      <c r="G2895" t="s">
        <v>3337</v>
      </c>
      <c r="H2895" t="s">
        <v>4637</v>
      </c>
    </row>
    <row r="2896" spans="6:8">
      <c r="H2896" t="s">
        <v>4678</v>
      </c>
    </row>
    <row r="2897" spans="6:8">
      <c r="H2897" t="s">
        <v>4679</v>
      </c>
    </row>
    <row r="2898" spans="6:8">
      <c r="H2898" t="s">
        <v>4680</v>
      </c>
    </row>
    <row r="2899" spans="6:8">
      <c r="H2899" t="s">
        <v>4681</v>
      </c>
    </row>
    <row r="2900" spans="6:8">
      <c r="H2900" t="s">
        <v>4682</v>
      </c>
    </row>
    <row r="2901" spans="6:8">
      <c r="H2901" t="s">
        <v>4683</v>
      </c>
    </row>
    <row r="2902" spans="6:8">
      <c r="H2902" t="s">
        <v>4684</v>
      </c>
    </row>
    <row r="2903" spans="6:8">
      <c r="H2903" t="s">
        <v>4685</v>
      </c>
    </row>
    <row r="2904" spans="6:8">
      <c r="H2904" t="s">
        <v>4246</v>
      </c>
    </row>
    <row r="2905" spans="6:8">
      <c r="F2905" t="s">
        <v>2334</v>
      </c>
      <c r="G2905" t="s">
        <v>3338</v>
      </c>
      <c r="H2905" t="s">
        <v>4686</v>
      </c>
    </row>
    <row r="2906" spans="6:8">
      <c r="H2906" t="s">
        <v>4687</v>
      </c>
    </row>
    <row r="2907" spans="6:8">
      <c r="H2907" t="s">
        <v>4688</v>
      </c>
    </row>
    <row r="2908" spans="6:8">
      <c r="H2908" t="s">
        <v>4689</v>
      </c>
    </row>
    <row r="2909" spans="6:8">
      <c r="H2909" t="s">
        <v>4690</v>
      </c>
    </row>
    <row r="2910" spans="6:8">
      <c r="H2910" t="s">
        <v>4691</v>
      </c>
    </row>
    <row r="2911" spans="6:8">
      <c r="H2911" t="s">
        <v>4692</v>
      </c>
    </row>
    <row r="2912" spans="6:8">
      <c r="F2912" t="s">
        <v>2335</v>
      </c>
      <c r="G2912" t="s">
        <v>3339</v>
      </c>
      <c r="H2912" t="s">
        <v>4693</v>
      </c>
    </row>
    <row r="2913" spans="6:8">
      <c r="H2913" t="s">
        <v>4246</v>
      </c>
    </row>
    <row r="2914" spans="6:8">
      <c r="F2914" t="s">
        <v>2336</v>
      </c>
      <c r="G2914" t="s">
        <v>3142</v>
      </c>
      <c r="H2914" t="s">
        <v>3692</v>
      </c>
    </row>
    <row r="2915" spans="6:8">
      <c r="F2915" t="s">
        <v>2337</v>
      </c>
      <c r="G2915" t="s">
        <v>3297</v>
      </c>
      <c r="H2915" t="s">
        <v>3692</v>
      </c>
    </row>
    <row r="2916" spans="6:8">
      <c r="F2916" t="s">
        <v>2338</v>
      </c>
      <c r="G2916" t="s">
        <v>3301</v>
      </c>
      <c r="H2916" t="s">
        <v>4546</v>
      </c>
    </row>
    <row r="2917" spans="6:8">
      <c r="H2917" t="s">
        <v>4262</v>
      </c>
    </row>
    <row r="2918" spans="6:8">
      <c r="F2918" t="s">
        <v>2306</v>
      </c>
      <c r="G2918" t="s">
        <v>3316</v>
      </c>
      <c r="H2918" t="s">
        <v>4628</v>
      </c>
    </row>
    <row r="2919" spans="6:8">
      <c r="H2919" t="s">
        <v>4629</v>
      </c>
    </row>
    <row r="2920" spans="6:8">
      <c r="H2920" t="s">
        <v>4630</v>
      </c>
    </row>
    <row r="2921" spans="6:8">
      <c r="F2921" t="s">
        <v>2339</v>
      </c>
      <c r="G2921" t="s">
        <v>3301</v>
      </c>
      <c r="H2921" t="s">
        <v>4546</v>
      </c>
    </row>
    <row r="2922" spans="6:8">
      <c r="H2922" t="s">
        <v>4262</v>
      </c>
    </row>
    <row r="2923" spans="6:8">
      <c r="F2923" t="s">
        <v>2340</v>
      </c>
      <c r="G2923" t="s">
        <v>3199</v>
      </c>
      <c r="H2923" t="s">
        <v>4545</v>
      </c>
    </row>
    <row r="2924" spans="6:8">
      <c r="H2924" t="s">
        <v>4246</v>
      </c>
    </row>
    <row r="2925" spans="6:8">
      <c r="F2925" t="s">
        <v>2341</v>
      </c>
      <c r="G2925" t="s">
        <v>3301</v>
      </c>
      <c r="H2925" t="s">
        <v>4546</v>
      </c>
    </row>
    <row r="2926" spans="6:8">
      <c r="H2926" t="s">
        <v>4262</v>
      </c>
    </row>
    <row r="2927" spans="6:8">
      <c r="F2927" t="s">
        <v>2342</v>
      </c>
      <c r="G2927" t="s">
        <v>3340</v>
      </c>
      <c r="H2927" t="s">
        <v>4628</v>
      </c>
    </row>
    <row r="2928" spans="6:8">
      <c r="H2928" t="s">
        <v>4629</v>
      </c>
    </row>
    <row r="2929" spans="6:8">
      <c r="H2929" t="s">
        <v>4630</v>
      </c>
    </row>
    <row r="2930" spans="6:8">
      <c r="H2930" t="s">
        <v>4246</v>
      </c>
    </row>
    <row r="2931" spans="6:8">
      <c r="F2931" t="s">
        <v>2343</v>
      </c>
      <c r="G2931" t="s">
        <v>3341</v>
      </c>
      <c r="H2931" t="s">
        <v>4694</v>
      </c>
    </row>
    <row r="2932" spans="6:8">
      <c r="H2932" t="s">
        <v>4695</v>
      </c>
    </row>
    <row r="2933" spans="6:8">
      <c r="F2933" t="s">
        <v>2344</v>
      </c>
      <c r="G2933" t="s">
        <v>3342</v>
      </c>
      <c r="H2933" t="s">
        <v>4562</v>
      </c>
    </row>
    <row r="2934" spans="6:8">
      <c r="H2934" t="s">
        <v>4696</v>
      </c>
    </row>
    <row r="2935" spans="6:8">
      <c r="H2935" t="s">
        <v>4697</v>
      </c>
    </row>
    <row r="2936" spans="6:8">
      <c r="H2936" t="s">
        <v>4698</v>
      </c>
    </row>
    <row r="2937" spans="6:8">
      <c r="H2937" t="s">
        <v>4699</v>
      </c>
    </row>
    <row r="2938" spans="6:8">
      <c r="F2938" t="s">
        <v>2345</v>
      </c>
      <c r="G2938" t="s">
        <v>2927</v>
      </c>
      <c r="H2938" t="s">
        <v>4700</v>
      </c>
    </row>
    <row r="2939" spans="6:8">
      <c r="H2939" t="s">
        <v>4701</v>
      </c>
    </row>
    <row r="2940" spans="6:8">
      <c r="H2940" t="s">
        <v>4702</v>
      </c>
    </row>
    <row r="2941" spans="6:8">
      <c r="H2941" t="s">
        <v>4703</v>
      </c>
    </row>
    <row r="2942" spans="6:8">
      <c r="H2942" t="s">
        <v>4704</v>
      </c>
    </row>
    <row r="2943" spans="6:8">
      <c r="H2943" t="s">
        <v>4705</v>
      </c>
    </row>
    <row r="2944" spans="6:8">
      <c r="H2944" t="s">
        <v>4706</v>
      </c>
    </row>
    <row r="2945" spans="6:8">
      <c r="H2945" t="s">
        <v>4707</v>
      </c>
    </row>
    <row r="2946" spans="6:8">
      <c r="H2946" t="s">
        <v>4246</v>
      </c>
    </row>
    <row r="2947" spans="6:8">
      <c r="F2947" t="s">
        <v>2346</v>
      </c>
      <c r="G2947" t="s">
        <v>3145</v>
      </c>
      <c r="H2947" t="s">
        <v>3692</v>
      </c>
    </row>
    <row r="2948" spans="6:8">
      <c r="F2948" t="s">
        <v>2294</v>
      </c>
      <c r="G2948" t="s">
        <v>3199</v>
      </c>
      <c r="H2948" t="s">
        <v>4708</v>
      </c>
    </row>
    <row r="2949" spans="6:8">
      <c r="F2949" t="s">
        <v>2347</v>
      </c>
      <c r="G2949" t="s">
        <v>3301</v>
      </c>
      <c r="H2949" t="s">
        <v>4546</v>
      </c>
    </row>
    <row r="2950" spans="6:8">
      <c r="H2950" t="s">
        <v>4262</v>
      </c>
    </row>
    <row r="2951" spans="6:8">
      <c r="F2951" t="s">
        <v>2295</v>
      </c>
      <c r="G2951" t="s">
        <v>3309</v>
      </c>
      <c r="H2951" t="s">
        <v>4628</v>
      </c>
    </row>
    <row r="2952" spans="6:8">
      <c r="H2952" t="s">
        <v>4629</v>
      </c>
    </row>
    <row r="2953" spans="6:8">
      <c r="H2953" t="s">
        <v>4630</v>
      </c>
    </row>
    <row r="2954" spans="6:8">
      <c r="F2954" t="s">
        <v>2348</v>
      </c>
      <c r="G2954" t="s">
        <v>3301</v>
      </c>
      <c r="H2954" t="s">
        <v>4546</v>
      </c>
    </row>
    <row r="2955" spans="6:8">
      <c r="H2955" t="s">
        <v>4262</v>
      </c>
    </row>
    <row r="2956" spans="6:8">
      <c r="F2956" t="s">
        <v>2308</v>
      </c>
      <c r="G2956" t="s">
        <v>3318</v>
      </c>
      <c r="H2956" t="s">
        <v>4628</v>
      </c>
    </row>
    <row r="2957" spans="6:8">
      <c r="H2957" t="s">
        <v>4709</v>
      </c>
    </row>
    <row r="2958" spans="6:8">
      <c r="H2958" t="s">
        <v>4629</v>
      </c>
    </row>
    <row r="2959" spans="6:8">
      <c r="H2959" t="s">
        <v>4630</v>
      </c>
    </row>
    <row r="2960" spans="6:8">
      <c r="H2960" t="s">
        <v>4710</v>
      </c>
    </row>
    <row r="2961" spans="6:8">
      <c r="F2961" t="s">
        <v>2349</v>
      </c>
      <c r="G2961" t="s">
        <v>3301</v>
      </c>
      <c r="H2961" t="s">
        <v>4546</v>
      </c>
    </row>
    <row r="2962" spans="6:8">
      <c r="H2962" t="s">
        <v>4262</v>
      </c>
    </row>
    <row r="2963" spans="6:8">
      <c r="F2963" t="s">
        <v>2350</v>
      </c>
      <c r="G2963" t="s">
        <v>3343</v>
      </c>
      <c r="H2963" t="s">
        <v>4711</v>
      </c>
    </row>
    <row r="2964" spans="6:8">
      <c r="H2964" t="s">
        <v>4712</v>
      </c>
    </row>
    <row r="2965" spans="6:8">
      <c r="H2965" t="s">
        <v>4713</v>
      </c>
    </row>
    <row r="2966" spans="6:8">
      <c r="H2966" t="s">
        <v>4342</v>
      </c>
    </row>
    <row r="2967" spans="6:8">
      <c r="F2967" t="s">
        <v>2351</v>
      </c>
      <c r="G2967" t="s">
        <v>3142</v>
      </c>
      <c r="H2967" t="s">
        <v>3692</v>
      </c>
    </row>
    <row r="2968" spans="6:8">
      <c r="F2968" t="s">
        <v>2352</v>
      </c>
      <c r="G2968" t="s">
        <v>3301</v>
      </c>
      <c r="H2968" t="s">
        <v>4546</v>
      </c>
    </row>
    <row r="2969" spans="6:8">
      <c r="H2969" t="s">
        <v>4262</v>
      </c>
    </row>
    <row r="2970" spans="6:8">
      <c r="F2970" t="s">
        <v>2353</v>
      </c>
      <c r="G2970" t="s">
        <v>2897</v>
      </c>
      <c r="H2970" t="s">
        <v>4569</v>
      </c>
    </row>
    <row r="2971" spans="6:8">
      <c r="H2971" t="s">
        <v>3599</v>
      </c>
    </row>
    <row r="2972" spans="6:8">
      <c r="F2972" t="s">
        <v>2354</v>
      </c>
      <c r="G2972" t="s">
        <v>3142</v>
      </c>
      <c r="H2972" t="s">
        <v>3692</v>
      </c>
    </row>
    <row r="2973" spans="6:8">
      <c r="F2973" t="s">
        <v>2355</v>
      </c>
      <c r="G2973" t="s">
        <v>3344</v>
      </c>
      <c r="H2973" t="s">
        <v>4714</v>
      </c>
    </row>
    <row r="2974" spans="6:8">
      <c r="H2974" t="s">
        <v>4715</v>
      </c>
    </row>
    <row r="2975" spans="6:8">
      <c r="H2975" t="s">
        <v>4544</v>
      </c>
    </row>
    <row r="2976" spans="6:8">
      <c r="H2976" t="s">
        <v>3709</v>
      </c>
    </row>
    <row r="2977" spans="6:8">
      <c r="H2977" t="s">
        <v>4246</v>
      </c>
    </row>
    <row r="2978" spans="6:8">
      <c r="F2978" t="s">
        <v>2356</v>
      </c>
      <c r="G2978" t="s">
        <v>3345</v>
      </c>
      <c r="H2978" t="s">
        <v>4392</v>
      </c>
    </row>
    <row r="2979" spans="6:8">
      <c r="H2979" t="s">
        <v>3795</v>
      </c>
    </row>
    <row r="2980" spans="6:8">
      <c r="H2980" t="s">
        <v>4716</v>
      </c>
    </row>
    <row r="2981" spans="6:8">
      <c r="H2981" t="s">
        <v>4717</v>
      </c>
    </row>
    <row r="2982" spans="6:8">
      <c r="H2982" t="s">
        <v>4246</v>
      </c>
    </row>
    <row r="2983" spans="6:8">
      <c r="F2983" t="s">
        <v>2357</v>
      </c>
      <c r="G2983" t="s">
        <v>3346</v>
      </c>
      <c r="H2983" t="s">
        <v>4718</v>
      </c>
    </row>
    <row r="2984" spans="6:8">
      <c r="H2984" t="s">
        <v>4719</v>
      </c>
    </row>
    <row r="2985" spans="6:8">
      <c r="H2985" t="s">
        <v>4720</v>
      </c>
    </row>
    <row r="2986" spans="6:8">
      <c r="H2986" t="s">
        <v>4721</v>
      </c>
    </row>
    <row r="2987" spans="6:8">
      <c r="H2987" t="s">
        <v>4722</v>
      </c>
    </row>
    <row r="2988" spans="6:8">
      <c r="H2988" t="s">
        <v>4723</v>
      </c>
    </row>
    <row r="2989" spans="6:8">
      <c r="H2989" t="s">
        <v>4724</v>
      </c>
    </row>
    <row r="2990" spans="6:8">
      <c r="H2990" t="s">
        <v>4725</v>
      </c>
    </row>
    <row r="2991" spans="6:8">
      <c r="H2991" t="s">
        <v>4726</v>
      </c>
    </row>
    <row r="2992" spans="6:8">
      <c r="H2992" t="s">
        <v>4727</v>
      </c>
    </row>
    <row r="2993" spans="6:8">
      <c r="H2993" t="s">
        <v>4728</v>
      </c>
    </row>
    <row r="2994" spans="6:8">
      <c r="H2994" t="s">
        <v>4729</v>
      </c>
    </row>
    <row r="2995" spans="6:8">
      <c r="H2995" t="s">
        <v>4729</v>
      </c>
    </row>
    <row r="2996" spans="6:8">
      <c r="H2996" t="s">
        <v>4730</v>
      </c>
    </row>
    <row r="2997" spans="6:8">
      <c r="F2997" t="s">
        <v>2358</v>
      </c>
      <c r="G2997" t="s">
        <v>3347</v>
      </c>
      <c r="H2997" t="s">
        <v>4714</v>
      </c>
    </row>
    <row r="2998" spans="6:8">
      <c r="H2998" t="s">
        <v>4731</v>
      </c>
    </row>
    <row r="2999" spans="6:8">
      <c r="H2999" t="s">
        <v>4732</v>
      </c>
    </row>
    <row r="3000" spans="6:8">
      <c r="H3000" t="s">
        <v>4715</v>
      </c>
    </row>
    <row r="3001" spans="6:8">
      <c r="H3001" t="s">
        <v>3709</v>
      </c>
    </row>
    <row r="3002" spans="6:8">
      <c r="H3002" t="s">
        <v>4544</v>
      </c>
    </row>
    <row r="3003" spans="6:8">
      <c r="H3003" t="s">
        <v>3709</v>
      </c>
    </row>
    <row r="3004" spans="6:8">
      <c r="H3004" t="s">
        <v>3709</v>
      </c>
    </row>
    <row r="3005" spans="6:8">
      <c r="H3005" t="s">
        <v>3709</v>
      </c>
    </row>
    <row r="3006" spans="6:8">
      <c r="H3006" t="s">
        <v>3709</v>
      </c>
    </row>
    <row r="3007" spans="6:8">
      <c r="H3007" t="s">
        <v>3709</v>
      </c>
    </row>
    <row r="3008" spans="6:8">
      <c r="H3008" t="s">
        <v>3709</v>
      </c>
    </row>
    <row r="3009" spans="1:8">
      <c r="H3009" t="s">
        <v>3709</v>
      </c>
    </row>
    <row r="3010" spans="1:8">
      <c r="H3010" t="s">
        <v>3709</v>
      </c>
    </row>
    <row r="3011" spans="1:8">
      <c r="H3011" t="s">
        <v>3709</v>
      </c>
    </row>
    <row r="3012" spans="1:8">
      <c r="H3012" t="s">
        <v>3709</v>
      </c>
    </row>
    <row r="3013" spans="1:8">
      <c r="H3013" t="s">
        <v>3709</v>
      </c>
    </row>
    <row r="3014" spans="1:8">
      <c r="H3014" t="s">
        <v>4246</v>
      </c>
    </row>
    <row r="3015" spans="1:8">
      <c r="F3015" t="s">
        <v>2359</v>
      </c>
      <c r="G3015" t="s">
        <v>3348</v>
      </c>
      <c r="H3015" t="s">
        <v>4714</v>
      </c>
    </row>
    <row r="3016" spans="1:8">
      <c r="H3016" t="s">
        <v>4715</v>
      </c>
    </row>
    <row r="3017" spans="1:8">
      <c r="H3017" t="s">
        <v>4544</v>
      </c>
    </row>
    <row r="3018" spans="1:8">
      <c r="H3018" t="s">
        <v>3709</v>
      </c>
    </row>
    <row r="3019" spans="1:8">
      <c r="H3019" t="s">
        <v>4246</v>
      </c>
    </row>
    <row r="3020" spans="1:8">
      <c r="F3020" t="s">
        <v>2360</v>
      </c>
      <c r="G3020" t="s">
        <v>3142</v>
      </c>
      <c r="H3020" t="s">
        <v>3692</v>
      </c>
    </row>
    <row r="3021" spans="1:8">
      <c r="F3021" t="s">
        <v>2361</v>
      </c>
      <c r="G3021" t="s">
        <v>3298</v>
      </c>
      <c r="H3021" t="s">
        <v>3692</v>
      </c>
    </row>
    <row r="3022" spans="1:8">
      <c r="A3022" t="s">
        <v>349</v>
      </c>
      <c r="B3022">
        <f>HYPERLINK("https://github.com/pmd/pmd/commit/378c903e9cd1798a7ca4ebd6cf26c6a2275bcd0a", "378c903e9cd1798a7ca4ebd6cf26c6a2275bcd0a")</f>
        <v>0</v>
      </c>
      <c r="C3022">
        <f>HYPERLINK("https://github.com/pmd/pmd/commit/18da883596ef784b40754f1a6ec655e22939def8", "18da883596ef784b40754f1a6ec655e22939def8")</f>
        <v>0</v>
      </c>
      <c r="D3022" t="s">
        <v>773</v>
      </c>
      <c r="E3022" t="s">
        <v>1137</v>
      </c>
      <c r="F3022" t="s">
        <v>2362</v>
      </c>
      <c r="G3022" t="s">
        <v>3349</v>
      </c>
      <c r="H3022" t="s">
        <v>3892</v>
      </c>
    </row>
    <row r="3023" spans="1:8">
      <c r="A3023" t="s">
        <v>350</v>
      </c>
      <c r="B3023">
        <f>HYPERLINK("https://github.com/pmd/pmd/commit/1748a072a148b46d2d3698eedcb7140dd2ff1c75", "1748a072a148b46d2d3698eedcb7140dd2ff1c75")</f>
        <v>0</v>
      </c>
      <c r="C3023">
        <f>HYPERLINK("https://github.com/pmd/pmd/commit/ebab8d0edbc8700ab4855d64aaa6ba6325f812ac", "ebab8d0edbc8700ab4855d64aaa6ba6325f812ac")</f>
        <v>0</v>
      </c>
      <c r="D3023" t="s">
        <v>774</v>
      </c>
      <c r="E3023" t="s">
        <v>1138</v>
      </c>
      <c r="F3023" t="s">
        <v>2363</v>
      </c>
      <c r="G3023" t="s">
        <v>3142</v>
      </c>
      <c r="H3023" t="s">
        <v>3692</v>
      </c>
    </row>
    <row r="3024" spans="1:8">
      <c r="A3024" t="s">
        <v>351</v>
      </c>
      <c r="B3024">
        <f>HYPERLINK("https://github.com/pmd/pmd/commit/b303f275541f83f8d74ff550d74c68b503740d77", "b303f275541f83f8d74ff550d74c68b503740d77")</f>
        <v>0</v>
      </c>
      <c r="C3024">
        <f>HYPERLINK("https://github.com/pmd/pmd/commit/f53f6594de97943095076d5e194c8ba39cee916c", "f53f6594de97943095076d5e194c8ba39cee916c")</f>
        <v>0</v>
      </c>
      <c r="D3024" t="s">
        <v>775</v>
      </c>
      <c r="E3024" t="s">
        <v>1139</v>
      </c>
      <c r="F3024" t="s">
        <v>2363</v>
      </c>
      <c r="G3024" t="s">
        <v>3142</v>
      </c>
      <c r="H3024" t="s">
        <v>3692</v>
      </c>
    </row>
    <row r="3025" spans="1:8">
      <c r="F3025" t="s">
        <v>2364</v>
      </c>
      <c r="G3025" t="s">
        <v>3350</v>
      </c>
      <c r="H3025" t="s">
        <v>3692</v>
      </c>
    </row>
    <row r="3026" spans="1:8">
      <c r="F3026" t="s">
        <v>2365</v>
      </c>
      <c r="G3026" t="s">
        <v>3148</v>
      </c>
      <c r="H3026" t="s">
        <v>3692</v>
      </c>
    </row>
    <row r="3027" spans="1:8">
      <c r="F3027" t="s">
        <v>2366</v>
      </c>
      <c r="G3027" t="s">
        <v>3351</v>
      </c>
      <c r="H3027" t="s">
        <v>3692</v>
      </c>
    </row>
    <row r="3028" spans="1:8">
      <c r="A3028" t="s">
        <v>352</v>
      </c>
      <c r="B3028">
        <f>HYPERLINK("https://github.com/pmd/pmd/commit/8a9bccb583b5b28539dd0ba333f57bebfae9f1a6", "8a9bccb583b5b28539dd0ba333f57bebfae9f1a6")</f>
        <v>0</v>
      </c>
      <c r="C3028">
        <f>HYPERLINK("https://github.com/pmd/pmd/commit/d9e6bab6a92e48494ec12ed3020180bf93639df2", "d9e6bab6a92e48494ec12ed3020180bf93639df2")</f>
        <v>0</v>
      </c>
      <c r="D3028" t="s">
        <v>769</v>
      </c>
      <c r="E3028" t="s">
        <v>1140</v>
      </c>
      <c r="F3028" t="s">
        <v>2367</v>
      </c>
      <c r="G3028" t="s">
        <v>3352</v>
      </c>
      <c r="H3028" t="s">
        <v>4246</v>
      </c>
    </row>
    <row r="3029" spans="1:8">
      <c r="A3029" t="s">
        <v>353</v>
      </c>
      <c r="B3029">
        <f>HYPERLINK("https://github.com/pmd/pmd/commit/0b331a921e0c76f7561369eefa1ad1b439115ed1", "0b331a921e0c76f7561369eefa1ad1b439115ed1")</f>
        <v>0</v>
      </c>
      <c r="C3029">
        <f>HYPERLINK("https://github.com/pmd/pmd/commit/4042e0406e2f8091069fe0ccd5efff3af3b64992", "4042e0406e2f8091069fe0ccd5efff3af3b64992")</f>
        <v>0</v>
      </c>
      <c r="D3029" t="s">
        <v>769</v>
      </c>
      <c r="E3029" t="s">
        <v>1141</v>
      </c>
      <c r="F3029" t="s">
        <v>2362</v>
      </c>
      <c r="G3029" t="s">
        <v>3349</v>
      </c>
      <c r="H3029" t="s">
        <v>4342</v>
      </c>
    </row>
    <row r="3030" spans="1:8">
      <c r="H3030" t="s">
        <v>4733</v>
      </c>
    </row>
    <row r="3031" spans="1:8">
      <c r="A3031" t="s">
        <v>354</v>
      </c>
      <c r="B3031">
        <f>HYPERLINK("https://github.com/pmd/pmd/commit/8ab06f3f9ec4efe3902b9f8dd6bed61b6002e843", "8ab06f3f9ec4efe3902b9f8dd6bed61b6002e843")</f>
        <v>0</v>
      </c>
      <c r="C3031">
        <f>HYPERLINK("https://github.com/pmd/pmd/commit/a92bac5d84b9801b07de75b9484521990a462a5b", "a92bac5d84b9801b07de75b9484521990a462a5b")</f>
        <v>0</v>
      </c>
      <c r="D3031" t="s">
        <v>769</v>
      </c>
      <c r="E3031" t="s">
        <v>1142</v>
      </c>
      <c r="F3031" t="s">
        <v>2368</v>
      </c>
      <c r="G3031" t="s">
        <v>3353</v>
      </c>
      <c r="H3031" t="s">
        <v>4246</v>
      </c>
    </row>
    <row r="3032" spans="1:8">
      <c r="A3032" t="s">
        <v>355</v>
      </c>
      <c r="B3032">
        <f>HYPERLINK("https://github.com/pmd/pmd/commit/71df067a0dbd27ef78e4c82ca7cc58fd138f65c3", "71df067a0dbd27ef78e4c82ca7cc58fd138f65c3")</f>
        <v>0</v>
      </c>
      <c r="C3032">
        <f>HYPERLINK("https://github.com/pmd/pmd/commit/cbb3d39e338b55d5fa078bb41058b1843a996af5", "cbb3d39e338b55d5fa078bb41058b1843a996af5")</f>
        <v>0</v>
      </c>
      <c r="D3032" t="s">
        <v>776</v>
      </c>
      <c r="E3032" t="s">
        <v>1143</v>
      </c>
      <c r="F3032" t="s">
        <v>2369</v>
      </c>
      <c r="G3032" t="s">
        <v>3354</v>
      </c>
      <c r="H3032" t="s">
        <v>4734</v>
      </c>
    </row>
    <row r="3033" spans="1:8">
      <c r="A3033" t="s">
        <v>355</v>
      </c>
      <c r="B3033">
        <f>HYPERLINK("https://github.com/pmd/pmd/commit/c0250a678b788353fe2fd783d1a35232c63b6490", "c0250a678b788353fe2fd783d1a35232c63b6490")</f>
        <v>0</v>
      </c>
      <c r="C3033">
        <f>HYPERLINK("https://github.com/pmd/pmd/commit/71df067a0dbd27ef78e4c82ca7cc58fd138f65c3", "71df067a0dbd27ef78e4c82ca7cc58fd138f65c3")</f>
        <v>0</v>
      </c>
      <c r="D3033" t="s">
        <v>776</v>
      </c>
      <c r="E3033" t="s">
        <v>1144</v>
      </c>
      <c r="F3033" t="s">
        <v>2369</v>
      </c>
      <c r="G3033" t="s">
        <v>3354</v>
      </c>
      <c r="H3033" t="s">
        <v>4735</v>
      </c>
    </row>
    <row r="3034" spans="1:8">
      <c r="H3034" t="s">
        <v>4736</v>
      </c>
    </row>
    <row r="3035" spans="1:8">
      <c r="H3035" t="s">
        <v>4737</v>
      </c>
    </row>
    <row r="3036" spans="1:8">
      <c r="H3036" t="s">
        <v>4434</v>
      </c>
    </row>
    <row r="3037" spans="1:8">
      <c r="H3037" t="s">
        <v>4738</v>
      </c>
    </row>
    <row r="3038" spans="1:8">
      <c r="H3038" t="s">
        <v>4739</v>
      </c>
    </row>
    <row r="3039" spans="1:8">
      <c r="H3039" t="s">
        <v>4740</v>
      </c>
    </row>
    <row r="3040" spans="1:8">
      <c r="H3040" t="s">
        <v>4148</v>
      </c>
    </row>
    <row r="3041" spans="1:8">
      <c r="H3041" t="s">
        <v>4150</v>
      </c>
    </row>
    <row r="3042" spans="1:8">
      <c r="H3042" t="s">
        <v>3642</v>
      </c>
    </row>
    <row r="3043" spans="1:8">
      <c r="H3043" t="s">
        <v>4741</v>
      </c>
    </row>
    <row r="3044" spans="1:8">
      <c r="H3044" t="s">
        <v>4147</v>
      </c>
    </row>
    <row r="3045" spans="1:8">
      <c r="H3045" t="s">
        <v>4149</v>
      </c>
    </row>
    <row r="3046" spans="1:8">
      <c r="A3046" t="s">
        <v>355</v>
      </c>
      <c r="B3046">
        <f>HYPERLINK("https://github.com/pmd/pmd/commit/4dad69c9de8be15f151665568d6a0d6b56f04bfc", "4dad69c9de8be15f151665568d6a0d6b56f04bfc")</f>
        <v>0</v>
      </c>
      <c r="C3046">
        <f>HYPERLINK("https://github.com/pmd/pmd/commit/bd574644d021bd8becb74a7ce0c4583a853ead3c", "bd574644d021bd8becb74a7ce0c4583a853ead3c")</f>
        <v>0</v>
      </c>
      <c r="D3046" t="s">
        <v>776</v>
      </c>
      <c r="E3046" t="s">
        <v>1145</v>
      </c>
      <c r="F3046" t="s">
        <v>2369</v>
      </c>
      <c r="G3046" t="s">
        <v>3354</v>
      </c>
      <c r="H3046" t="s">
        <v>4742</v>
      </c>
    </row>
    <row r="3047" spans="1:8">
      <c r="H3047" t="s">
        <v>4743</v>
      </c>
    </row>
    <row r="3048" spans="1:8">
      <c r="H3048" t="s">
        <v>4744</v>
      </c>
    </row>
    <row r="3049" spans="1:8">
      <c r="A3049" t="s">
        <v>356</v>
      </c>
      <c r="B3049">
        <f>HYPERLINK("https://github.com/pmd/pmd/commit/1d6c9327a0df102a7f04308dd07a3b1a226107f2", "1d6c9327a0df102a7f04308dd07a3b1a226107f2")</f>
        <v>0</v>
      </c>
      <c r="C3049">
        <f>HYPERLINK("https://github.com/pmd/pmd/commit/555266b1b13116a046480d82ca872c4969559310", "555266b1b13116a046480d82ca872c4969559310")</f>
        <v>0</v>
      </c>
      <c r="D3049" t="s">
        <v>776</v>
      </c>
      <c r="E3049" t="s">
        <v>1146</v>
      </c>
      <c r="F3049" t="s">
        <v>2370</v>
      </c>
      <c r="G3049" t="s">
        <v>3355</v>
      </c>
      <c r="H3049" t="s">
        <v>4745</v>
      </c>
    </row>
    <row r="3050" spans="1:8">
      <c r="A3050" t="s">
        <v>357</v>
      </c>
      <c r="B3050">
        <f>HYPERLINK("https://github.com/pmd/pmd/commit/2d314fde90b5eaab6352d16789521e5655b9aa29", "2d314fde90b5eaab6352d16789521e5655b9aa29")</f>
        <v>0</v>
      </c>
      <c r="C3050">
        <f>HYPERLINK("https://github.com/pmd/pmd/commit/c2467b683ffb9c705b4d2c1fc12f6cef4cca8397", "c2467b683ffb9c705b4d2c1fc12f6cef4cca8397")</f>
        <v>0</v>
      </c>
      <c r="D3050" t="s">
        <v>769</v>
      </c>
      <c r="E3050" t="s">
        <v>1147</v>
      </c>
      <c r="F3050" t="s">
        <v>2328</v>
      </c>
      <c r="G3050" t="s">
        <v>3334</v>
      </c>
      <c r="H3050" t="s">
        <v>4246</v>
      </c>
    </row>
    <row r="3051" spans="1:8">
      <c r="A3051" t="s">
        <v>358</v>
      </c>
      <c r="B3051">
        <f>HYPERLINK("https://github.com/pmd/pmd/commit/0ebcac0705f8afa2c62c805e35cd30ead84fc1b6", "0ebcac0705f8afa2c62c805e35cd30ead84fc1b6")</f>
        <v>0</v>
      </c>
      <c r="C3051">
        <f>HYPERLINK("https://github.com/pmd/pmd/commit/e3e87694bd1a012535ab412e5f2eda4c69bbc447", "e3e87694bd1a012535ab412e5f2eda4c69bbc447")</f>
        <v>0</v>
      </c>
      <c r="D3051" t="s">
        <v>769</v>
      </c>
      <c r="E3051" t="s">
        <v>1148</v>
      </c>
      <c r="F3051" t="s">
        <v>2371</v>
      </c>
      <c r="G3051" t="s">
        <v>2917</v>
      </c>
      <c r="H3051" t="s">
        <v>4246</v>
      </c>
    </row>
    <row r="3052" spans="1:8">
      <c r="A3052" t="s">
        <v>359</v>
      </c>
      <c r="B3052">
        <f>HYPERLINK("https://github.com/pmd/pmd/commit/c2349d4cfb4012b7658b28601bead6d95a16cb5f", "c2349d4cfb4012b7658b28601bead6d95a16cb5f")</f>
        <v>0</v>
      </c>
      <c r="C3052">
        <f>HYPERLINK("https://github.com/pmd/pmd/commit/0ebcac0705f8afa2c62c805e35cd30ead84fc1b6", "0ebcac0705f8afa2c62c805e35cd30ead84fc1b6")</f>
        <v>0</v>
      </c>
      <c r="D3052" t="s">
        <v>769</v>
      </c>
      <c r="E3052" t="s">
        <v>1149</v>
      </c>
      <c r="F3052" t="s">
        <v>2372</v>
      </c>
      <c r="G3052" t="s">
        <v>2975</v>
      </c>
      <c r="H3052" t="s">
        <v>4246</v>
      </c>
    </row>
    <row r="3053" spans="1:8">
      <c r="A3053" t="s">
        <v>360</v>
      </c>
      <c r="B3053">
        <f>HYPERLINK("https://github.com/pmd/pmd/commit/2680c33d84306aed438baeedaca115fe1b6f2d05", "2680c33d84306aed438baeedaca115fe1b6f2d05")</f>
        <v>0</v>
      </c>
      <c r="C3053">
        <f>HYPERLINK("https://github.com/pmd/pmd/commit/c2349d4cfb4012b7658b28601bead6d95a16cb5f", "c2349d4cfb4012b7658b28601bead6d95a16cb5f")</f>
        <v>0</v>
      </c>
      <c r="D3053" t="s">
        <v>769</v>
      </c>
      <c r="E3053" t="s">
        <v>1150</v>
      </c>
      <c r="F3053" t="s">
        <v>2373</v>
      </c>
      <c r="G3053" t="s">
        <v>3356</v>
      </c>
      <c r="H3053" t="s">
        <v>4246</v>
      </c>
    </row>
    <row r="3054" spans="1:8">
      <c r="F3054" t="s">
        <v>2374</v>
      </c>
      <c r="G3054" t="s">
        <v>2838</v>
      </c>
      <c r="H3054" t="s">
        <v>4246</v>
      </c>
    </row>
    <row r="3055" spans="1:8">
      <c r="F3055" t="s">
        <v>2375</v>
      </c>
      <c r="G3055" t="s">
        <v>2806</v>
      </c>
      <c r="H3055" t="s">
        <v>4246</v>
      </c>
    </row>
    <row r="3056" spans="1:8">
      <c r="A3056" t="s">
        <v>361</v>
      </c>
      <c r="B3056">
        <f>HYPERLINK("https://github.com/pmd/pmd/commit/9e2bade8c24e9b2bdc2ef4a29421922faf569d85", "9e2bade8c24e9b2bdc2ef4a29421922faf569d85")</f>
        <v>0</v>
      </c>
      <c r="C3056">
        <f>HYPERLINK("https://github.com/pmd/pmd/commit/2680c33d84306aed438baeedaca115fe1b6f2d05", "2680c33d84306aed438baeedaca115fe1b6f2d05")</f>
        <v>0</v>
      </c>
      <c r="D3056" t="s">
        <v>769</v>
      </c>
      <c r="E3056" t="s">
        <v>1150</v>
      </c>
      <c r="F3056" t="s">
        <v>2376</v>
      </c>
      <c r="G3056" t="s">
        <v>2997</v>
      </c>
      <c r="H3056" t="s">
        <v>4246</v>
      </c>
    </row>
    <row r="3057" spans="6:8">
      <c r="F3057" t="s">
        <v>2285</v>
      </c>
      <c r="G3057" t="s">
        <v>2988</v>
      </c>
      <c r="H3057" t="s">
        <v>4246</v>
      </c>
    </row>
    <row r="3058" spans="6:8">
      <c r="F3058" t="s">
        <v>2377</v>
      </c>
      <c r="G3058" t="s">
        <v>3357</v>
      </c>
      <c r="H3058" t="s">
        <v>4246</v>
      </c>
    </row>
    <row r="3059" spans="6:8">
      <c r="F3059" t="s">
        <v>2378</v>
      </c>
      <c r="G3059" t="s">
        <v>3358</v>
      </c>
      <c r="H3059" t="s">
        <v>4246</v>
      </c>
    </row>
    <row r="3060" spans="6:8">
      <c r="F3060" t="s">
        <v>2379</v>
      </c>
      <c r="G3060" t="s">
        <v>3359</v>
      </c>
      <c r="H3060" t="s">
        <v>4246</v>
      </c>
    </row>
    <row r="3061" spans="6:8">
      <c r="F3061" t="s">
        <v>2380</v>
      </c>
      <c r="G3061" t="s">
        <v>3360</v>
      </c>
      <c r="H3061" t="s">
        <v>4246</v>
      </c>
    </row>
    <row r="3062" spans="6:8">
      <c r="F3062" t="s">
        <v>2381</v>
      </c>
      <c r="G3062" t="s">
        <v>2931</v>
      </c>
      <c r="H3062" t="s">
        <v>4246</v>
      </c>
    </row>
    <row r="3063" spans="6:8">
      <c r="F3063" t="s">
        <v>2382</v>
      </c>
      <c r="G3063" t="s">
        <v>3361</v>
      </c>
      <c r="H3063" t="s">
        <v>4246</v>
      </c>
    </row>
    <row r="3064" spans="6:8">
      <c r="F3064" t="s">
        <v>2383</v>
      </c>
      <c r="G3064" t="s">
        <v>3362</v>
      </c>
      <c r="H3064" t="s">
        <v>4246</v>
      </c>
    </row>
    <row r="3065" spans="6:8">
      <c r="F3065" t="s">
        <v>2384</v>
      </c>
      <c r="G3065" t="s">
        <v>3363</v>
      </c>
      <c r="H3065" t="s">
        <v>4246</v>
      </c>
    </row>
    <row r="3066" spans="6:8">
      <c r="F3066" t="s">
        <v>2385</v>
      </c>
      <c r="G3066" t="s">
        <v>3364</v>
      </c>
      <c r="H3066" t="s">
        <v>4246</v>
      </c>
    </row>
    <row r="3067" spans="6:8">
      <c r="F3067" t="s">
        <v>2386</v>
      </c>
      <c r="G3067" t="s">
        <v>2833</v>
      </c>
      <c r="H3067" t="s">
        <v>4246</v>
      </c>
    </row>
    <row r="3068" spans="6:8">
      <c r="F3068" t="s">
        <v>2387</v>
      </c>
      <c r="G3068" t="s">
        <v>2834</v>
      </c>
      <c r="H3068" t="s">
        <v>4246</v>
      </c>
    </row>
    <row r="3069" spans="6:8">
      <c r="F3069" t="s">
        <v>2388</v>
      </c>
      <c r="G3069" t="s">
        <v>2835</v>
      </c>
      <c r="H3069" t="s">
        <v>4246</v>
      </c>
    </row>
    <row r="3070" spans="6:8">
      <c r="F3070" t="s">
        <v>2389</v>
      </c>
      <c r="G3070" t="s">
        <v>2836</v>
      </c>
      <c r="H3070" t="s">
        <v>4246</v>
      </c>
    </row>
    <row r="3071" spans="6:8">
      <c r="F3071" t="s">
        <v>2390</v>
      </c>
      <c r="G3071" t="s">
        <v>2837</v>
      </c>
      <c r="H3071" t="s">
        <v>4246</v>
      </c>
    </row>
    <row r="3072" spans="6:8">
      <c r="F3072" t="s">
        <v>2391</v>
      </c>
      <c r="G3072" t="s">
        <v>2918</v>
      </c>
      <c r="H3072" t="s">
        <v>4246</v>
      </c>
    </row>
    <row r="3073" spans="1:8">
      <c r="F3073" t="s">
        <v>2392</v>
      </c>
      <c r="G3073" t="s">
        <v>3365</v>
      </c>
      <c r="H3073" t="s">
        <v>4246</v>
      </c>
    </row>
    <row r="3074" spans="1:8">
      <c r="F3074" t="s">
        <v>2393</v>
      </c>
      <c r="G3074" t="s">
        <v>2927</v>
      </c>
      <c r="H3074" t="s">
        <v>4246</v>
      </c>
    </row>
    <row r="3075" spans="1:8">
      <c r="F3075" t="s">
        <v>2394</v>
      </c>
      <c r="G3075" t="s">
        <v>2888</v>
      </c>
      <c r="H3075" t="s">
        <v>4246</v>
      </c>
    </row>
    <row r="3076" spans="1:8">
      <c r="A3076" t="s">
        <v>362</v>
      </c>
      <c r="B3076">
        <f>HYPERLINK("https://github.com/pmd/pmd/commit/e3fd103aebd3e667a4b6a3b7376a732e538e9305", "e3fd103aebd3e667a4b6a3b7376a732e538e9305")</f>
        <v>0</v>
      </c>
      <c r="C3076">
        <f>HYPERLINK("https://github.com/pmd/pmd/commit/6370b13f01ba991780daf46f30ab81989f8b93f6", "6370b13f01ba991780daf46f30ab81989f8b93f6")</f>
        <v>0</v>
      </c>
      <c r="D3076" t="s">
        <v>769</v>
      </c>
      <c r="E3076" t="s">
        <v>1151</v>
      </c>
      <c r="F3076" t="s">
        <v>2335</v>
      </c>
      <c r="G3076" t="s">
        <v>3339</v>
      </c>
      <c r="H3076" t="s">
        <v>4246</v>
      </c>
    </row>
    <row r="3077" spans="1:8">
      <c r="A3077" t="s">
        <v>363</v>
      </c>
      <c r="B3077">
        <f>HYPERLINK("https://github.com/pmd/pmd/commit/735330be9dc070947850e1e42db53f655b93269a", "735330be9dc070947850e1e42db53f655b93269a")</f>
        <v>0</v>
      </c>
      <c r="C3077">
        <f>HYPERLINK("https://github.com/pmd/pmd/commit/2682bf18b822cb37d1d1e8304f4c2ef5f1098a44", "2682bf18b822cb37d1d1e8304f4c2ef5f1098a44")</f>
        <v>0</v>
      </c>
      <c r="D3077" t="s">
        <v>769</v>
      </c>
      <c r="E3077" t="s">
        <v>1152</v>
      </c>
      <c r="F3077" t="s">
        <v>2345</v>
      </c>
      <c r="G3077" t="s">
        <v>2927</v>
      </c>
      <c r="H3077" t="s">
        <v>4246</v>
      </c>
    </row>
    <row r="3078" spans="1:8">
      <c r="A3078" t="s">
        <v>364</v>
      </c>
      <c r="B3078">
        <f>HYPERLINK("https://github.com/pmd/pmd/commit/4d94b71ffe70e747082e4e8455df344fbddf6448", "4d94b71ffe70e747082e4e8455df344fbddf6448")</f>
        <v>0</v>
      </c>
      <c r="C3078">
        <f>HYPERLINK("https://github.com/pmd/pmd/commit/1a01f3757bc846d6fddc818de66c896de95b8bc7", "1a01f3757bc846d6fddc818de66c896de95b8bc7")</f>
        <v>0</v>
      </c>
      <c r="D3078" t="s">
        <v>769</v>
      </c>
      <c r="E3078" t="s">
        <v>1153</v>
      </c>
      <c r="F3078" t="s">
        <v>2395</v>
      </c>
      <c r="G3078" t="s">
        <v>3366</v>
      </c>
      <c r="H3078" t="s">
        <v>4246</v>
      </c>
    </row>
    <row r="3079" spans="1:8">
      <c r="A3079" t="s">
        <v>365</v>
      </c>
      <c r="B3079">
        <f>HYPERLINK("https://github.com/pmd/pmd/commit/344d14f67694140af0cea29890c524aebf10ff46", "344d14f67694140af0cea29890c524aebf10ff46")</f>
        <v>0</v>
      </c>
      <c r="C3079">
        <f>HYPERLINK("https://github.com/pmd/pmd/commit/2bb4da53d5984386960944f7166e13ab387130a9", "2bb4da53d5984386960944f7166e13ab387130a9")</f>
        <v>0</v>
      </c>
      <c r="D3079" t="s">
        <v>769</v>
      </c>
      <c r="E3079" t="s">
        <v>1154</v>
      </c>
      <c r="F3079" t="s">
        <v>2355</v>
      </c>
      <c r="G3079" t="s">
        <v>3344</v>
      </c>
      <c r="H3079" t="s">
        <v>4246</v>
      </c>
    </row>
    <row r="3080" spans="1:8">
      <c r="F3080" t="s">
        <v>2358</v>
      </c>
      <c r="G3080" t="s">
        <v>3347</v>
      </c>
      <c r="H3080" t="s">
        <v>4246</v>
      </c>
    </row>
    <row r="3081" spans="1:8">
      <c r="F3081" t="s">
        <v>2359</v>
      </c>
      <c r="G3081" t="s">
        <v>3348</v>
      </c>
      <c r="H3081" t="s">
        <v>4246</v>
      </c>
    </row>
    <row r="3082" spans="1:8">
      <c r="A3082" t="s">
        <v>366</v>
      </c>
      <c r="B3082">
        <f>HYPERLINK("https://github.com/pmd/pmd/commit/d2bc0f37390567444d033e3ba38e745aac6b77ce", "d2bc0f37390567444d033e3ba38e745aac6b77ce")</f>
        <v>0</v>
      </c>
      <c r="C3082">
        <f>HYPERLINK("https://github.com/pmd/pmd/commit/617c6c622c4f8dae78a1381bb75309ee98f3895b", "617c6c622c4f8dae78a1381bb75309ee98f3895b")</f>
        <v>0</v>
      </c>
      <c r="D3082" t="s">
        <v>769</v>
      </c>
      <c r="E3082" t="s">
        <v>1122</v>
      </c>
      <c r="F3082" t="s">
        <v>2396</v>
      </c>
      <c r="G3082" t="s">
        <v>3176</v>
      </c>
      <c r="H3082" t="s">
        <v>4246</v>
      </c>
    </row>
    <row r="3083" spans="1:8">
      <c r="F3083" t="s">
        <v>2397</v>
      </c>
      <c r="G3083" t="s">
        <v>3367</v>
      </c>
      <c r="H3083" t="s">
        <v>4246</v>
      </c>
    </row>
    <row r="3084" spans="1:8">
      <c r="F3084" t="s">
        <v>2398</v>
      </c>
      <c r="G3084" t="s">
        <v>3368</v>
      </c>
      <c r="H3084" t="s">
        <v>4246</v>
      </c>
    </row>
    <row r="3085" spans="1:8">
      <c r="F3085" t="s">
        <v>2399</v>
      </c>
      <c r="G3085" t="s">
        <v>3369</v>
      </c>
      <c r="H3085" t="s">
        <v>4246</v>
      </c>
    </row>
    <row r="3086" spans="1:8">
      <c r="F3086" t="s">
        <v>2400</v>
      </c>
      <c r="G3086" t="s">
        <v>3370</v>
      </c>
      <c r="H3086" t="s">
        <v>4246</v>
      </c>
    </row>
    <row r="3087" spans="1:8">
      <c r="F3087" t="s">
        <v>2401</v>
      </c>
      <c r="G3087" t="s">
        <v>3371</v>
      </c>
      <c r="H3087" t="s">
        <v>4246</v>
      </c>
    </row>
    <row r="3088" spans="1:8">
      <c r="F3088" t="s">
        <v>2402</v>
      </c>
      <c r="G3088" t="s">
        <v>3058</v>
      </c>
      <c r="H3088" t="s">
        <v>4246</v>
      </c>
    </row>
    <row r="3089" spans="6:8">
      <c r="F3089" t="s">
        <v>2403</v>
      </c>
      <c r="G3089" t="s">
        <v>2825</v>
      </c>
      <c r="H3089" t="s">
        <v>4246</v>
      </c>
    </row>
    <row r="3090" spans="6:8">
      <c r="F3090" t="s">
        <v>2404</v>
      </c>
      <c r="G3090" t="s">
        <v>3372</v>
      </c>
      <c r="H3090" t="s">
        <v>4246</v>
      </c>
    </row>
    <row r="3091" spans="6:8">
      <c r="F3091" t="s">
        <v>2405</v>
      </c>
      <c r="G3091" t="s">
        <v>3199</v>
      </c>
      <c r="H3091" t="s">
        <v>4246</v>
      </c>
    </row>
    <row r="3092" spans="6:8">
      <c r="F3092" t="s">
        <v>2406</v>
      </c>
      <c r="G3092" t="s">
        <v>3373</v>
      </c>
      <c r="H3092" t="s">
        <v>4246</v>
      </c>
    </row>
    <row r="3093" spans="6:8">
      <c r="F3093" t="s">
        <v>2407</v>
      </c>
      <c r="G3093" t="s">
        <v>3374</v>
      </c>
      <c r="H3093" t="s">
        <v>4246</v>
      </c>
    </row>
    <row r="3094" spans="6:8">
      <c r="F3094" t="s">
        <v>2408</v>
      </c>
      <c r="G3094" t="s">
        <v>3375</v>
      </c>
      <c r="H3094" t="s">
        <v>4246</v>
      </c>
    </row>
    <row r="3095" spans="6:8">
      <c r="F3095" t="s">
        <v>2409</v>
      </c>
      <c r="G3095" t="s">
        <v>3376</v>
      </c>
      <c r="H3095" t="s">
        <v>4246</v>
      </c>
    </row>
    <row r="3096" spans="6:8">
      <c r="F3096" t="s">
        <v>2410</v>
      </c>
      <c r="G3096" t="s">
        <v>3377</v>
      </c>
      <c r="H3096" t="s">
        <v>4246</v>
      </c>
    </row>
    <row r="3097" spans="6:8">
      <c r="F3097" t="s">
        <v>2411</v>
      </c>
      <c r="G3097" t="s">
        <v>2872</v>
      </c>
      <c r="H3097" t="s">
        <v>4246</v>
      </c>
    </row>
    <row r="3098" spans="6:8">
      <c r="F3098" t="s">
        <v>2412</v>
      </c>
      <c r="G3098" t="s">
        <v>3378</v>
      </c>
      <c r="H3098" t="s">
        <v>4246</v>
      </c>
    </row>
    <row r="3099" spans="6:8">
      <c r="F3099" t="s">
        <v>2413</v>
      </c>
      <c r="G3099" t="s">
        <v>3379</v>
      </c>
      <c r="H3099" t="s">
        <v>4246</v>
      </c>
    </row>
    <row r="3100" spans="6:8">
      <c r="F3100" t="s">
        <v>2414</v>
      </c>
      <c r="G3100" t="s">
        <v>3380</v>
      </c>
      <c r="H3100" t="s">
        <v>4246</v>
      </c>
    </row>
    <row r="3101" spans="6:8">
      <c r="F3101" t="s">
        <v>2415</v>
      </c>
      <c r="G3101" t="s">
        <v>3381</v>
      </c>
      <c r="H3101" t="s">
        <v>4246</v>
      </c>
    </row>
    <row r="3102" spans="6:8">
      <c r="F3102" t="s">
        <v>2416</v>
      </c>
      <c r="G3102" t="s">
        <v>3198</v>
      </c>
      <c r="H3102" t="s">
        <v>4246</v>
      </c>
    </row>
    <row r="3103" spans="6:8">
      <c r="F3103" t="s">
        <v>2329</v>
      </c>
      <c r="G3103" t="s">
        <v>3199</v>
      </c>
      <c r="H3103" t="s">
        <v>4246</v>
      </c>
    </row>
    <row r="3104" spans="6:8">
      <c r="F3104" t="s">
        <v>2332</v>
      </c>
      <c r="G3104" t="s">
        <v>3336</v>
      </c>
      <c r="H3104" t="s">
        <v>4246</v>
      </c>
    </row>
    <row r="3105" spans="1:8">
      <c r="F3105" t="s">
        <v>2340</v>
      </c>
      <c r="G3105" t="s">
        <v>3199</v>
      </c>
      <c r="H3105" t="s">
        <v>4246</v>
      </c>
    </row>
    <row r="3106" spans="1:8">
      <c r="A3106" t="s">
        <v>367</v>
      </c>
      <c r="B3106">
        <f>HYPERLINK("https://github.com/pmd/pmd/commit/eb2d942ed46e820e8ab874da0d9f8057037ab177", "eb2d942ed46e820e8ab874da0d9f8057037ab177")</f>
        <v>0</v>
      </c>
      <c r="C3106">
        <f>HYPERLINK("https://github.com/pmd/pmd/commit/e6663dc9ce108683d5944fb226ed5bbfbe2fa25a", "e6663dc9ce108683d5944fb226ed5bbfbe2fa25a")</f>
        <v>0</v>
      </c>
      <c r="D3106" t="s">
        <v>769</v>
      </c>
      <c r="E3106" t="s">
        <v>1155</v>
      </c>
      <c r="F3106" t="s">
        <v>2417</v>
      </c>
      <c r="G3106" t="s">
        <v>2800</v>
      </c>
      <c r="H3106" t="s">
        <v>4164</v>
      </c>
    </row>
    <row r="3107" spans="1:8">
      <c r="H3107" t="s">
        <v>4165</v>
      </c>
    </row>
    <row r="3108" spans="1:8">
      <c r="F3108" t="s">
        <v>2418</v>
      </c>
      <c r="G3108" t="s">
        <v>3382</v>
      </c>
      <c r="H3108" t="s">
        <v>4246</v>
      </c>
    </row>
    <row r="3109" spans="1:8">
      <c r="F3109" t="s">
        <v>2419</v>
      </c>
      <c r="G3109" t="s">
        <v>3383</v>
      </c>
      <c r="H3109" t="s">
        <v>4746</v>
      </c>
    </row>
    <row r="3110" spans="1:8">
      <c r="H3110" t="s">
        <v>4747</v>
      </c>
    </row>
    <row r="3111" spans="1:8">
      <c r="H3111" t="s">
        <v>4748</v>
      </c>
    </row>
    <row r="3112" spans="1:8">
      <c r="F3112" t="s">
        <v>2420</v>
      </c>
      <c r="G3112" t="s">
        <v>3384</v>
      </c>
      <c r="H3112" t="s">
        <v>4749</v>
      </c>
    </row>
    <row r="3113" spans="1:8">
      <c r="H3113" t="s">
        <v>4750</v>
      </c>
    </row>
    <row r="3114" spans="1:8">
      <c r="A3114" t="s">
        <v>368</v>
      </c>
      <c r="B3114">
        <f>HYPERLINK("https://github.com/pmd/pmd/commit/e2801519874e8a9695366946e6a51b479b3e4703", "e2801519874e8a9695366946e6a51b479b3e4703")</f>
        <v>0</v>
      </c>
      <c r="C3114">
        <f>HYPERLINK("https://github.com/pmd/pmd/commit/eb2d942ed46e820e8ab874da0d9f8057037ab177", "eb2d942ed46e820e8ab874da0d9f8057037ab177")</f>
        <v>0</v>
      </c>
      <c r="D3114" t="s">
        <v>769</v>
      </c>
      <c r="E3114" t="s">
        <v>1156</v>
      </c>
      <c r="F3114" t="s">
        <v>2421</v>
      </c>
      <c r="G3114" t="s">
        <v>3385</v>
      </c>
      <c r="H3114" t="s">
        <v>4751</v>
      </c>
    </row>
    <row r="3115" spans="1:8">
      <c r="H3115" t="s">
        <v>4752</v>
      </c>
    </row>
    <row r="3116" spans="1:8">
      <c r="H3116" t="s">
        <v>4246</v>
      </c>
    </row>
    <row r="3117" spans="1:8">
      <c r="F3117" t="s">
        <v>2372</v>
      </c>
      <c r="G3117" t="s">
        <v>2975</v>
      </c>
      <c r="H3117" t="s">
        <v>4001</v>
      </c>
    </row>
    <row r="3118" spans="1:8">
      <c r="H3118" t="s">
        <v>4002</v>
      </c>
    </row>
    <row r="3119" spans="1:8">
      <c r="H3119" t="s">
        <v>4003</v>
      </c>
    </row>
    <row r="3120" spans="1:8">
      <c r="H3120" t="s">
        <v>4004</v>
      </c>
    </row>
    <row r="3121" spans="6:8">
      <c r="H3121" t="s">
        <v>4005</v>
      </c>
    </row>
    <row r="3122" spans="6:8">
      <c r="H3122" t="s">
        <v>4753</v>
      </c>
    </row>
    <row r="3123" spans="6:8">
      <c r="F3123" t="s">
        <v>2391</v>
      </c>
      <c r="G3123" t="s">
        <v>2918</v>
      </c>
      <c r="H3123" t="s">
        <v>4033</v>
      </c>
    </row>
    <row r="3124" spans="6:8">
      <c r="H3124" t="s">
        <v>4034</v>
      </c>
    </row>
    <row r="3125" spans="6:8">
      <c r="H3125" t="s">
        <v>4035</v>
      </c>
    </row>
    <row r="3126" spans="6:8">
      <c r="H3126" t="s">
        <v>4036</v>
      </c>
    </row>
    <row r="3127" spans="6:8">
      <c r="H3127" t="s">
        <v>4038</v>
      </c>
    </row>
    <row r="3128" spans="6:8">
      <c r="H3128" t="s">
        <v>4039</v>
      </c>
    </row>
    <row r="3129" spans="6:8">
      <c r="H3129" t="s">
        <v>4040</v>
      </c>
    </row>
    <row r="3130" spans="6:8">
      <c r="H3130" t="s">
        <v>4041</v>
      </c>
    </row>
    <row r="3131" spans="6:8">
      <c r="H3131" t="s">
        <v>4042</v>
      </c>
    </row>
    <row r="3132" spans="6:8">
      <c r="H3132" t="s">
        <v>4043</v>
      </c>
    </row>
    <row r="3133" spans="6:8">
      <c r="H3133" t="s">
        <v>4044</v>
      </c>
    </row>
    <row r="3134" spans="6:8">
      <c r="H3134" t="s">
        <v>4045</v>
      </c>
    </row>
    <row r="3135" spans="6:8">
      <c r="H3135" t="s">
        <v>4046</v>
      </c>
    </row>
    <row r="3136" spans="6:8">
      <c r="H3136" t="s">
        <v>4047</v>
      </c>
    </row>
    <row r="3137" spans="1:8">
      <c r="H3137" t="s">
        <v>4048</v>
      </c>
    </row>
    <row r="3138" spans="1:8">
      <c r="H3138" t="s">
        <v>4049</v>
      </c>
    </row>
    <row r="3139" spans="1:8">
      <c r="H3139" t="s">
        <v>4050</v>
      </c>
    </row>
    <row r="3140" spans="1:8">
      <c r="H3140" t="s">
        <v>4051</v>
      </c>
    </row>
    <row r="3141" spans="1:8">
      <c r="H3141" t="s">
        <v>4052</v>
      </c>
    </row>
    <row r="3142" spans="1:8">
      <c r="H3142" t="s">
        <v>4053</v>
      </c>
    </row>
    <row r="3143" spans="1:8">
      <c r="H3143" t="s">
        <v>4054</v>
      </c>
    </row>
    <row r="3144" spans="1:8">
      <c r="H3144" t="s">
        <v>4055</v>
      </c>
    </row>
    <row r="3145" spans="1:8">
      <c r="H3145" t="s">
        <v>4056</v>
      </c>
    </row>
    <row r="3146" spans="1:8">
      <c r="H3146" t="s">
        <v>4057</v>
      </c>
    </row>
    <row r="3147" spans="1:8">
      <c r="H3147" t="s">
        <v>4058</v>
      </c>
    </row>
    <row r="3148" spans="1:8">
      <c r="H3148" t="s">
        <v>4059</v>
      </c>
    </row>
    <row r="3149" spans="1:8">
      <c r="H3149" t="s">
        <v>4060</v>
      </c>
    </row>
    <row r="3150" spans="1:8">
      <c r="H3150" t="s">
        <v>4062</v>
      </c>
    </row>
    <row r="3151" spans="1:8">
      <c r="H3151" t="s">
        <v>4063</v>
      </c>
    </row>
    <row r="3152" spans="1:8">
      <c r="A3152" t="s">
        <v>369</v>
      </c>
      <c r="B3152">
        <f>HYPERLINK("https://github.com/pmd/pmd/commit/3cb9a423c9007240bed025b8b7b8e62b7f41f97a", "3cb9a423c9007240bed025b8b7b8e62b7f41f97a")</f>
        <v>0</v>
      </c>
      <c r="C3152">
        <f>HYPERLINK("https://github.com/pmd/pmd/commit/e2801519874e8a9695366946e6a51b479b3e4703", "e2801519874e8a9695366946e6a51b479b3e4703")</f>
        <v>0</v>
      </c>
      <c r="D3152" t="s">
        <v>769</v>
      </c>
      <c r="E3152" t="s">
        <v>1157</v>
      </c>
      <c r="F3152" t="s">
        <v>2422</v>
      </c>
      <c r="G3152" t="s">
        <v>3386</v>
      </c>
      <c r="H3152" t="s">
        <v>4602</v>
      </c>
    </row>
    <row r="3153" spans="1:8">
      <c r="F3153" t="s">
        <v>2423</v>
      </c>
      <c r="G3153" t="s">
        <v>3387</v>
      </c>
      <c r="H3153" t="s">
        <v>4754</v>
      </c>
    </row>
    <row r="3154" spans="1:8">
      <c r="H3154" t="s">
        <v>4755</v>
      </c>
    </row>
    <row r="3155" spans="1:8">
      <c r="H3155" t="s">
        <v>4246</v>
      </c>
    </row>
    <row r="3156" spans="1:8">
      <c r="A3156" t="s">
        <v>370</v>
      </c>
      <c r="B3156">
        <f>HYPERLINK("https://github.com/pmd/pmd/commit/b950929b7cd224c32eef1b2d3afc32d4c6b53ab4", "b950929b7cd224c32eef1b2d3afc32d4c6b53ab4")</f>
        <v>0</v>
      </c>
      <c r="C3156">
        <f>HYPERLINK("https://github.com/pmd/pmd/commit/b6bc06d3d28f538cd70544c0344750da5f500e43", "b6bc06d3d28f538cd70544c0344750da5f500e43")</f>
        <v>0</v>
      </c>
      <c r="D3156" t="s">
        <v>769</v>
      </c>
      <c r="E3156" t="s">
        <v>1158</v>
      </c>
      <c r="F3156" t="s">
        <v>2424</v>
      </c>
      <c r="G3156" t="s">
        <v>3388</v>
      </c>
      <c r="H3156" t="s">
        <v>4756</v>
      </c>
    </row>
    <row r="3157" spans="1:8">
      <c r="H3157" t="s">
        <v>4757</v>
      </c>
    </row>
    <row r="3158" spans="1:8">
      <c r="H3158" t="s">
        <v>3872</v>
      </c>
    </row>
    <row r="3159" spans="1:8">
      <c r="H3159" t="s">
        <v>4246</v>
      </c>
    </row>
    <row r="3160" spans="1:8">
      <c r="F3160" t="s">
        <v>2415</v>
      </c>
      <c r="G3160" t="s">
        <v>3381</v>
      </c>
      <c r="H3160" t="s">
        <v>4758</v>
      </c>
    </row>
    <row r="3161" spans="1:8">
      <c r="H3161" t="s">
        <v>4246</v>
      </c>
    </row>
    <row r="3162" spans="1:8">
      <c r="A3162" t="s">
        <v>371</v>
      </c>
      <c r="B3162">
        <f>HYPERLINK("https://github.com/pmd/pmd/commit/36fcdd252cbd87777abc93a1488e5f0ed4f31514", "36fcdd252cbd87777abc93a1488e5f0ed4f31514")</f>
        <v>0</v>
      </c>
      <c r="C3162">
        <f>HYPERLINK("https://github.com/pmd/pmd/commit/6267822b6afeb931d007abf210b0f4eb3b4f92a8", "6267822b6afeb931d007abf210b0f4eb3b4f92a8")</f>
        <v>0</v>
      </c>
      <c r="D3162" t="s">
        <v>769</v>
      </c>
      <c r="E3162" t="s">
        <v>1159</v>
      </c>
      <c r="F3162" t="s">
        <v>2374</v>
      </c>
      <c r="G3162" t="s">
        <v>2838</v>
      </c>
      <c r="H3162" t="s">
        <v>4246</v>
      </c>
    </row>
    <row r="3163" spans="1:8">
      <c r="A3163" t="s">
        <v>372</v>
      </c>
      <c r="B3163">
        <f>HYPERLINK("https://github.com/pmd/pmd/commit/d5a9ba949f154c0826c17959505504cf8caf3596", "d5a9ba949f154c0826c17959505504cf8caf3596")</f>
        <v>0</v>
      </c>
      <c r="C3163">
        <f>HYPERLINK("https://github.com/pmd/pmd/commit/854bde01898c13a527d577449c1f208d01794fb2", "854bde01898c13a527d577449c1f208d01794fb2")</f>
        <v>0</v>
      </c>
      <c r="D3163" t="s">
        <v>776</v>
      </c>
      <c r="E3163" t="s">
        <v>1160</v>
      </c>
      <c r="F3163" t="s">
        <v>2369</v>
      </c>
      <c r="G3163" t="s">
        <v>3354</v>
      </c>
      <c r="H3163" t="s">
        <v>4759</v>
      </c>
    </row>
    <row r="3164" spans="1:8">
      <c r="A3164" t="s">
        <v>373</v>
      </c>
      <c r="B3164">
        <f>HYPERLINK("https://github.com/pmd/pmd/commit/ac2eedf4dd873f4c8e45e10ed6a0d93b1fb291cd", "ac2eedf4dd873f4c8e45e10ed6a0d93b1fb291cd")</f>
        <v>0</v>
      </c>
      <c r="C3164">
        <f>HYPERLINK("https://github.com/pmd/pmd/commit/ac03b2e9d692c67a10aba71a55c758dff32d526a", "ac03b2e9d692c67a10aba71a55c758dff32d526a")</f>
        <v>0</v>
      </c>
      <c r="D3164" t="s">
        <v>769</v>
      </c>
      <c r="E3164" t="s">
        <v>1161</v>
      </c>
      <c r="F3164" t="s">
        <v>2411</v>
      </c>
      <c r="G3164" t="s">
        <v>2872</v>
      </c>
      <c r="H3164" t="s">
        <v>4246</v>
      </c>
    </row>
    <row r="3165" spans="1:8">
      <c r="A3165" t="s">
        <v>374</v>
      </c>
      <c r="B3165">
        <f>HYPERLINK("https://github.com/pmd/pmd/commit/47b29dfaa7a5f7054145dd5a886ce1b8f5e78d04", "47b29dfaa7a5f7054145dd5a886ce1b8f5e78d04")</f>
        <v>0</v>
      </c>
      <c r="C3165">
        <f>HYPERLINK("https://github.com/pmd/pmd/commit/5c91394619adac230cfc9ad7d860d079e91c4d80", "5c91394619adac230cfc9ad7d860d079e91c4d80")</f>
        <v>0</v>
      </c>
      <c r="D3165" t="s">
        <v>777</v>
      </c>
      <c r="E3165" t="s">
        <v>1162</v>
      </c>
      <c r="F3165" t="s">
        <v>2425</v>
      </c>
      <c r="G3165" t="s">
        <v>3199</v>
      </c>
      <c r="H3165" t="s">
        <v>4258</v>
      </c>
    </row>
    <row r="3166" spans="1:8">
      <c r="F3166" t="s">
        <v>2426</v>
      </c>
      <c r="G3166" t="s">
        <v>3389</v>
      </c>
      <c r="H3166" t="s">
        <v>4631</v>
      </c>
    </row>
    <row r="3167" spans="1:8">
      <c r="F3167" t="s">
        <v>2427</v>
      </c>
      <c r="G3167" t="s">
        <v>3390</v>
      </c>
      <c r="H3167" t="s">
        <v>4760</v>
      </c>
    </row>
    <row r="3168" spans="1:8">
      <c r="H3168" t="s">
        <v>4761</v>
      </c>
    </row>
    <row r="3169" spans="6:8">
      <c r="H3169" t="s">
        <v>4762</v>
      </c>
    </row>
    <row r="3170" spans="6:8">
      <c r="H3170" t="s">
        <v>4763</v>
      </c>
    </row>
    <row r="3171" spans="6:8">
      <c r="F3171" t="s">
        <v>2428</v>
      </c>
      <c r="G3171" t="s">
        <v>3337</v>
      </c>
      <c r="H3171" t="s">
        <v>4683</v>
      </c>
    </row>
    <row r="3172" spans="6:8">
      <c r="H3172" t="s">
        <v>4684</v>
      </c>
    </row>
    <row r="3173" spans="6:8">
      <c r="H3173" t="s">
        <v>4246</v>
      </c>
    </row>
    <row r="3174" spans="6:8">
      <c r="F3174" t="s">
        <v>2429</v>
      </c>
      <c r="G3174" t="s">
        <v>3391</v>
      </c>
      <c r="H3174" t="s">
        <v>4632</v>
      </c>
    </row>
    <row r="3175" spans="6:8">
      <c r="H3175" t="s">
        <v>4633</v>
      </c>
    </row>
    <row r="3176" spans="6:8">
      <c r="H3176" t="s">
        <v>4634</v>
      </c>
    </row>
    <row r="3177" spans="6:8">
      <c r="H3177" t="s">
        <v>4635</v>
      </c>
    </row>
    <row r="3178" spans="6:8">
      <c r="H3178" t="s">
        <v>4636</v>
      </c>
    </row>
    <row r="3179" spans="6:8">
      <c r="H3179" t="s">
        <v>4637</v>
      </c>
    </row>
    <row r="3180" spans="6:8">
      <c r="H3180" t="s">
        <v>4638</v>
      </c>
    </row>
    <row r="3181" spans="6:8">
      <c r="H3181" t="s">
        <v>4639</v>
      </c>
    </row>
    <row r="3182" spans="6:8">
      <c r="H3182" t="s">
        <v>4640</v>
      </c>
    </row>
    <row r="3183" spans="6:8">
      <c r="H3183" t="s">
        <v>4641</v>
      </c>
    </row>
    <row r="3184" spans="6:8">
      <c r="H3184" t="s">
        <v>4642</v>
      </c>
    </row>
    <row r="3185" spans="8:8">
      <c r="H3185" t="s">
        <v>4643</v>
      </c>
    </row>
    <row r="3186" spans="8:8">
      <c r="H3186" t="s">
        <v>4644</v>
      </c>
    </row>
    <row r="3187" spans="8:8">
      <c r="H3187" t="s">
        <v>4645</v>
      </c>
    </row>
    <row r="3188" spans="8:8">
      <c r="H3188" t="s">
        <v>4646</v>
      </c>
    </row>
    <row r="3189" spans="8:8">
      <c r="H3189" t="s">
        <v>4649</v>
      </c>
    </row>
    <row r="3190" spans="8:8">
      <c r="H3190" t="s">
        <v>4650</v>
      </c>
    </row>
    <row r="3191" spans="8:8">
      <c r="H3191" t="s">
        <v>4651</v>
      </c>
    </row>
    <row r="3192" spans="8:8">
      <c r="H3192" t="s">
        <v>4652</v>
      </c>
    </row>
    <row r="3193" spans="8:8">
      <c r="H3193" t="s">
        <v>4653</v>
      </c>
    </row>
    <row r="3194" spans="8:8">
      <c r="H3194" t="s">
        <v>4654</v>
      </c>
    </row>
    <row r="3195" spans="8:8">
      <c r="H3195" t="s">
        <v>4655</v>
      </c>
    </row>
    <row r="3196" spans="8:8">
      <c r="H3196" t="s">
        <v>4656</v>
      </c>
    </row>
    <row r="3197" spans="8:8">
      <c r="H3197" t="s">
        <v>4657</v>
      </c>
    </row>
    <row r="3198" spans="8:8">
      <c r="H3198" t="s">
        <v>4658</v>
      </c>
    </row>
    <row r="3199" spans="8:8">
      <c r="H3199" t="s">
        <v>4659</v>
      </c>
    </row>
    <row r="3200" spans="8:8">
      <c r="H3200" t="s">
        <v>4660</v>
      </c>
    </row>
    <row r="3201" spans="8:8">
      <c r="H3201" t="s">
        <v>4661</v>
      </c>
    </row>
    <row r="3202" spans="8:8">
      <c r="H3202" t="s">
        <v>4662</v>
      </c>
    </row>
    <row r="3203" spans="8:8">
      <c r="H3203" t="s">
        <v>4663</v>
      </c>
    </row>
    <row r="3204" spans="8:8">
      <c r="H3204" t="s">
        <v>4664</v>
      </c>
    </row>
    <row r="3205" spans="8:8">
      <c r="H3205" t="s">
        <v>4665</v>
      </c>
    </row>
    <row r="3206" spans="8:8">
      <c r="H3206" t="s">
        <v>4666</v>
      </c>
    </row>
    <row r="3207" spans="8:8">
      <c r="H3207" t="s">
        <v>4667</v>
      </c>
    </row>
    <row r="3208" spans="8:8">
      <c r="H3208" t="s">
        <v>4668</v>
      </c>
    </row>
    <row r="3209" spans="8:8">
      <c r="H3209" t="s">
        <v>4669</v>
      </c>
    </row>
    <row r="3210" spans="8:8">
      <c r="H3210" t="s">
        <v>4670</v>
      </c>
    </row>
    <row r="3211" spans="8:8">
      <c r="H3211" t="s">
        <v>4671</v>
      </c>
    </row>
    <row r="3212" spans="8:8">
      <c r="H3212" t="s">
        <v>4672</v>
      </c>
    </row>
    <row r="3213" spans="8:8">
      <c r="H3213" t="s">
        <v>4673</v>
      </c>
    </row>
    <row r="3214" spans="8:8">
      <c r="H3214" t="s">
        <v>4674</v>
      </c>
    </row>
    <row r="3215" spans="8:8">
      <c r="H3215" t="s">
        <v>4675</v>
      </c>
    </row>
    <row r="3216" spans="8:8">
      <c r="H3216" t="s">
        <v>4676</v>
      </c>
    </row>
    <row r="3217" spans="1:8">
      <c r="H3217" t="s">
        <v>4677</v>
      </c>
    </row>
    <row r="3218" spans="1:8">
      <c r="F3218" t="s">
        <v>2430</v>
      </c>
      <c r="G3218" t="s">
        <v>3339</v>
      </c>
      <c r="H3218" t="s">
        <v>4693</v>
      </c>
    </row>
    <row r="3219" spans="1:8">
      <c r="A3219" t="s">
        <v>375</v>
      </c>
      <c r="B3219">
        <f>HYPERLINK("https://github.com/pmd/pmd/commit/e8b8b5ef50bc8256b3b54555e84730b0bb587367", "e8b8b5ef50bc8256b3b54555e84730b0bb587367")</f>
        <v>0</v>
      </c>
      <c r="C3219">
        <f>HYPERLINK("https://github.com/pmd/pmd/commit/47b29dfaa7a5f7054145dd5a886ce1b8f5e78d04", "47b29dfaa7a5f7054145dd5a886ce1b8f5e78d04")</f>
        <v>0</v>
      </c>
      <c r="D3219" t="s">
        <v>777</v>
      </c>
      <c r="E3219" t="s">
        <v>1163</v>
      </c>
      <c r="F3219" t="s">
        <v>2431</v>
      </c>
      <c r="G3219" t="s">
        <v>3392</v>
      </c>
      <c r="H3219" t="s">
        <v>3692</v>
      </c>
    </row>
    <row r="3220" spans="1:8">
      <c r="A3220" t="s">
        <v>376</v>
      </c>
      <c r="B3220">
        <f>HYPERLINK("https://github.com/pmd/pmd/commit/83dc8d6272f3fa673d44289e71e52a5a9db9eeac", "83dc8d6272f3fa673d44289e71e52a5a9db9eeac")</f>
        <v>0</v>
      </c>
      <c r="C3220">
        <f>HYPERLINK("https://github.com/pmd/pmd/commit/8af50fb169456953bdc8d74c62de07caa8d90e5c", "8af50fb169456953bdc8d74c62de07caa8d90e5c")</f>
        <v>0</v>
      </c>
      <c r="D3220" t="s">
        <v>777</v>
      </c>
      <c r="E3220" t="s">
        <v>1164</v>
      </c>
      <c r="F3220" t="s">
        <v>2432</v>
      </c>
      <c r="G3220" t="s">
        <v>3391</v>
      </c>
      <c r="H3220" t="s">
        <v>4649</v>
      </c>
    </row>
    <row r="3221" spans="1:8">
      <c r="H3221" t="s">
        <v>4650</v>
      </c>
    </row>
    <row r="3222" spans="1:8">
      <c r="H3222" t="s">
        <v>4655</v>
      </c>
    </row>
    <row r="3223" spans="1:8">
      <c r="H3223" t="s">
        <v>4656</v>
      </c>
    </row>
    <row r="3224" spans="1:8">
      <c r="H3224" t="s">
        <v>4659</v>
      </c>
    </row>
    <row r="3225" spans="1:8">
      <c r="H3225" t="s">
        <v>4660</v>
      </c>
    </row>
    <row r="3226" spans="1:8">
      <c r="H3226" t="s">
        <v>4663</v>
      </c>
    </row>
    <row r="3227" spans="1:8">
      <c r="H3227" t="s">
        <v>4664</v>
      </c>
    </row>
    <row r="3228" spans="1:8">
      <c r="H3228" t="s">
        <v>4665</v>
      </c>
    </row>
    <row r="3229" spans="1:8">
      <c r="H3229" t="s">
        <v>4666</v>
      </c>
    </row>
    <row r="3230" spans="1:8">
      <c r="A3230" t="s">
        <v>377</v>
      </c>
      <c r="B3230">
        <f>HYPERLINK("https://github.com/pmd/pmd/commit/cd2eb5dcf18734139323301a55fa051548ab24cb", "cd2eb5dcf18734139323301a55fa051548ab24cb")</f>
        <v>0</v>
      </c>
      <c r="C3230">
        <f>HYPERLINK("https://github.com/pmd/pmd/commit/76dda01512112d51bd57f223f0be7ae8e9b75c16", "76dda01512112d51bd57f223f0be7ae8e9b75c16")</f>
        <v>0</v>
      </c>
      <c r="D3230" t="s">
        <v>777</v>
      </c>
      <c r="E3230" t="s">
        <v>1165</v>
      </c>
      <c r="F3230" t="s">
        <v>2432</v>
      </c>
      <c r="G3230" t="s">
        <v>3391</v>
      </c>
      <c r="H3230" t="s">
        <v>4654</v>
      </c>
    </row>
    <row r="3231" spans="1:8">
      <c r="H3231" t="s">
        <v>4675</v>
      </c>
    </row>
    <row r="3232" spans="1:8">
      <c r="H3232" t="s">
        <v>4677</v>
      </c>
    </row>
    <row r="3233" spans="1:8">
      <c r="A3233" t="s">
        <v>378</v>
      </c>
      <c r="B3233">
        <f>HYPERLINK("https://github.com/pmd/pmd/commit/1218cd5c5b949ee075ff02d1aefc6b340ae74610", "1218cd5c5b949ee075ff02d1aefc6b340ae74610")</f>
        <v>0</v>
      </c>
      <c r="C3233">
        <f>HYPERLINK("https://github.com/pmd/pmd/commit/b7974d0486a205c4e9e2848517f408a77509f81a", "b7974d0486a205c4e9e2848517f408a77509f81a")</f>
        <v>0</v>
      </c>
      <c r="D3233" t="s">
        <v>776</v>
      </c>
      <c r="E3233" t="s">
        <v>1162</v>
      </c>
      <c r="F3233" t="s">
        <v>2425</v>
      </c>
      <c r="G3233" t="s">
        <v>3199</v>
      </c>
      <c r="H3233" t="s">
        <v>4258</v>
      </c>
    </row>
    <row r="3234" spans="1:8">
      <c r="F3234" t="s">
        <v>2426</v>
      </c>
      <c r="G3234" t="s">
        <v>3389</v>
      </c>
      <c r="H3234" t="s">
        <v>4631</v>
      </c>
    </row>
    <row r="3235" spans="1:8">
      <c r="F3235" t="s">
        <v>2427</v>
      </c>
      <c r="G3235" t="s">
        <v>3390</v>
      </c>
      <c r="H3235" t="s">
        <v>4760</v>
      </c>
    </row>
    <row r="3236" spans="1:8">
      <c r="H3236" t="s">
        <v>4761</v>
      </c>
    </row>
    <row r="3237" spans="1:8">
      <c r="H3237" t="s">
        <v>4762</v>
      </c>
    </row>
    <row r="3238" spans="1:8">
      <c r="H3238" t="s">
        <v>4763</v>
      </c>
    </row>
    <row r="3239" spans="1:8">
      <c r="F3239" t="s">
        <v>2428</v>
      </c>
      <c r="G3239" t="s">
        <v>3337</v>
      </c>
      <c r="H3239" t="s">
        <v>4683</v>
      </c>
    </row>
    <row r="3240" spans="1:8">
      <c r="H3240" t="s">
        <v>4684</v>
      </c>
    </row>
    <row r="3241" spans="1:8">
      <c r="H3241" t="s">
        <v>4246</v>
      </c>
    </row>
    <row r="3242" spans="1:8">
      <c r="F3242" t="s">
        <v>2429</v>
      </c>
      <c r="G3242" t="s">
        <v>3391</v>
      </c>
      <c r="H3242" t="s">
        <v>4632</v>
      </c>
    </row>
    <row r="3243" spans="1:8">
      <c r="H3243" t="s">
        <v>4633</v>
      </c>
    </row>
    <row r="3244" spans="1:8">
      <c r="H3244" t="s">
        <v>4634</v>
      </c>
    </row>
    <row r="3245" spans="1:8">
      <c r="H3245" t="s">
        <v>4635</v>
      </c>
    </row>
    <row r="3246" spans="1:8">
      <c r="H3246" t="s">
        <v>4636</v>
      </c>
    </row>
    <row r="3247" spans="1:8">
      <c r="H3247" t="s">
        <v>4637</v>
      </c>
    </row>
    <row r="3248" spans="1:8">
      <c r="H3248" t="s">
        <v>4638</v>
      </c>
    </row>
    <row r="3249" spans="8:8">
      <c r="H3249" t="s">
        <v>4639</v>
      </c>
    </row>
    <row r="3250" spans="8:8">
      <c r="H3250" t="s">
        <v>4640</v>
      </c>
    </row>
    <row r="3251" spans="8:8">
      <c r="H3251" t="s">
        <v>4641</v>
      </c>
    </row>
    <row r="3252" spans="8:8">
      <c r="H3252" t="s">
        <v>4642</v>
      </c>
    </row>
    <row r="3253" spans="8:8">
      <c r="H3253" t="s">
        <v>4643</v>
      </c>
    </row>
    <row r="3254" spans="8:8">
      <c r="H3254" t="s">
        <v>4644</v>
      </c>
    </row>
    <row r="3255" spans="8:8">
      <c r="H3255" t="s">
        <v>4645</v>
      </c>
    </row>
    <row r="3256" spans="8:8">
      <c r="H3256" t="s">
        <v>4646</v>
      </c>
    </row>
    <row r="3257" spans="8:8">
      <c r="H3257" t="s">
        <v>4649</v>
      </c>
    </row>
    <row r="3258" spans="8:8">
      <c r="H3258" t="s">
        <v>4650</v>
      </c>
    </row>
    <row r="3259" spans="8:8">
      <c r="H3259" t="s">
        <v>4651</v>
      </c>
    </row>
    <row r="3260" spans="8:8">
      <c r="H3260" t="s">
        <v>4652</v>
      </c>
    </row>
    <row r="3261" spans="8:8">
      <c r="H3261" t="s">
        <v>4653</v>
      </c>
    </row>
    <row r="3262" spans="8:8">
      <c r="H3262" t="s">
        <v>4654</v>
      </c>
    </row>
    <row r="3263" spans="8:8">
      <c r="H3263" t="s">
        <v>4655</v>
      </c>
    </row>
    <row r="3264" spans="8:8">
      <c r="H3264" t="s">
        <v>4656</v>
      </c>
    </row>
    <row r="3265" spans="8:8">
      <c r="H3265" t="s">
        <v>4657</v>
      </c>
    </row>
    <row r="3266" spans="8:8">
      <c r="H3266" t="s">
        <v>4658</v>
      </c>
    </row>
    <row r="3267" spans="8:8">
      <c r="H3267" t="s">
        <v>4659</v>
      </c>
    </row>
    <row r="3268" spans="8:8">
      <c r="H3268" t="s">
        <v>4660</v>
      </c>
    </row>
    <row r="3269" spans="8:8">
      <c r="H3269" t="s">
        <v>4661</v>
      </c>
    </row>
    <row r="3270" spans="8:8">
      <c r="H3270" t="s">
        <v>4662</v>
      </c>
    </row>
    <row r="3271" spans="8:8">
      <c r="H3271" t="s">
        <v>4663</v>
      </c>
    </row>
    <row r="3272" spans="8:8">
      <c r="H3272" t="s">
        <v>4664</v>
      </c>
    </row>
    <row r="3273" spans="8:8">
      <c r="H3273" t="s">
        <v>4665</v>
      </c>
    </row>
    <row r="3274" spans="8:8">
      <c r="H3274" t="s">
        <v>4666</v>
      </c>
    </row>
    <row r="3275" spans="8:8">
      <c r="H3275" t="s">
        <v>4667</v>
      </c>
    </row>
    <row r="3276" spans="8:8">
      <c r="H3276" t="s">
        <v>4668</v>
      </c>
    </row>
    <row r="3277" spans="8:8">
      <c r="H3277" t="s">
        <v>4669</v>
      </c>
    </row>
    <row r="3278" spans="8:8">
      <c r="H3278" t="s">
        <v>4670</v>
      </c>
    </row>
    <row r="3279" spans="8:8">
      <c r="H3279" t="s">
        <v>4671</v>
      </c>
    </row>
    <row r="3280" spans="8:8">
      <c r="H3280" t="s">
        <v>4672</v>
      </c>
    </row>
    <row r="3281" spans="1:8">
      <c r="H3281" t="s">
        <v>4673</v>
      </c>
    </row>
    <row r="3282" spans="1:8">
      <c r="H3282" t="s">
        <v>4674</v>
      </c>
    </row>
    <row r="3283" spans="1:8">
      <c r="H3283" t="s">
        <v>4675</v>
      </c>
    </row>
    <row r="3284" spans="1:8">
      <c r="H3284" t="s">
        <v>4676</v>
      </c>
    </row>
    <row r="3285" spans="1:8">
      <c r="H3285" t="s">
        <v>4677</v>
      </c>
    </row>
    <row r="3286" spans="1:8">
      <c r="F3286" t="s">
        <v>2430</v>
      </c>
      <c r="G3286" t="s">
        <v>3339</v>
      </c>
      <c r="H3286" t="s">
        <v>4693</v>
      </c>
    </row>
    <row r="3287" spans="1:8">
      <c r="A3287" t="s">
        <v>378</v>
      </c>
      <c r="B3287">
        <f>HYPERLINK("https://github.com/pmd/pmd/commit/f799cf2e5b698695a1fe22335696e2fca90b3934", "f799cf2e5b698695a1fe22335696e2fca90b3934")</f>
        <v>0</v>
      </c>
      <c r="C3287">
        <f>HYPERLINK("https://github.com/pmd/pmd/commit/1218cd5c5b949ee075ff02d1aefc6b340ae74610", "1218cd5c5b949ee075ff02d1aefc6b340ae74610")</f>
        <v>0</v>
      </c>
      <c r="D3287" t="s">
        <v>776</v>
      </c>
      <c r="E3287" t="s">
        <v>1163</v>
      </c>
      <c r="F3287" t="s">
        <v>2431</v>
      </c>
      <c r="G3287" t="s">
        <v>3392</v>
      </c>
      <c r="H3287" t="s">
        <v>3692</v>
      </c>
    </row>
    <row r="3288" spans="1:8">
      <c r="A3288" t="s">
        <v>379</v>
      </c>
      <c r="B3288">
        <f>HYPERLINK("https://github.com/pmd/pmd/commit/7d9cd70e5531206dde733480900fdf56386a4a29", "7d9cd70e5531206dde733480900fdf56386a4a29")</f>
        <v>0</v>
      </c>
      <c r="C3288">
        <f>HYPERLINK("https://github.com/pmd/pmd/commit/72122470c7219a5874587b4c1ca33dfbd73df7a4", "72122470c7219a5874587b4c1ca33dfbd73df7a4")</f>
        <v>0</v>
      </c>
      <c r="D3288" t="s">
        <v>776</v>
      </c>
      <c r="E3288" t="s">
        <v>1164</v>
      </c>
      <c r="F3288" t="s">
        <v>2432</v>
      </c>
      <c r="G3288" t="s">
        <v>3391</v>
      </c>
      <c r="H3288" t="s">
        <v>4649</v>
      </c>
    </row>
    <row r="3289" spans="1:8">
      <c r="H3289" t="s">
        <v>4650</v>
      </c>
    </row>
    <row r="3290" spans="1:8">
      <c r="H3290" t="s">
        <v>4655</v>
      </c>
    </row>
    <row r="3291" spans="1:8">
      <c r="H3291" t="s">
        <v>4656</v>
      </c>
    </row>
    <row r="3292" spans="1:8">
      <c r="H3292" t="s">
        <v>4659</v>
      </c>
    </row>
    <row r="3293" spans="1:8">
      <c r="H3293" t="s">
        <v>4660</v>
      </c>
    </row>
    <row r="3294" spans="1:8">
      <c r="H3294" t="s">
        <v>4663</v>
      </c>
    </row>
    <row r="3295" spans="1:8">
      <c r="H3295" t="s">
        <v>4664</v>
      </c>
    </row>
    <row r="3296" spans="1:8">
      <c r="H3296" t="s">
        <v>4665</v>
      </c>
    </row>
    <row r="3297" spans="1:8">
      <c r="H3297" t="s">
        <v>4666</v>
      </c>
    </row>
    <row r="3298" spans="1:8">
      <c r="A3298" t="s">
        <v>379</v>
      </c>
      <c r="B3298">
        <f>HYPERLINK("https://github.com/pmd/pmd/commit/758a131454217900f2b7e45b361ca0173fcaf89b", "758a131454217900f2b7e45b361ca0173fcaf89b")</f>
        <v>0</v>
      </c>
      <c r="C3298">
        <f>HYPERLINK("https://github.com/pmd/pmd/commit/a29e77fe2914e269c547488babd07ac1bea7a01e", "a29e77fe2914e269c547488babd07ac1bea7a01e")</f>
        <v>0</v>
      </c>
      <c r="D3298" t="s">
        <v>776</v>
      </c>
      <c r="E3298" t="s">
        <v>1165</v>
      </c>
      <c r="F3298" t="s">
        <v>2432</v>
      </c>
      <c r="G3298" t="s">
        <v>3391</v>
      </c>
      <c r="H3298" t="s">
        <v>4654</v>
      </c>
    </row>
    <row r="3299" spans="1:8">
      <c r="H3299" t="s">
        <v>4675</v>
      </c>
    </row>
    <row r="3300" spans="1:8">
      <c r="H3300" t="s">
        <v>4677</v>
      </c>
    </row>
    <row r="3301" spans="1:8">
      <c r="A3301" t="s">
        <v>380</v>
      </c>
      <c r="B3301">
        <f>HYPERLINK("https://github.com/pmd/pmd/commit/e14cd8dd17435540f36fe9ea08ade533dba730b5", "e14cd8dd17435540f36fe9ea08ade533dba730b5")</f>
        <v>0</v>
      </c>
      <c r="C3301">
        <f>HYPERLINK("https://github.com/pmd/pmd/commit/c3b97105f1cf0fa5a1a1ab5b2ea940bc65652de2", "c3b97105f1cf0fa5a1a1ab5b2ea940bc65652de2")</f>
        <v>0</v>
      </c>
      <c r="D3301" t="s">
        <v>778</v>
      </c>
      <c r="E3301" t="s">
        <v>1166</v>
      </c>
      <c r="F3301" t="s">
        <v>2433</v>
      </c>
      <c r="G3301" t="s">
        <v>2988</v>
      </c>
      <c r="H3301" t="s">
        <v>4206</v>
      </c>
    </row>
    <row r="3302" spans="1:8">
      <c r="A3302" t="s">
        <v>381</v>
      </c>
      <c r="B3302">
        <f>HYPERLINK("https://github.com/pmd/pmd/commit/3c5c177d952258fbb7a7776e91470078169158ce", "3c5c177d952258fbb7a7776e91470078169158ce")</f>
        <v>0</v>
      </c>
      <c r="C3302">
        <f>HYPERLINK("https://github.com/pmd/pmd/commit/4834af3089593aca74dad80ec53c3359dd705ace", "4834af3089593aca74dad80ec53c3359dd705ace")</f>
        <v>0</v>
      </c>
      <c r="D3302" t="s">
        <v>773</v>
      </c>
      <c r="E3302" t="s">
        <v>1167</v>
      </c>
      <c r="F3302" t="s">
        <v>2433</v>
      </c>
      <c r="G3302" t="s">
        <v>2988</v>
      </c>
      <c r="H3302" t="s">
        <v>4764</v>
      </c>
    </row>
    <row r="3303" spans="1:8">
      <c r="H3303" t="s">
        <v>4765</v>
      </c>
    </row>
    <row r="3304" spans="1:8">
      <c r="H3304" t="s">
        <v>4766</v>
      </c>
    </row>
    <row r="3305" spans="1:8">
      <c r="H3305" t="s">
        <v>4767</v>
      </c>
    </row>
    <row r="3306" spans="1:8">
      <c r="H3306" t="s">
        <v>4768</v>
      </c>
    </row>
    <row r="3307" spans="1:8">
      <c r="A3307" t="s">
        <v>382</v>
      </c>
      <c r="B3307">
        <f>HYPERLINK("https://github.com/pmd/pmd/commit/bc06c2c8afa422f99eb7cde3ed02d5747be9e78e", "bc06c2c8afa422f99eb7cde3ed02d5747be9e78e")</f>
        <v>0</v>
      </c>
      <c r="C3307">
        <f>HYPERLINK("https://github.com/pmd/pmd/commit/1446e2cd07018824592ec0f70df5bdfc70e28585", "1446e2cd07018824592ec0f70df5bdfc70e28585")</f>
        <v>0</v>
      </c>
      <c r="D3307" t="s">
        <v>779</v>
      </c>
      <c r="E3307" t="s">
        <v>1166</v>
      </c>
      <c r="F3307" t="s">
        <v>2433</v>
      </c>
      <c r="G3307" t="s">
        <v>2988</v>
      </c>
      <c r="H3307" t="s">
        <v>4206</v>
      </c>
    </row>
    <row r="3308" spans="1:8">
      <c r="A3308" t="s">
        <v>382</v>
      </c>
      <c r="B3308">
        <f>HYPERLINK("https://github.com/pmd/pmd/commit/48e4efea4b2d0a98b2f0c8732a89f122bb0649b4", "48e4efea4b2d0a98b2f0c8732a89f122bb0649b4")</f>
        <v>0</v>
      </c>
      <c r="C3308">
        <f>HYPERLINK("https://github.com/pmd/pmd/commit/44ee615cf26627593f21aa0fc430aa0786483883", "44ee615cf26627593f21aa0fc430aa0786483883")</f>
        <v>0</v>
      </c>
      <c r="D3308" t="s">
        <v>779</v>
      </c>
      <c r="E3308" t="s">
        <v>1167</v>
      </c>
      <c r="F3308" t="s">
        <v>2433</v>
      </c>
      <c r="G3308" t="s">
        <v>2988</v>
      </c>
      <c r="H3308" t="s">
        <v>4764</v>
      </c>
    </row>
    <row r="3309" spans="1:8">
      <c r="H3309" t="s">
        <v>4765</v>
      </c>
    </row>
    <row r="3310" spans="1:8">
      <c r="H3310" t="s">
        <v>4766</v>
      </c>
    </row>
    <row r="3311" spans="1:8">
      <c r="H3311" t="s">
        <v>4767</v>
      </c>
    </row>
    <row r="3312" spans="1:8">
      <c r="H3312" t="s">
        <v>4768</v>
      </c>
    </row>
    <row r="3313" spans="1:8">
      <c r="A3313" t="s">
        <v>383</v>
      </c>
      <c r="B3313">
        <f>HYPERLINK("https://github.com/pmd/pmd/commit/c3aa405c3c3d4df36d1087e3f1fd3a62943e6558", "c3aa405c3c3d4df36d1087e3f1fd3a62943e6558")</f>
        <v>0</v>
      </c>
      <c r="C3313">
        <f>HYPERLINK("https://github.com/pmd/pmd/commit/14684c23fb035e52928d9baacc7ed95bf59c50b8", "14684c23fb035e52928d9baacc7ed95bf59c50b8")</f>
        <v>0</v>
      </c>
      <c r="D3313" t="s">
        <v>769</v>
      </c>
      <c r="E3313" t="s">
        <v>1168</v>
      </c>
      <c r="F3313" t="s">
        <v>2434</v>
      </c>
      <c r="G3313" t="s">
        <v>3393</v>
      </c>
      <c r="H3313" t="s">
        <v>4769</v>
      </c>
    </row>
    <row r="3314" spans="1:8">
      <c r="H3314" t="s">
        <v>4770</v>
      </c>
    </row>
    <row r="3315" spans="1:8">
      <c r="A3315" t="s">
        <v>384</v>
      </c>
      <c r="B3315">
        <f>HYPERLINK("https://github.com/pmd/pmd/commit/22139c14b4f9d2a0dc62b04d4c9cdfe313c59db1", "22139c14b4f9d2a0dc62b04d4c9cdfe313c59db1")</f>
        <v>0</v>
      </c>
      <c r="C3315">
        <f>HYPERLINK("https://github.com/pmd/pmd/commit/adef0e6e8cf08259a1fc568e23ef765dad4ac98c", "adef0e6e8cf08259a1fc568e23ef765dad4ac98c")</f>
        <v>0</v>
      </c>
      <c r="D3315" t="s">
        <v>780</v>
      </c>
      <c r="E3315" t="s">
        <v>1169</v>
      </c>
      <c r="F3315" t="s">
        <v>2435</v>
      </c>
      <c r="G3315" t="s">
        <v>3106</v>
      </c>
      <c r="H3315" t="s">
        <v>3692</v>
      </c>
    </row>
    <row r="3316" spans="1:8">
      <c r="A3316" t="s">
        <v>385</v>
      </c>
      <c r="B3316">
        <f>HYPERLINK("https://github.com/pmd/pmd/commit/3454c6eb4e4663285394af84768fd5287984782f", "3454c6eb4e4663285394af84768fd5287984782f")</f>
        <v>0</v>
      </c>
      <c r="C3316">
        <f>HYPERLINK("https://github.com/pmd/pmd/commit/6bf8138aaf58784581df62fde5c76a9ec58eabdc", "6bf8138aaf58784581df62fde5c76a9ec58eabdc")</f>
        <v>0</v>
      </c>
      <c r="D3316" t="s">
        <v>779</v>
      </c>
      <c r="E3316" t="s">
        <v>1169</v>
      </c>
      <c r="F3316" t="s">
        <v>2435</v>
      </c>
      <c r="G3316" t="s">
        <v>3106</v>
      </c>
      <c r="H3316" t="s">
        <v>3692</v>
      </c>
    </row>
    <row r="3317" spans="1:8">
      <c r="A3317" t="s">
        <v>386</v>
      </c>
      <c r="B3317">
        <f>HYPERLINK("https://github.com/pmd/pmd/commit/5c8d324230957c08f25833fa187fc02b4867f99b", "5c8d324230957c08f25833fa187fc02b4867f99b")</f>
        <v>0</v>
      </c>
      <c r="C3317">
        <f>HYPERLINK("https://github.com/pmd/pmd/commit/ee0558a07c6d3731e45f926ccc135b4856ebcc03", "ee0558a07c6d3731e45f926ccc135b4856ebcc03")</f>
        <v>0</v>
      </c>
      <c r="D3317" t="s">
        <v>777</v>
      </c>
      <c r="E3317" t="s">
        <v>1170</v>
      </c>
      <c r="F3317" t="s">
        <v>2432</v>
      </c>
      <c r="G3317" t="s">
        <v>3391</v>
      </c>
      <c r="H3317" t="s">
        <v>4637</v>
      </c>
    </row>
    <row r="3318" spans="1:8">
      <c r="A3318" t="s">
        <v>387</v>
      </c>
      <c r="B3318">
        <f>HYPERLINK("https://github.com/pmd/pmd/commit/63ea1906afacc108871bb42c8e98d1e684df58c8", "63ea1906afacc108871bb42c8e98d1e684df58c8")</f>
        <v>0</v>
      </c>
      <c r="C3318">
        <f>HYPERLINK("https://github.com/pmd/pmd/commit/c26891a09149357ceeb05752df6d69eaac236e6e", "c26891a09149357ceeb05752df6d69eaac236e6e")</f>
        <v>0</v>
      </c>
      <c r="D3318" t="s">
        <v>779</v>
      </c>
      <c r="E3318" t="s">
        <v>1171</v>
      </c>
      <c r="F3318" t="s">
        <v>2433</v>
      </c>
      <c r="G3318" t="s">
        <v>2988</v>
      </c>
      <c r="H3318" t="s">
        <v>3709</v>
      </c>
    </row>
    <row r="3319" spans="1:8">
      <c r="H3319" t="s">
        <v>4206</v>
      </c>
    </row>
    <row r="3320" spans="1:8">
      <c r="H3320" t="s">
        <v>4771</v>
      </c>
    </row>
    <row r="3321" spans="1:8">
      <c r="H3321" t="s">
        <v>4772</v>
      </c>
    </row>
    <row r="3322" spans="1:8">
      <c r="H3322" t="s">
        <v>4773</v>
      </c>
    </row>
    <row r="3323" spans="1:8">
      <c r="H3323" t="s">
        <v>4774</v>
      </c>
    </row>
    <row r="3324" spans="1:8">
      <c r="H3324" t="s">
        <v>4775</v>
      </c>
    </row>
    <row r="3325" spans="1:8">
      <c r="H3325" t="s">
        <v>4776</v>
      </c>
    </row>
    <row r="3326" spans="1:8">
      <c r="H3326" t="s">
        <v>4777</v>
      </c>
    </row>
    <row r="3327" spans="1:8">
      <c r="H3327" t="s">
        <v>4778</v>
      </c>
    </row>
    <row r="3328" spans="1:8">
      <c r="H3328" t="s">
        <v>4779</v>
      </c>
    </row>
    <row r="3329" spans="1:8">
      <c r="H3329" t="s">
        <v>4780</v>
      </c>
    </row>
    <row r="3330" spans="1:8">
      <c r="H3330" t="s">
        <v>4781</v>
      </c>
    </row>
    <row r="3331" spans="1:8">
      <c r="H3331" t="s">
        <v>4782</v>
      </c>
    </row>
    <row r="3332" spans="1:8">
      <c r="H3332" t="s">
        <v>4783</v>
      </c>
    </row>
    <row r="3333" spans="1:8">
      <c r="A3333" t="s">
        <v>388</v>
      </c>
      <c r="B3333">
        <f>HYPERLINK("https://github.com/pmd/pmd/commit/0de7313b8b7bf62052db919aac706c1b4ccfb362", "0de7313b8b7bf62052db919aac706c1b4ccfb362")</f>
        <v>0</v>
      </c>
      <c r="C3333">
        <f>HYPERLINK("https://github.com/pmd/pmd/commit/bf3d5437343334060bfc76717665dd452c6e0c17", "bf3d5437343334060bfc76717665dd452c6e0c17")</f>
        <v>0</v>
      </c>
      <c r="D3333" t="s">
        <v>769</v>
      </c>
      <c r="E3333" t="s">
        <v>1172</v>
      </c>
      <c r="F3333" t="s">
        <v>2419</v>
      </c>
      <c r="G3333" t="s">
        <v>3383</v>
      </c>
      <c r="H3333" t="s">
        <v>4746</v>
      </c>
    </row>
    <row r="3334" spans="1:8">
      <c r="H3334" t="s">
        <v>4747</v>
      </c>
    </row>
    <row r="3335" spans="1:8">
      <c r="H3335" t="s">
        <v>4748</v>
      </c>
    </row>
    <row r="3336" spans="1:8">
      <c r="A3336" t="s">
        <v>389</v>
      </c>
      <c r="B3336">
        <f>HYPERLINK("https://github.com/pmd/pmd/commit/c543cef8b16fb80a74dfe1a42c18546001b7a781", "c543cef8b16fb80a74dfe1a42c18546001b7a781")</f>
        <v>0</v>
      </c>
      <c r="C3336">
        <f>HYPERLINK("https://github.com/pmd/pmd/commit/9ad46fbf889db8e2b5a459247b86efa9b5247160", "9ad46fbf889db8e2b5a459247b86efa9b5247160")</f>
        <v>0</v>
      </c>
      <c r="D3336" t="s">
        <v>781</v>
      </c>
      <c r="E3336" t="s">
        <v>1173</v>
      </c>
      <c r="F3336" t="s">
        <v>2436</v>
      </c>
      <c r="G3336" t="s">
        <v>3394</v>
      </c>
      <c r="H3336" t="s">
        <v>4784</v>
      </c>
    </row>
    <row r="3337" spans="1:8">
      <c r="A3337" t="s">
        <v>390</v>
      </c>
      <c r="B3337">
        <f>HYPERLINK("https://github.com/pmd/pmd/commit/8e9313791ff00792a4068fd98b50567ad89fd7b2", "8e9313791ff00792a4068fd98b50567ad89fd7b2")</f>
        <v>0</v>
      </c>
      <c r="C3337">
        <f>HYPERLINK("https://github.com/pmd/pmd/commit/a0525501300fab02da808063043817655feee190", "a0525501300fab02da808063043817655feee190")</f>
        <v>0</v>
      </c>
      <c r="D3337" t="s">
        <v>781</v>
      </c>
      <c r="E3337" t="s">
        <v>1174</v>
      </c>
      <c r="F3337" t="s">
        <v>2437</v>
      </c>
      <c r="G3337" t="s">
        <v>3395</v>
      </c>
      <c r="H3337" t="s">
        <v>4785</v>
      </c>
    </row>
    <row r="3338" spans="1:8">
      <c r="F3338" t="s">
        <v>2438</v>
      </c>
      <c r="G3338" t="s">
        <v>3396</v>
      </c>
      <c r="H3338" t="s">
        <v>4786</v>
      </c>
    </row>
    <row r="3339" spans="1:8">
      <c r="H3339" t="s">
        <v>4787</v>
      </c>
    </row>
    <row r="3340" spans="1:8">
      <c r="A3340" t="s">
        <v>391</v>
      </c>
      <c r="B3340">
        <f>HYPERLINK("https://github.com/pmd/pmd/commit/18e243447b87f203f0c0652dbee42748f10bb1d5", "18e243447b87f203f0c0652dbee42748f10bb1d5")</f>
        <v>0</v>
      </c>
      <c r="C3340">
        <f>HYPERLINK("https://github.com/pmd/pmd/commit/af284f28b59e2d9645472936beef443291158476", "af284f28b59e2d9645472936beef443291158476")</f>
        <v>0</v>
      </c>
      <c r="D3340" t="s">
        <v>782</v>
      </c>
      <c r="E3340" t="s">
        <v>1175</v>
      </c>
      <c r="F3340" t="s">
        <v>2322</v>
      </c>
      <c r="G3340" t="s">
        <v>3177</v>
      </c>
      <c r="H3340" t="s">
        <v>4788</v>
      </c>
    </row>
    <row r="3341" spans="1:8">
      <c r="A3341" t="s">
        <v>392</v>
      </c>
      <c r="B3341">
        <f>HYPERLINK("https://github.com/pmd/pmd/commit/2291dd2a38549e70de134dbeef29c2773a3492a3", "2291dd2a38549e70de134dbeef29c2773a3492a3")</f>
        <v>0</v>
      </c>
      <c r="C3341">
        <f>HYPERLINK("https://github.com/pmd/pmd/commit/c8763bef1371a7ed37e08e521cc6f4000c44ba88", "c8763bef1371a7ed37e08e521cc6f4000c44ba88")</f>
        <v>0</v>
      </c>
      <c r="D3341" t="s">
        <v>782</v>
      </c>
      <c r="E3341" t="s">
        <v>1176</v>
      </c>
      <c r="F3341" t="s">
        <v>2322</v>
      </c>
      <c r="G3341" t="s">
        <v>3177</v>
      </c>
      <c r="H3341" t="s">
        <v>4789</v>
      </c>
    </row>
    <row r="3342" spans="1:8">
      <c r="A3342" t="s">
        <v>393</v>
      </c>
      <c r="B3342">
        <f>HYPERLINK("https://github.com/pmd/pmd/commit/afbb3eb600dd84e29c207607a84c79acf463f1bf", "afbb3eb600dd84e29c207607a84c79acf463f1bf")</f>
        <v>0</v>
      </c>
      <c r="C3342">
        <f>HYPERLINK("https://github.com/pmd/pmd/commit/ff9d1b47d4818c36f425ddc4a3675a7b4f9efd45", "ff9d1b47d4818c36f425ddc4a3675a7b4f9efd45")</f>
        <v>0</v>
      </c>
      <c r="D3342" t="s">
        <v>769</v>
      </c>
      <c r="E3342" t="s">
        <v>1177</v>
      </c>
      <c r="F3342" t="s">
        <v>2439</v>
      </c>
      <c r="G3342" t="s">
        <v>3397</v>
      </c>
      <c r="H3342" t="s">
        <v>4562</v>
      </c>
    </row>
    <row r="3343" spans="1:8">
      <c r="H3343" t="s">
        <v>4790</v>
      </c>
    </row>
    <row r="3344" spans="1:8">
      <c r="H3344" t="s">
        <v>4791</v>
      </c>
    </row>
    <row r="3345" spans="1:8">
      <c r="A3345" t="s">
        <v>394</v>
      </c>
      <c r="B3345">
        <f>HYPERLINK("https://github.com/pmd/pmd/commit/0f9a4a97c0113641af0277c8bb955afd68983e58", "0f9a4a97c0113641af0277c8bb955afd68983e58")</f>
        <v>0</v>
      </c>
      <c r="C3345">
        <f>HYPERLINK("https://github.com/pmd/pmd/commit/2c861a2f6c040b348aa6ffe9a64f2eb106c2bbfb", "2c861a2f6c040b348aa6ffe9a64f2eb106c2bbfb")</f>
        <v>0</v>
      </c>
      <c r="D3345" t="s">
        <v>769</v>
      </c>
      <c r="E3345" t="s">
        <v>1178</v>
      </c>
      <c r="F3345" t="s">
        <v>2421</v>
      </c>
      <c r="G3345" t="s">
        <v>3385</v>
      </c>
      <c r="H3345" t="s">
        <v>4792</v>
      </c>
    </row>
    <row r="3346" spans="1:8">
      <c r="H3346" t="s">
        <v>4793</v>
      </c>
    </row>
    <row r="3347" spans="1:8">
      <c r="F3347" t="s">
        <v>2440</v>
      </c>
      <c r="G3347" t="s">
        <v>3398</v>
      </c>
      <c r="H3347" t="s">
        <v>4340</v>
      </c>
    </row>
    <row r="3348" spans="1:8">
      <c r="H3348" t="s">
        <v>4794</v>
      </c>
    </row>
    <row r="3349" spans="1:8">
      <c r="A3349" t="s">
        <v>395</v>
      </c>
      <c r="B3349">
        <f>HYPERLINK("https://github.com/pmd/pmd/commit/739dccfcca05778793fc7d613b660e86fb3b7b99", "739dccfcca05778793fc7d613b660e86fb3b7b99")</f>
        <v>0</v>
      </c>
      <c r="C3349">
        <f>HYPERLINK("https://github.com/pmd/pmd/commit/bb8fe903eac94c0f0e849d14a0be86e1e2503890", "bb8fe903eac94c0f0e849d14a0be86e1e2503890")</f>
        <v>0</v>
      </c>
      <c r="D3349" t="s">
        <v>781</v>
      </c>
      <c r="E3349" t="s">
        <v>1179</v>
      </c>
      <c r="F3349" t="s">
        <v>2296</v>
      </c>
      <c r="G3349" t="s">
        <v>3310</v>
      </c>
      <c r="H3349" t="s">
        <v>4273</v>
      </c>
    </row>
    <row r="3350" spans="1:8">
      <c r="F3350" t="s">
        <v>2297</v>
      </c>
      <c r="G3350" t="s">
        <v>3173</v>
      </c>
      <c r="H3350" t="s">
        <v>4273</v>
      </c>
    </row>
    <row r="3351" spans="1:8">
      <c r="F3351" t="s">
        <v>2301</v>
      </c>
      <c r="G3351" t="s">
        <v>3010</v>
      </c>
      <c r="H3351" t="s">
        <v>4273</v>
      </c>
    </row>
    <row r="3352" spans="1:8">
      <c r="A3352" t="s">
        <v>396</v>
      </c>
      <c r="B3352">
        <f>HYPERLINK("https://github.com/pmd/pmd/commit/df59eb8977bd2e51f9e396cc6a2cc62fd088b7a0", "df59eb8977bd2e51f9e396cc6a2cc62fd088b7a0")</f>
        <v>0</v>
      </c>
      <c r="C3352">
        <f>HYPERLINK("https://github.com/pmd/pmd/commit/e1b12da1747de470397d4e02e01caaf4e2c81eed", "e1b12da1747de470397d4e02e01caaf4e2c81eed")</f>
        <v>0</v>
      </c>
      <c r="D3352" t="s">
        <v>781</v>
      </c>
      <c r="E3352" t="s">
        <v>1180</v>
      </c>
      <c r="F3352" t="s">
        <v>2299</v>
      </c>
      <c r="G3352" t="s">
        <v>3312</v>
      </c>
      <c r="H3352" t="s">
        <v>4795</v>
      </c>
    </row>
    <row r="3353" spans="1:8">
      <c r="H3353" t="s">
        <v>4796</v>
      </c>
    </row>
    <row r="3354" spans="1:8">
      <c r="H3354" t="s">
        <v>4797</v>
      </c>
    </row>
    <row r="3355" spans="1:8">
      <c r="H3355" t="s">
        <v>4798</v>
      </c>
    </row>
    <row r="3356" spans="1:8">
      <c r="H3356" t="s">
        <v>4799</v>
      </c>
    </row>
    <row r="3357" spans="1:8">
      <c r="H3357" t="s">
        <v>4800</v>
      </c>
    </row>
    <row r="3358" spans="1:8">
      <c r="H3358" t="s">
        <v>4801</v>
      </c>
    </row>
    <row r="3359" spans="1:8">
      <c r="H3359" t="s">
        <v>4802</v>
      </c>
    </row>
    <row r="3360" spans="1:8">
      <c r="H3360" t="s">
        <v>4803</v>
      </c>
    </row>
    <row r="3361" spans="1:8">
      <c r="H3361" t="s">
        <v>4804</v>
      </c>
    </row>
    <row r="3362" spans="1:8">
      <c r="A3362" t="s">
        <v>397</v>
      </c>
      <c r="B3362">
        <f>HYPERLINK("https://github.com/pmd/pmd/commit/8b7745cf14a8d715e822f45512de0c1f5eda3c8d", "8b7745cf14a8d715e822f45512de0c1f5eda3c8d")</f>
        <v>0</v>
      </c>
      <c r="C3362">
        <f>HYPERLINK("https://github.com/pmd/pmd/commit/ea633ece0a1a4808df9b17ab56743cd9ba38aa96", "ea633ece0a1a4808df9b17ab56743cd9ba38aa96")</f>
        <v>0</v>
      </c>
      <c r="D3362" t="s">
        <v>781</v>
      </c>
      <c r="E3362" t="s">
        <v>1181</v>
      </c>
      <c r="F3362" t="s">
        <v>2441</v>
      </c>
      <c r="G3362" t="s">
        <v>3399</v>
      </c>
      <c r="H3362" t="s">
        <v>4805</v>
      </c>
    </row>
    <row r="3363" spans="1:8">
      <c r="A3363" t="s">
        <v>398</v>
      </c>
      <c r="B3363">
        <f>HYPERLINK("https://github.com/pmd/pmd/commit/8474131f5bd11c3851de4ea40e3041b60c8fe22c", "8474131f5bd11c3851de4ea40e3041b60c8fe22c")</f>
        <v>0</v>
      </c>
      <c r="C3363">
        <f>HYPERLINK("https://github.com/pmd/pmd/commit/5e57af605c6a974370efa64fc9bf6b74c90f9bf5", "5e57af605c6a974370efa64fc9bf6b74c90f9bf5")</f>
        <v>0</v>
      </c>
      <c r="D3363" t="s">
        <v>781</v>
      </c>
      <c r="E3363" t="s">
        <v>1182</v>
      </c>
      <c r="F3363" t="s">
        <v>2442</v>
      </c>
      <c r="G3363" t="s">
        <v>3400</v>
      </c>
      <c r="H3363" t="s">
        <v>4806</v>
      </c>
    </row>
    <row r="3364" spans="1:8">
      <c r="A3364" t="s">
        <v>399</v>
      </c>
      <c r="B3364">
        <f>HYPERLINK("https://github.com/pmd/pmd/commit/278e857bf66feee2588d45e799bc87eb9cc17cf4", "278e857bf66feee2588d45e799bc87eb9cc17cf4")</f>
        <v>0</v>
      </c>
      <c r="C3364">
        <f>HYPERLINK("https://github.com/pmd/pmd/commit/879a7d375cb88d997b32fff84b810e97b216bbb1", "879a7d375cb88d997b32fff84b810e97b216bbb1")</f>
        <v>0</v>
      </c>
      <c r="D3364" t="s">
        <v>781</v>
      </c>
      <c r="E3364" t="s">
        <v>1183</v>
      </c>
      <c r="F3364" t="s">
        <v>2443</v>
      </c>
      <c r="G3364" t="s">
        <v>3401</v>
      </c>
      <c r="H3364" t="s">
        <v>4807</v>
      </c>
    </row>
    <row r="3365" spans="1:8">
      <c r="A3365" t="s">
        <v>400</v>
      </c>
      <c r="B3365">
        <f>HYPERLINK("https://github.com/pmd/pmd/commit/1c1e97e7e49a726088ed5752bc620fd68274209f", "1c1e97e7e49a726088ed5752bc620fd68274209f")</f>
        <v>0</v>
      </c>
      <c r="C3365">
        <f>HYPERLINK("https://github.com/pmd/pmd/commit/516f9da10bd991c7c3bb1ca376991a7767cda963", "516f9da10bd991c7c3bb1ca376991a7767cda963")</f>
        <v>0</v>
      </c>
      <c r="D3365" t="s">
        <v>781</v>
      </c>
      <c r="E3365" t="s">
        <v>1184</v>
      </c>
      <c r="F3365" t="s">
        <v>2444</v>
      </c>
      <c r="G3365" t="s">
        <v>3402</v>
      </c>
      <c r="H3365" t="s">
        <v>4808</v>
      </c>
    </row>
    <row r="3366" spans="1:8">
      <c r="H3366" t="s">
        <v>4808</v>
      </c>
    </row>
    <row r="3367" spans="1:8">
      <c r="A3367" t="s">
        <v>401</v>
      </c>
      <c r="B3367">
        <f>HYPERLINK("https://github.com/pmd/pmd/commit/ac89e1420c49ff256a2f483b20b143321e7c5216", "ac89e1420c49ff256a2f483b20b143321e7c5216")</f>
        <v>0</v>
      </c>
      <c r="C3367">
        <f>HYPERLINK("https://github.com/pmd/pmd/commit/0265a0c9f1d34e95e742270609c017584c033dc3", "0265a0c9f1d34e95e742270609c017584c033dc3")</f>
        <v>0</v>
      </c>
      <c r="D3367" t="s">
        <v>781</v>
      </c>
      <c r="E3367" t="s">
        <v>1185</v>
      </c>
      <c r="F3367" t="s">
        <v>2437</v>
      </c>
      <c r="G3367" t="s">
        <v>3403</v>
      </c>
      <c r="H3367" t="s">
        <v>4809</v>
      </c>
    </row>
    <row r="3368" spans="1:8">
      <c r="H3368" t="s">
        <v>4810</v>
      </c>
    </row>
    <row r="3369" spans="1:8">
      <c r="H3369" t="s">
        <v>4811</v>
      </c>
    </row>
    <row r="3370" spans="1:8">
      <c r="H3370" t="s">
        <v>4812</v>
      </c>
    </row>
    <row r="3371" spans="1:8">
      <c r="H3371" t="s">
        <v>4813</v>
      </c>
    </row>
    <row r="3372" spans="1:8">
      <c r="H3372" t="s">
        <v>4814</v>
      </c>
    </row>
    <row r="3373" spans="1:8">
      <c r="H3373" t="s">
        <v>4815</v>
      </c>
    </row>
    <row r="3374" spans="1:8">
      <c r="A3374" t="s">
        <v>402</v>
      </c>
      <c r="B3374">
        <f>HYPERLINK("https://github.com/pmd/pmd/commit/b38dc2cd02396d6b2995249ee354dbb60f5badd5", "b38dc2cd02396d6b2995249ee354dbb60f5badd5")</f>
        <v>0</v>
      </c>
      <c r="C3374">
        <f>HYPERLINK("https://github.com/pmd/pmd/commit/6fb3b99c2c060bd67bd4c1b11281b48f8cf5536c", "6fb3b99c2c060bd67bd4c1b11281b48f8cf5536c")</f>
        <v>0</v>
      </c>
      <c r="D3374" t="s">
        <v>782</v>
      </c>
      <c r="E3374" t="s">
        <v>1186</v>
      </c>
      <c r="F3374" t="s">
        <v>2445</v>
      </c>
      <c r="G3374" t="s">
        <v>3404</v>
      </c>
      <c r="H3374" t="s">
        <v>4816</v>
      </c>
    </row>
    <row r="3375" spans="1:8">
      <c r="H3375" t="s">
        <v>4817</v>
      </c>
    </row>
    <row r="3376" spans="1:8">
      <c r="H3376" t="s">
        <v>4818</v>
      </c>
    </row>
    <row r="3377" spans="1:8">
      <c r="H3377" t="s">
        <v>4819</v>
      </c>
    </row>
    <row r="3378" spans="1:8">
      <c r="A3378" t="s">
        <v>403</v>
      </c>
      <c r="B3378">
        <f>HYPERLINK("https://github.com/pmd/pmd/commit/6b335b1a253dfd97822e80fb5dab13cb1c822fb1", "6b335b1a253dfd97822e80fb5dab13cb1c822fb1")</f>
        <v>0</v>
      </c>
      <c r="C3378">
        <f>HYPERLINK("https://github.com/pmd/pmd/commit/db6dc4d5bcbba81a3f9d0f85c8301ebb6762a615", "db6dc4d5bcbba81a3f9d0f85c8301ebb6762a615")</f>
        <v>0</v>
      </c>
      <c r="D3378" t="s">
        <v>782</v>
      </c>
      <c r="E3378" t="s">
        <v>1187</v>
      </c>
      <c r="F3378" t="s">
        <v>2445</v>
      </c>
      <c r="G3378" t="s">
        <v>3404</v>
      </c>
      <c r="H3378" t="s">
        <v>4820</v>
      </c>
    </row>
    <row r="3379" spans="1:8">
      <c r="A3379" t="s">
        <v>404</v>
      </c>
      <c r="B3379">
        <f>HYPERLINK("https://github.com/pmd/pmd/commit/6fcfa04a1ff7d48270fea2f00e752ea34b63f85a", "6fcfa04a1ff7d48270fea2f00e752ea34b63f85a")</f>
        <v>0</v>
      </c>
      <c r="C3379">
        <f>HYPERLINK("https://github.com/pmd/pmd/commit/86883f26c7bf1bff3192e733985979edbf97d4b2", "86883f26c7bf1bff3192e733985979edbf97d4b2")</f>
        <v>0</v>
      </c>
      <c r="D3379" t="s">
        <v>779</v>
      </c>
      <c r="E3379" t="s">
        <v>1188</v>
      </c>
      <c r="F3379" t="s">
        <v>2446</v>
      </c>
      <c r="G3379" t="s">
        <v>3405</v>
      </c>
      <c r="H3379" t="s">
        <v>4235</v>
      </c>
    </row>
    <row r="3380" spans="1:8">
      <c r="A3380" t="s">
        <v>405</v>
      </c>
      <c r="B3380">
        <f>HYPERLINK("https://github.com/pmd/pmd/commit/162f4bc3f06d7edf8382edf904b7b975774db57d", "162f4bc3f06d7edf8382edf904b7b975774db57d")</f>
        <v>0</v>
      </c>
      <c r="C3380">
        <f>HYPERLINK("https://github.com/pmd/pmd/commit/1bee5d7e3941995fea6623dcc392e4cf2ceff5ff", "1bee5d7e3941995fea6623dcc392e4cf2ceff5ff")</f>
        <v>0</v>
      </c>
      <c r="D3380" t="s">
        <v>781</v>
      </c>
      <c r="E3380" t="s">
        <v>1189</v>
      </c>
      <c r="F3380" t="s">
        <v>2447</v>
      </c>
      <c r="G3380" t="s">
        <v>3406</v>
      </c>
      <c r="H3380" t="s">
        <v>3692</v>
      </c>
    </row>
    <row r="3381" spans="1:8">
      <c r="H3381" t="s">
        <v>4821</v>
      </c>
    </row>
    <row r="3382" spans="1:8">
      <c r="H3382" t="s">
        <v>4822</v>
      </c>
    </row>
    <row r="3383" spans="1:8">
      <c r="H3383" t="s">
        <v>4823</v>
      </c>
    </row>
    <row r="3384" spans="1:8">
      <c r="H3384" t="s">
        <v>4824</v>
      </c>
    </row>
    <row r="3385" spans="1:8">
      <c r="H3385" t="s">
        <v>4825</v>
      </c>
    </row>
    <row r="3386" spans="1:8">
      <c r="H3386" t="s">
        <v>4826</v>
      </c>
    </row>
    <row r="3387" spans="1:8">
      <c r="H3387" t="s">
        <v>4808</v>
      </c>
    </row>
    <row r="3388" spans="1:8">
      <c r="H3388" t="s">
        <v>4808</v>
      </c>
    </row>
    <row r="3389" spans="1:8">
      <c r="A3389" t="s">
        <v>406</v>
      </c>
      <c r="B3389">
        <f>HYPERLINK("https://github.com/pmd/pmd/commit/40af40bcd2aa2873297ce74cb405e59ab919b9a3", "40af40bcd2aa2873297ce74cb405e59ab919b9a3")</f>
        <v>0</v>
      </c>
      <c r="C3389">
        <f>HYPERLINK("https://github.com/pmd/pmd/commit/a0c6437c0e32c2ed91be5745b60644b1aaf739eb", "a0c6437c0e32c2ed91be5745b60644b1aaf739eb")</f>
        <v>0</v>
      </c>
      <c r="D3389" t="s">
        <v>781</v>
      </c>
      <c r="E3389" t="s">
        <v>1190</v>
      </c>
      <c r="F3389" t="s">
        <v>2448</v>
      </c>
      <c r="G3389" t="s">
        <v>3407</v>
      </c>
      <c r="H3389" t="s">
        <v>4827</v>
      </c>
    </row>
    <row r="3390" spans="1:8">
      <c r="H3390" t="s">
        <v>4828</v>
      </c>
    </row>
    <row r="3391" spans="1:8">
      <c r="H3391" t="s">
        <v>4829</v>
      </c>
    </row>
    <row r="3392" spans="1:8">
      <c r="H3392" t="s">
        <v>4830</v>
      </c>
    </row>
    <row r="3393" spans="1:8">
      <c r="H3393" t="s">
        <v>4831</v>
      </c>
    </row>
    <row r="3394" spans="1:8">
      <c r="H3394" t="s">
        <v>4832</v>
      </c>
    </row>
    <row r="3395" spans="1:8">
      <c r="H3395" t="s">
        <v>4833</v>
      </c>
    </row>
    <row r="3396" spans="1:8">
      <c r="A3396" t="s">
        <v>407</v>
      </c>
      <c r="B3396">
        <f>HYPERLINK("https://github.com/pmd/pmd/commit/6d0ebbf63d6be28efedbb0c3e4d6b8aee6b89be5", "6d0ebbf63d6be28efedbb0c3e4d6b8aee6b89be5")</f>
        <v>0</v>
      </c>
      <c r="C3396">
        <f>HYPERLINK("https://github.com/pmd/pmd/commit/aa8c21d6e94d44a5035ee7536c770a59ec8fc8ed", "aa8c21d6e94d44a5035ee7536c770a59ec8fc8ed")</f>
        <v>0</v>
      </c>
      <c r="D3396" t="s">
        <v>781</v>
      </c>
      <c r="E3396" t="s">
        <v>1191</v>
      </c>
      <c r="F3396" t="s">
        <v>2447</v>
      </c>
      <c r="G3396" t="s">
        <v>3402</v>
      </c>
      <c r="H3396" t="s">
        <v>3692</v>
      </c>
    </row>
    <row r="3397" spans="1:8">
      <c r="H3397" t="s">
        <v>4821</v>
      </c>
    </row>
    <row r="3398" spans="1:8">
      <c r="H3398" t="s">
        <v>4822</v>
      </c>
    </row>
    <row r="3399" spans="1:8">
      <c r="H3399" t="s">
        <v>4823</v>
      </c>
    </row>
    <row r="3400" spans="1:8">
      <c r="H3400" t="s">
        <v>4824</v>
      </c>
    </row>
    <row r="3401" spans="1:8">
      <c r="H3401" t="s">
        <v>4825</v>
      </c>
    </row>
    <row r="3402" spans="1:8">
      <c r="H3402" t="s">
        <v>4826</v>
      </c>
    </row>
    <row r="3403" spans="1:8">
      <c r="H3403" t="s">
        <v>4808</v>
      </c>
    </row>
    <row r="3404" spans="1:8">
      <c r="H3404" t="s">
        <v>4808</v>
      </c>
    </row>
    <row r="3405" spans="1:8">
      <c r="F3405" t="s">
        <v>2449</v>
      </c>
      <c r="G3405" t="s">
        <v>3407</v>
      </c>
      <c r="H3405" t="s">
        <v>4827</v>
      </c>
    </row>
    <row r="3406" spans="1:8">
      <c r="H3406" t="s">
        <v>4828</v>
      </c>
    </row>
    <row r="3407" spans="1:8">
      <c r="H3407" t="s">
        <v>4829</v>
      </c>
    </row>
    <row r="3408" spans="1:8">
      <c r="H3408" t="s">
        <v>4830</v>
      </c>
    </row>
    <row r="3409" spans="1:8">
      <c r="H3409" t="s">
        <v>4831</v>
      </c>
    </row>
    <row r="3410" spans="1:8">
      <c r="H3410" t="s">
        <v>4832</v>
      </c>
    </row>
    <row r="3411" spans="1:8">
      <c r="H3411" t="s">
        <v>4833</v>
      </c>
    </row>
    <row r="3412" spans="1:8">
      <c r="F3412" t="s">
        <v>2450</v>
      </c>
      <c r="G3412" t="s">
        <v>3408</v>
      </c>
      <c r="H3412" t="s">
        <v>3692</v>
      </c>
    </row>
    <row r="3413" spans="1:8">
      <c r="H3413" t="s">
        <v>4821</v>
      </c>
    </row>
    <row r="3414" spans="1:8">
      <c r="H3414" t="s">
        <v>4822</v>
      </c>
    </row>
    <row r="3415" spans="1:8">
      <c r="H3415" t="s">
        <v>4823</v>
      </c>
    </row>
    <row r="3416" spans="1:8">
      <c r="H3416" t="s">
        <v>4824</v>
      </c>
    </row>
    <row r="3417" spans="1:8">
      <c r="H3417" t="s">
        <v>4825</v>
      </c>
    </row>
    <row r="3418" spans="1:8">
      <c r="H3418" t="s">
        <v>4826</v>
      </c>
    </row>
    <row r="3419" spans="1:8">
      <c r="H3419" t="s">
        <v>4808</v>
      </c>
    </row>
    <row r="3420" spans="1:8">
      <c r="H3420" t="s">
        <v>4808</v>
      </c>
    </row>
    <row r="3421" spans="1:8">
      <c r="A3421" t="s">
        <v>408</v>
      </c>
      <c r="B3421">
        <f>HYPERLINK("https://github.com/pmd/pmd/commit/152dddf6c550603a4b3e4902321e0acc71aeb746", "152dddf6c550603a4b3e4902321e0acc71aeb746")</f>
        <v>0</v>
      </c>
      <c r="C3421">
        <f>HYPERLINK("https://github.com/pmd/pmd/commit/909f98957134b615cf3b12b83df3de86117abaa0", "909f98957134b615cf3b12b83df3de86117abaa0")</f>
        <v>0</v>
      </c>
      <c r="D3421" t="s">
        <v>781</v>
      </c>
      <c r="E3421" t="s">
        <v>1192</v>
      </c>
      <c r="F3421" t="s">
        <v>2451</v>
      </c>
      <c r="G3421" t="s">
        <v>3408</v>
      </c>
      <c r="H3421" t="s">
        <v>4824</v>
      </c>
    </row>
    <row r="3422" spans="1:8">
      <c r="H3422" t="s">
        <v>4825</v>
      </c>
    </row>
    <row r="3423" spans="1:8">
      <c r="H3423" t="s">
        <v>4826</v>
      </c>
    </row>
    <row r="3424" spans="1:8">
      <c r="H3424" t="s">
        <v>4808</v>
      </c>
    </row>
    <row r="3425" spans="1:8">
      <c r="H3425" t="s">
        <v>4808</v>
      </c>
    </row>
    <row r="3426" spans="1:8">
      <c r="A3426" t="s">
        <v>409</v>
      </c>
      <c r="B3426">
        <f>HYPERLINK("https://github.com/pmd/pmd/commit/17bb56a1796ca3158710d28a3555af63299785c7", "17bb56a1796ca3158710d28a3555af63299785c7")</f>
        <v>0</v>
      </c>
      <c r="C3426">
        <f>HYPERLINK("https://github.com/pmd/pmd/commit/5cff0e7a7a5505575c5d8a71d2f2ec42dc1f3ef3", "5cff0e7a7a5505575c5d8a71d2f2ec42dc1f3ef3")</f>
        <v>0</v>
      </c>
      <c r="D3426" t="s">
        <v>781</v>
      </c>
      <c r="E3426" t="s">
        <v>1193</v>
      </c>
      <c r="F3426" t="s">
        <v>2452</v>
      </c>
      <c r="G3426" t="s">
        <v>3396</v>
      </c>
      <c r="H3426" t="s">
        <v>4834</v>
      </c>
    </row>
    <row r="3427" spans="1:8">
      <c r="A3427" t="s">
        <v>410</v>
      </c>
      <c r="B3427">
        <f>HYPERLINK("https://github.com/pmd/pmd/commit/0df423f1d2aec0c8980a3b31f58694d7ace3140f", "0df423f1d2aec0c8980a3b31f58694d7ace3140f")</f>
        <v>0</v>
      </c>
      <c r="C3427">
        <f>HYPERLINK("https://github.com/pmd/pmd/commit/17bb56a1796ca3158710d28a3555af63299785c7", "17bb56a1796ca3158710d28a3555af63299785c7")</f>
        <v>0</v>
      </c>
      <c r="D3427" t="s">
        <v>781</v>
      </c>
      <c r="E3427" t="s">
        <v>1194</v>
      </c>
      <c r="F3427" t="s">
        <v>2453</v>
      </c>
      <c r="G3427" t="s">
        <v>3403</v>
      </c>
      <c r="H3427" t="s">
        <v>4813</v>
      </c>
    </row>
    <row r="3428" spans="1:8">
      <c r="H3428" t="s">
        <v>4815</v>
      </c>
    </row>
    <row r="3429" spans="1:8">
      <c r="A3429" t="s">
        <v>411</v>
      </c>
      <c r="B3429">
        <f>HYPERLINK("https://github.com/pmd/pmd/commit/76b9b393689d4d5a2e3ecce2fc78ffca524e8f0d", "76b9b393689d4d5a2e3ecce2fc78ffca524e8f0d")</f>
        <v>0</v>
      </c>
      <c r="C3429">
        <f>HYPERLINK("https://github.com/pmd/pmd/commit/23a936e6548b228410c7c402265b578aaa1d3bf3", "23a936e6548b228410c7c402265b578aaa1d3bf3")</f>
        <v>0</v>
      </c>
      <c r="D3429" t="s">
        <v>781</v>
      </c>
      <c r="E3429" t="s">
        <v>1195</v>
      </c>
      <c r="F3429" t="s">
        <v>2453</v>
      </c>
      <c r="G3429" t="s">
        <v>3403</v>
      </c>
      <c r="H3429" t="s">
        <v>4809</v>
      </c>
    </row>
    <row r="3430" spans="1:8">
      <c r="H3430" t="s">
        <v>4810</v>
      </c>
    </row>
    <row r="3431" spans="1:8">
      <c r="H3431" t="s">
        <v>4811</v>
      </c>
    </row>
    <row r="3432" spans="1:8">
      <c r="H3432" t="s">
        <v>4812</v>
      </c>
    </row>
    <row r="3433" spans="1:8">
      <c r="H3433" t="s">
        <v>4814</v>
      </c>
    </row>
    <row r="3434" spans="1:8">
      <c r="A3434" t="s">
        <v>412</v>
      </c>
      <c r="B3434">
        <f>HYPERLINK("https://github.com/pmd/pmd/commit/584041e1e7544f96fba906ebc407ffdf661d3ff9", "584041e1e7544f96fba906ebc407ffdf661d3ff9")</f>
        <v>0</v>
      </c>
      <c r="C3434">
        <f>HYPERLINK("https://github.com/pmd/pmd/commit/eed9859053494ee8146905d6a7841afde4941c64", "eed9859053494ee8146905d6a7841afde4941c64")</f>
        <v>0</v>
      </c>
      <c r="D3434" t="s">
        <v>781</v>
      </c>
      <c r="E3434" t="s">
        <v>1196</v>
      </c>
      <c r="F3434" t="s">
        <v>2454</v>
      </c>
      <c r="G3434" t="s">
        <v>3409</v>
      </c>
      <c r="H3434" t="s">
        <v>4835</v>
      </c>
    </row>
    <row r="3435" spans="1:8">
      <c r="H3435" t="s">
        <v>4810</v>
      </c>
    </row>
    <row r="3436" spans="1:8">
      <c r="H3436" t="s">
        <v>4815</v>
      </c>
    </row>
    <row r="3437" spans="1:8">
      <c r="F3437" t="s">
        <v>2455</v>
      </c>
      <c r="G3437" t="s">
        <v>3410</v>
      </c>
      <c r="H3437" t="s">
        <v>4814</v>
      </c>
    </row>
    <row r="3438" spans="1:8">
      <c r="A3438" t="s">
        <v>413</v>
      </c>
      <c r="B3438">
        <f>HYPERLINK("https://github.com/pmd/pmd/commit/f7d67df4426db0a29170e3e14f2c1e84aa6008d2", "f7d67df4426db0a29170e3e14f2c1e84aa6008d2")</f>
        <v>0</v>
      </c>
      <c r="C3438">
        <f>HYPERLINK("https://github.com/pmd/pmd/commit/b42ba5ea45adddbc44e74afa2569b38a3c47c6c6", "b42ba5ea45adddbc44e74afa2569b38a3c47c6c6")</f>
        <v>0</v>
      </c>
      <c r="D3438" t="s">
        <v>783</v>
      </c>
      <c r="E3438" t="s">
        <v>1197</v>
      </c>
      <c r="F3438" t="s">
        <v>2439</v>
      </c>
      <c r="G3438" t="s">
        <v>3397</v>
      </c>
      <c r="H3438" t="s">
        <v>4836</v>
      </c>
    </row>
    <row r="3439" spans="1:8">
      <c r="H3439" t="s">
        <v>4837</v>
      </c>
    </row>
    <row r="3440" spans="1:8">
      <c r="H3440" t="s">
        <v>4838</v>
      </c>
    </row>
    <row r="3441" spans="1:8">
      <c r="A3441" t="s">
        <v>414</v>
      </c>
      <c r="B3441">
        <f>HYPERLINK("https://github.com/pmd/pmd/commit/15b638082b9006c274d069d1c70ff327e1bc2c04", "15b638082b9006c274d069d1c70ff327e1bc2c04")</f>
        <v>0</v>
      </c>
      <c r="C3441">
        <f>HYPERLINK("https://github.com/pmd/pmd/commit/619f19cd831fc94b2191187f2085d7556127f08b", "619f19cd831fc94b2191187f2085d7556127f08b")</f>
        <v>0</v>
      </c>
      <c r="D3441" t="s">
        <v>781</v>
      </c>
      <c r="E3441" t="s">
        <v>1198</v>
      </c>
      <c r="F3441" t="s">
        <v>2456</v>
      </c>
      <c r="G3441" t="s">
        <v>3411</v>
      </c>
      <c r="H3441" t="s">
        <v>4839</v>
      </c>
    </row>
    <row r="3442" spans="1:8">
      <c r="A3442" t="s">
        <v>415</v>
      </c>
      <c r="B3442">
        <f>HYPERLINK("https://github.com/pmd/pmd/commit/2ef082ae1989c3bf88583b9f907ae217f42ab8a8", "2ef082ae1989c3bf88583b9f907ae217f42ab8a8")</f>
        <v>0</v>
      </c>
      <c r="C3442">
        <f>HYPERLINK("https://github.com/pmd/pmd/commit/598c7910a3286e251443b1f255565c181adea56b", "598c7910a3286e251443b1f255565c181adea56b")</f>
        <v>0</v>
      </c>
      <c r="D3442" t="s">
        <v>783</v>
      </c>
      <c r="E3442" t="s">
        <v>1199</v>
      </c>
      <c r="F3442" t="s">
        <v>2457</v>
      </c>
      <c r="G3442" t="s">
        <v>2948</v>
      </c>
      <c r="H3442" t="s">
        <v>3692</v>
      </c>
    </row>
    <row r="3443" spans="1:8">
      <c r="A3443" t="s">
        <v>416</v>
      </c>
      <c r="B3443">
        <f>HYPERLINK("https://github.com/pmd/pmd/commit/a89d449169d74391ad12bc11eb577c7bebc90547", "a89d449169d74391ad12bc11eb577c7bebc90547")</f>
        <v>0</v>
      </c>
      <c r="C3443">
        <f>HYPERLINK("https://github.com/pmd/pmd/commit/2ef082ae1989c3bf88583b9f907ae217f42ab8a8", "2ef082ae1989c3bf88583b9f907ae217f42ab8a8")</f>
        <v>0</v>
      </c>
      <c r="D3443" t="s">
        <v>783</v>
      </c>
      <c r="E3443" t="s">
        <v>1200</v>
      </c>
      <c r="F3443" t="s">
        <v>2458</v>
      </c>
      <c r="G3443" t="s">
        <v>2937</v>
      </c>
      <c r="H3443" t="s">
        <v>3692</v>
      </c>
    </row>
    <row r="3444" spans="1:8">
      <c r="A3444" t="s">
        <v>417</v>
      </c>
      <c r="B3444">
        <f>HYPERLINK("https://github.com/pmd/pmd/commit/8470d3232205331e75160e3669d14fc1c542bd56", "8470d3232205331e75160e3669d14fc1c542bd56")</f>
        <v>0</v>
      </c>
      <c r="C3444">
        <f>HYPERLINK("https://github.com/pmd/pmd/commit/a89d449169d74391ad12bc11eb577c7bebc90547", "a89d449169d74391ad12bc11eb577c7bebc90547")</f>
        <v>0</v>
      </c>
      <c r="D3444" t="s">
        <v>783</v>
      </c>
      <c r="E3444" t="s">
        <v>1201</v>
      </c>
      <c r="F3444" t="s">
        <v>2459</v>
      </c>
      <c r="G3444" t="s">
        <v>3163</v>
      </c>
      <c r="H3444" t="s">
        <v>3692</v>
      </c>
    </row>
    <row r="3445" spans="1:8">
      <c r="A3445" t="s">
        <v>418</v>
      </c>
      <c r="B3445">
        <f>HYPERLINK("https://github.com/pmd/pmd/commit/944b2f448bfaa188aedb4b6df8629097a75ee57a", "944b2f448bfaa188aedb4b6df8629097a75ee57a")</f>
        <v>0</v>
      </c>
      <c r="C3445">
        <f>HYPERLINK("https://github.com/pmd/pmd/commit/8470d3232205331e75160e3669d14fc1c542bd56", "8470d3232205331e75160e3669d14fc1c542bd56")</f>
        <v>0</v>
      </c>
      <c r="D3445" t="s">
        <v>783</v>
      </c>
      <c r="E3445" t="s">
        <v>1202</v>
      </c>
      <c r="F3445" t="s">
        <v>2460</v>
      </c>
      <c r="G3445" t="s">
        <v>3162</v>
      </c>
      <c r="H3445" t="s">
        <v>3692</v>
      </c>
    </row>
    <row r="3446" spans="1:8">
      <c r="A3446" t="s">
        <v>419</v>
      </c>
      <c r="B3446">
        <f>HYPERLINK("https://github.com/pmd/pmd/commit/1308b2c7fa57160c019d5ebdb611e40539080ec0", "1308b2c7fa57160c019d5ebdb611e40539080ec0")</f>
        <v>0</v>
      </c>
      <c r="C3446">
        <f>HYPERLINK("https://github.com/pmd/pmd/commit/2d15c6dba6fb8f00f308dfb63683671a897c0374", "2d15c6dba6fb8f00f308dfb63683671a897c0374")</f>
        <v>0</v>
      </c>
      <c r="D3446" t="s">
        <v>779</v>
      </c>
      <c r="E3446" t="s">
        <v>1203</v>
      </c>
      <c r="F3446" t="s">
        <v>2369</v>
      </c>
      <c r="G3446" t="s">
        <v>3354</v>
      </c>
      <c r="H3446" t="s">
        <v>4840</v>
      </c>
    </row>
    <row r="3447" spans="1:8">
      <c r="H3447" t="s">
        <v>4841</v>
      </c>
    </row>
    <row r="3448" spans="1:8">
      <c r="A3448" t="s">
        <v>420</v>
      </c>
      <c r="B3448">
        <f>HYPERLINK("https://github.com/pmd/pmd/commit/a4248afbbc5d4792c08261bd291ddcb40eb926ae", "a4248afbbc5d4792c08261bd291ddcb40eb926ae")</f>
        <v>0</v>
      </c>
      <c r="C3448">
        <f>HYPERLINK("https://github.com/pmd/pmd/commit/b2f8cc094c4d242d0f3a1b2a0b0ded77941ad6f7", "b2f8cc094c4d242d0f3a1b2a0b0ded77941ad6f7")</f>
        <v>0</v>
      </c>
      <c r="D3448" t="s">
        <v>783</v>
      </c>
      <c r="E3448" t="s">
        <v>1204</v>
      </c>
      <c r="F3448" t="s">
        <v>2461</v>
      </c>
      <c r="G3448" t="s">
        <v>3142</v>
      </c>
      <c r="H3448" t="s">
        <v>3692</v>
      </c>
    </row>
    <row r="3449" spans="1:8">
      <c r="F3449" t="s">
        <v>2462</v>
      </c>
      <c r="G3449" t="s">
        <v>3143</v>
      </c>
      <c r="H3449" t="s">
        <v>3692</v>
      </c>
    </row>
    <row r="3450" spans="1:8">
      <c r="F3450" t="s">
        <v>2463</v>
      </c>
      <c r="G3450" t="s">
        <v>3146</v>
      </c>
      <c r="H3450" t="s">
        <v>3692</v>
      </c>
    </row>
    <row r="3451" spans="1:8">
      <c r="F3451" t="s">
        <v>2464</v>
      </c>
      <c r="G3451" t="s">
        <v>3292</v>
      </c>
      <c r="H3451" t="s">
        <v>3692</v>
      </c>
    </row>
    <row r="3452" spans="1:8">
      <c r="A3452" t="s">
        <v>421</v>
      </c>
      <c r="B3452">
        <f>HYPERLINK("https://github.com/pmd/pmd/commit/c29f2a44e61e259a6103ef5ed874d3cf02c24d74", "c29f2a44e61e259a6103ef5ed874d3cf02c24d74")</f>
        <v>0</v>
      </c>
      <c r="C3452">
        <f>HYPERLINK("https://github.com/pmd/pmd/commit/1d07ad353eee6e8ccaeb0b013629571ce6663617", "1d07ad353eee6e8ccaeb0b013629571ce6663617")</f>
        <v>0</v>
      </c>
      <c r="D3452" t="s">
        <v>783</v>
      </c>
      <c r="E3452" t="s">
        <v>1205</v>
      </c>
      <c r="F3452" t="s">
        <v>2465</v>
      </c>
      <c r="G3452" t="s">
        <v>2823</v>
      </c>
      <c r="H3452" t="s">
        <v>4582</v>
      </c>
    </row>
    <row r="3453" spans="1:8">
      <c r="A3453" t="s">
        <v>422</v>
      </c>
      <c r="B3453">
        <f>HYPERLINK("https://github.com/pmd/pmd/commit/b3e485d3256935841e009e74c76825085b8171d3", "b3e485d3256935841e009e74c76825085b8171d3")</f>
        <v>0</v>
      </c>
      <c r="C3453">
        <f>HYPERLINK("https://github.com/pmd/pmd/commit/c29f2a44e61e259a6103ef5ed874d3cf02c24d74", "c29f2a44e61e259a6103ef5ed874d3cf02c24d74")</f>
        <v>0</v>
      </c>
      <c r="D3453" t="s">
        <v>783</v>
      </c>
      <c r="E3453" t="s">
        <v>1206</v>
      </c>
      <c r="F3453" t="s">
        <v>2466</v>
      </c>
      <c r="G3453" t="s">
        <v>3294</v>
      </c>
      <c r="H3453" t="s">
        <v>3692</v>
      </c>
    </row>
    <row r="3454" spans="1:8">
      <c r="F3454" t="s">
        <v>2467</v>
      </c>
      <c r="G3454" t="s">
        <v>3142</v>
      </c>
      <c r="H3454" t="s">
        <v>3692</v>
      </c>
    </row>
    <row r="3455" spans="1:8">
      <c r="H3455" t="s">
        <v>4031</v>
      </c>
    </row>
    <row r="3456" spans="1:8">
      <c r="F3456" t="s">
        <v>2468</v>
      </c>
      <c r="G3456" t="s">
        <v>3143</v>
      </c>
      <c r="H3456" t="s">
        <v>3692</v>
      </c>
    </row>
    <row r="3457" spans="1:8">
      <c r="F3457" t="s">
        <v>2469</v>
      </c>
      <c r="G3457" t="s">
        <v>3144</v>
      </c>
      <c r="H3457" t="s">
        <v>3692</v>
      </c>
    </row>
    <row r="3458" spans="1:8">
      <c r="F3458" t="s">
        <v>2470</v>
      </c>
      <c r="G3458" t="s">
        <v>3145</v>
      </c>
      <c r="H3458" t="s">
        <v>4842</v>
      </c>
    </row>
    <row r="3459" spans="1:8">
      <c r="H3459" t="s">
        <v>3692</v>
      </c>
    </row>
    <row r="3460" spans="1:8">
      <c r="F3460" t="s">
        <v>2471</v>
      </c>
      <c r="G3460" t="s">
        <v>3146</v>
      </c>
      <c r="H3460" t="s">
        <v>3692</v>
      </c>
    </row>
    <row r="3461" spans="1:8">
      <c r="F3461" t="s">
        <v>2472</v>
      </c>
      <c r="G3461" t="s">
        <v>3147</v>
      </c>
      <c r="H3461" t="s">
        <v>3692</v>
      </c>
    </row>
    <row r="3462" spans="1:8">
      <c r="F3462" t="s">
        <v>2473</v>
      </c>
      <c r="G3462" t="s">
        <v>3412</v>
      </c>
      <c r="H3462" t="s">
        <v>3692</v>
      </c>
    </row>
    <row r="3463" spans="1:8">
      <c r="A3463" t="s">
        <v>423</v>
      </c>
      <c r="B3463">
        <f>HYPERLINK("https://github.com/pmd/pmd/commit/696c1cb651f7e4394bd33122db4ed20e5ab9caea", "696c1cb651f7e4394bd33122db4ed20e5ab9caea")</f>
        <v>0</v>
      </c>
      <c r="C3463">
        <f>HYPERLINK("https://github.com/pmd/pmd/commit/b3e485d3256935841e009e74c76825085b8171d3", "b3e485d3256935841e009e74c76825085b8171d3")</f>
        <v>0</v>
      </c>
      <c r="D3463" t="s">
        <v>783</v>
      </c>
      <c r="E3463" t="s">
        <v>1207</v>
      </c>
      <c r="F3463" t="s">
        <v>2474</v>
      </c>
      <c r="G3463" t="s">
        <v>3296</v>
      </c>
      <c r="H3463" t="s">
        <v>3692</v>
      </c>
    </row>
    <row r="3464" spans="1:8">
      <c r="F3464" t="s">
        <v>2475</v>
      </c>
      <c r="G3464" t="s">
        <v>3149</v>
      </c>
      <c r="H3464" t="s">
        <v>3692</v>
      </c>
    </row>
    <row r="3465" spans="1:8">
      <c r="F3465" t="s">
        <v>2476</v>
      </c>
      <c r="G3465" t="s">
        <v>3150</v>
      </c>
      <c r="H3465" t="s">
        <v>3692</v>
      </c>
    </row>
    <row r="3466" spans="1:8">
      <c r="H3466" t="s">
        <v>4843</v>
      </c>
    </row>
    <row r="3467" spans="1:8">
      <c r="H3467" t="s">
        <v>4844</v>
      </c>
    </row>
    <row r="3468" spans="1:8">
      <c r="H3468" t="s">
        <v>4844</v>
      </c>
    </row>
    <row r="3469" spans="1:8">
      <c r="A3469" t="s">
        <v>424</v>
      </c>
      <c r="B3469">
        <f>HYPERLINK("https://github.com/pmd/pmd/commit/238494b09253575f341ebaef34aebdca6f1020fc", "238494b09253575f341ebaef34aebdca6f1020fc")</f>
        <v>0</v>
      </c>
      <c r="C3469">
        <f>HYPERLINK("https://github.com/pmd/pmd/commit/696c1cb651f7e4394bd33122db4ed20e5ab9caea", "696c1cb651f7e4394bd33122db4ed20e5ab9caea")</f>
        <v>0</v>
      </c>
      <c r="D3469" t="s">
        <v>783</v>
      </c>
      <c r="E3469" t="s">
        <v>1208</v>
      </c>
      <c r="F3469" t="s">
        <v>2477</v>
      </c>
      <c r="G3469" t="s">
        <v>3151</v>
      </c>
      <c r="H3469" t="s">
        <v>3692</v>
      </c>
    </row>
    <row r="3470" spans="1:8">
      <c r="F3470" t="s">
        <v>2478</v>
      </c>
      <c r="G3470" t="s">
        <v>3152</v>
      </c>
      <c r="H3470" t="s">
        <v>3692</v>
      </c>
    </row>
    <row r="3471" spans="1:8">
      <c r="F3471" t="s">
        <v>2479</v>
      </c>
      <c r="G3471" t="s">
        <v>3153</v>
      </c>
      <c r="H3471" t="s">
        <v>3692</v>
      </c>
    </row>
    <row r="3472" spans="1:8">
      <c r="F3472" t="s">
        <v>2480</v>
      </c>
      <c r="G3472" t="s">
        <v>3154</v>
      </c>
      <c r="H3472" t="s">
        <v>3692</v>
      </c>
    </row>
    <row r="3473" spans="1:8">
      <c r="F3473" t="s">
        <v>2481</v>
      </c>
      <c r="G3473" t="s">
        <v>3155</v>
      </c>
      <c r="H3473" t="s">
        <v>3692</v>
      </c>
    </row>
    <row r="3474" spans="1:8">
      <c r="F3474" t="s">
        <v>2482</v>
      </c>
      <c r="G3474" t="s">
        <v>3157</v>
      </c>
      <c r="H3474" t="s">
        <v>3692</v>
      </c>
    </row>
    <row r="3475" spans="1:8">
      <c r="F3475" t="s">
        <v>2483</v>
      </c>
      <c r="G3475" t="s">
        <v>3158</v>
      </c>
      <c r="H3475" t="s">
        <v>3692</v>
      </c>
    </row>
    <row r="3476" spans="1:8">
      <c r="F3476" t="s">
        <v>2484</v>
      </c>
      <c r="G3476" t="s">
        <v>3159</v>
      </c>
      <c r="H3476" t="s">
        <v>3692</v>
      </c>
    </row>
    <row r="3477" spans="1:8">
      <c r="F3477" t="s">
        <v>2485</v>
      </c>
      <c r="G3477" t="s">
        <v>3160</v>
      </c>
      <c r="H3477" t="s">
        <v>3692</v>
      </c>
    </row>
    <row r="3478" spans="1:8">
      <c r="F3478" t="s">
        <v>2486</v>
      </c>
      <c r="G3478" t="s">
        <v>3161</v>
      </c>
      <c r="H3478" t="s">
        <v>3692</v>
      </c>
    </row>
    <row r="3479" spans="1:8">
      <c r="F3479" t="s">
        <v>2487</v>
      </c>
      <c r="G3479" t="s">
        <v>3292</v>
      </c>
      <c r="H3479" t="s">
        <v>3692</v>
      </c>
    </row>
    <row r="3480" spans="1:8">
      <c r="F3480" t="s">
        <v>2488</v>
      </c>
      <c r="G3480" t="s">
        <v>3164</v>
      </c>
      <c r="H3480" t="s">
        <v>3692</v>
      </c>
    </row>
    <row r="3481" spans="1:8">
      <c r="A3481" t="s">
        <v>425</v>
      </c>
      <c r="B3481">
        <f>HYPERLINK("https://github.com/pmd/pmd/commit/8c53cb8879ba44cf5044fb8495d75a5010a0c4bd", "8c53cb8879ba44cf5044fb8495d75a5010a0c4bd")</f>
        <v>0</v>
      </c>
      <c r="C3481">
        <f>HYPERLINK("https://github.com/pmd/pmd/commit/e9425e34d87c09140cc8171c97ba73e952fb50f5", "e9425e34d87c09140cc8171c97ba73e952fb50f5")</f>
        <v>0</v>
      </c>
      <c r="D3481" t="s">
        <v>783</v>
      </c>
      <c r="E3481" t="s">
        <v>1209</v>
      </c>
      <c r="F3481" t="s">
        <v>2489</v>
      </c>
      <c r="G3481" t="s">
        <v>3413</v>
      </c>
      <c r="H3481" t="s">
        <v>3692</v>
      </c>
    </row>
    <row r="3482" spans="1:8">
      <c r="F3482" t="s">
        <v>2490</v>
      </c>
      <c r="G3482" t="s">
        <v>3414</v>
      </c>
      <c r="H3482" t="s">
        <v>3692</v>
      </c>
    </row>
    <row r="3483" spans="1:8">
      <c r="F3483" t="s">
        <v>2491</v>
      </c>
      <c r="G3483" t="s">
        <v>3148</v>
      </c>
      <c r="H3483" t="s">
        <v>3692</v>
      </c>
    </row>
    <row r="3484" spans="1:8">
      <c r="F3484" t="s">
        <v>2492</v>
      </c>
      <c r="G3484" t="s">
        <v>3415</v>
      </c>
      <c r="H3484" t="s">
        <v>3692</v>
      </c>
    </row>
    <row r="3485" spans="1:8">
      <c r="F3485" t="s">
        <v>2493</v>
      </c>
      <c r="G3485" t="s">
        <v>3416</v>
      </c>
      <c r="H3485" t="s">
        <v>4842</v>
      </c>
    </row>
    <row r="3486" spans="1:8">
      <c r="H3486" t="s">
        <v>3692</v>
      </c>
    </row>
    <row r="3487" spans="1:8">
      <c r="F3487" t="s">
        <v>2494</v>
      </c>
      <c r="G3487" t="s">
        <v>3351</v>
      </c>
      <c r="H3487" t="s">
        <v>3692</v>
      </c>
    </row>
    <row r="3488" spans="1:8">
      <c r="A3488" t="s">
        <v>426</v>
      </c>
      <c r="B3488">
        <f>HYPERLINK("https://github.com/pmd/pmd/commit/15526591d4c86a95bdded1c6fe95d83d2e724d18", "15526591d4c86a95bdded1c6fe95d83d2e724d18")</f>
        <v>0</v>
      </c>
      <c r="C3488">
        <f>HYPERLINK("https://github.com/pmd/pmd/commit/f05c865a24db98b62d903581d0c12d9f79b49017", "f05c865a24db98b62d903581d0c12d9f79b49017")</f>
        <v>0</v>
      </c>
      <c r="D3488" t="s">
        <v>783</v>
      </c>
      <c r="E3488" t="s">
        <v>1210</v>
      </c>
      <c r="F3488" t="s">
        <v>2336</v>
      </c>
      <c r="G3488" t="s">
        <v>3142</v>
      </c>
      <c r="H3488" t="s">
        <v>3692</v>
      </c>
    </row>
    <row r="3489" spans="1:8">
      <c r="F3489" t="s">
        <v>2337</v>
      </c>
      <c r="G3489" t="s">
        <v>3297</v>
      </c>
      <c r="H3489" t="s">
        <v>3692</v>
      </c>
    </row>
    <row r="3490" spans="1:8">
      <c r="A3490" t="s">
        <v>427</v>
      </c>
      <c r="B3490">
        <f>HYPERLINK("https://github.com/pmd/pmd/commit/5459636fbeb2f6e3e5baf69f754c63c5c58ca780", "5459636fbeb2f6e3e5baf69f754c63c5c58ca780")</f>
        <v>0</v>
      </c>
      <c r="C3490">
        <f>HYPERLINK("https://github.com/pmd/pmd/commit/d05ca8ade4d4199c18307205273dc1d38e8410b2", "d05ca8ade4d4199c18307205273dc1d38e8410b2")</f>
        <v>0</v>
      </c>
      <c r="D3490" t="s">
        <v>783</v>
      </c>
      <c r="E3490" t="s">
        <v>1211</v>
      </c>
      <c r="F3490" t="s">
        <v>2495</v>
      </c>
      <c r="G3490" t="s">
        <v>3414</v>
      </c>
      <c r="H3490" t="s">
        <v>3692</v>
      </c>
    </row>
    <row r="3491" spans="1:8">
      <c r="F3491" t="s">
        <v>2346</v>
      </c>
      <c r="G3491" t="s">
        <v>3148</v>
      </c>
      <c r="H3491" t="s">
        <v>3692</v>
      </c>
    </row>
    <row r="3492" spans="1:8">
      <c r="A3492" t="s">
        <v>428</v>
      </c>
      <c r="B3492">
        <f>HYPERLINK("https://github.com/pmd/pmd/commit/5b0472950ce3c2228336eb8625e99e9152e55e55", "5b0472950ce3c2228336eb8625e99e9152e55e55")</f>
        <v>0</v>
      </c>
      <c r="C3492">
        <f>HYPERLINK("https://github.com/pmd/pmd/commit/c466179c2ac1293664b7a49df02efe0f065263e3", "c466179c2ac1293664b7a49df02efe0f065263e3")</f>
        <v>0</v>
      </c>
      <c r="D3492" t="s">
        <v>783</v>
      </c>
      <c r="E3492" t="s">
        <v>1212</v>
      </c>
      <c r="F3492" t="s">
        <v>2351</v>
      </c>
      <c r="G3492" t="s">
        <v>3148</v>
      </c>
      <c r="H3492" t="s">
        <v>3692</v>
      </c>
    </row>
    <row r="3493" spans="1:8">
      <c r="A3493" t="s">
        <v>429</v>
      </c>
      <c r="B3493">
        <f>HYPERLINK("https://github.com/pmd/pmd/commit/e0f92716d9838c8aa5519ef1fdd41aefe7ef1214", "e0f92716d9838c8aa5519ef1fdd41aefe7ef1214")</f>
        <v>0</v>
      </c>
      <c r="C3493">
        <f>HYPERLINK("https://github.com/pmd/pmd/commit/c466179c2ac1293664b7a49df02efe0f065263e3", "c466179c2ac1293664b7a49df02efe0f065263e3")</f>
        <v>0</v>
      </c>
      <c r="D3493" t="s">
        <v>783</v>
      </c>
      <c r="E3493" t="s">
        <v>1213</v>
      </c>
      <c r="F3493" t="s">
        <v>2354</v>
      </c>
      <c r="G3493" t="s">
        <v>3414</v>
      </c>
      <c r="H3493" t="s">
        <v>3692</v>
      </c>
    </row>
    <row r="3494" spans="1:8">
      <c r="F3494" t="s">
        <v>2360</v>
      </c>
      <c r="G3494" t="s">
        <v>3415</v>
      </c>
      <c r="H3494" t="s">
        <v>3692</v>
      </c>
    </row>
    <row r="3495" spans="1:8">
      <c r="F3495" t="s">
        <v>2361</v>
      </c>
      <c r="G3495" t="s">
        <v>3417</v>
      </c>
      <c r="H3495" t="s">
        <v>3692</v>
      </c>
    </row>
    <row r="3496" spans="1:8">
      <c r="A3496" t="s">
        <v>430</v>
      </c>
      <c r="B3496">
        <f>HYPERLINK("https://github.com/pmd/pmd/commit/d07dcb085aaee9d3e0a635f67b092ec603879b04", "d07dcb085aaee9d3e0a635f67b092ec603879b04")</f>
        <v>0</v>
      </c>
      <c r="C3496">
        <f>HYPERLINK("https://github.com/pmd/pmd/commit/e0f92716d9838c8aa5519ef1fdd41aefe7ef1214", "e0f92716d9838c8aa5519ef1fdd41aefe7ef1214")</f>
        <v>0</v>
      </c>
      <c r="D3496" t="s">
        <v>783</v>
      </c>
      <c r="E3496" t="s">
        <v>1214</v>
      </c>
      <c r="F3496" t="s">
        <v>2496</v>
      </c>
      <c r="G3496" t="s">
        <v>3414</v>
      </c>
      <c r="H3496" t="s">
        <v>3692</v>
      </c>
    </row>
    <row r="3497" spans="1:8">
      <c r="A3497" t="s">
        <v>431</v>
      </c>
      <c r="B3497">
        <f>HYPERLINK("https://github.com/pmd/pmd/commit/7cab3cbc7309b4e4dc130284a08c74dfeb91a919", "7cab3cbc7309b4e4dc130284a08c74dfeb91a919")</f>
        <v>0</v>
      </c>
      <c r="C3497">
        <f>HYPERLINK("https://github.com/pmd/pmd/commit/c647f738113a907e6594f8dc6e1168d758a6a38f", "c647f738113a907e6594f8dc6e1168d758a6a38f")</f>
        <v>0</v>
      </c>
      <c r="D3497" t="s">
        <v>781</v>
      </c>
      <c r="E3497" t="s">
        <v>1215</v>
      </c>
      <c r="F3497" t="s">
        <v>2497</v>
      </c>
      <c r="G3497" t="s">
        <v>3416</v>
      </c>
      <c r="H3497" t="s">
        <v>4842</v>
      </c>
    </row>
    <row r="3498" spans="1:8">
      <c r="H3498" t="s">
        <v>3692</v>
      </c>
    </row>
    <row r="3499" spans="1:8">
      <c r="A3499" t="s">
        <v>432</v>
      </c>
      <c r="B3499">
        <f>HYPERLINK("https://github.com/pmd/pmd/commit/109f458dbf0d6b8c64d77943f9523d98700162d9", "109f458dbf0d6b8c64d77943f9523d98700162d9")</f>
        <v>0</v>
      </c>
      <c r="C3499">
        <f>HYPERLINK("https://github.com/pmd/pmd/commit/64b862eef965aaa39c17db1808063e2f129d7057", "64b862eef965aaa39c17db1808063e2f129d7057")</f>
        <v>0</v>
      </c>
      <c r="D3499" t="s">
        <v>783</v>
      </c>
      <c r="E3499" t="s">
        <v>1216</v>
      </c>
      <c r="F3499" t="s">
        <v>2372</v>
      </c>
      <c r="G3499" t="s">
        <v>2975</v>
      </c>
      <c r="H3499" t="s">
        <v>4845</v>
      </c>
    </row>
    <row r="3500" spans="1:8">
      <c r="A3500" t="s">
        <v>433</v>
      </c>
      <c r="B3500">
        <f>HYPERLINK("https://github.com/pmd/pmd/commit/bb8b2cdd4eee2e0c4abbcdfcb43bf8e99b19d8ad", "bb8b2cdd4eee2e0c4abbcdfcb43bf8e99b19d8ad")</f>
        <v>0</v>
      </c>
      <c r="C3500">
        <f>HYPERLINK("https://github.com/pmd/pmd/commit/40bb0a0fe6e09c4ffb10ad596cc613a5ffe5b743", "40bb0a0fe6e09c4ffb10ad596cc613a5ffe5b743")</f>
        <v>0</v>
      </c>
      <c r="D3500" t="s">
        <v>784</v>
      </c>
      <c r="E3500" t="s">
        <v>1217</v>
      </c>
      <c r="F3500" t="s">
        <v>2498</v>
      </c>
      <c r="G3500" t="s">
        <v>3418</v>
      </c>
      <c r="H3500" t="s">
        <v>4846</v>
      </c>
    </row>
    <row r="3501" spans="1:8">
      <c r="F3501" t="s">
        <v>2499</v>
      </c>
      <c r="G3501" t="s">
        <v>3419</v>
      </c>
      <c r="H3501" t="s">
        <v>4846</v>
      </c>
    </row>
    <row r="3502" spans="1:8">
      <c r="A3502" t="s">
        <v>434</v>
      </c>
      <c r="B3502">
        <f>HYPERLINK("https://github.com/pmd/pmd/commit/f7636f27f3a851bb01a8a1abc03dc7b1aec987a7", "f7636f27f3a851bb01a8a1abc03dc7b1aec987a7")</f>
        <v>0</v>
      </c>
      <c r="C3502">
        <f>HYPERLINK("https://github.com/pmd/pmd/commit/55d3bbe8814fce463064191474be15d2e76e20f9", "55d3bbe8814fce463064191474be15d2e76e20f9")</f>
        <v>0</v>
      </c>
      <c r="D3502" t="s">
        <v>781</v>
      </c>
      <c r="E3502" t="s">
        <v>1218</v>
      </c>
      <c r="F3502" t="s">
        <v>2436</v>
      </c>
      <c r="G3502" t="s">
        <v>3420</v>
      </c>
      <c r="H3502" t="s">
        <v>4847</v>
      </c>
    </row>
    <row r="3503" spans="1:8">
      <c r="H3503" t="s">
        <v>4848</v>
      </c>
    </row>
    <row r="3504" spans="1:8">
      <c r="H3504" t="s">
        <v>4521</v>
      </c>
    </row>
    <row r="3505" spans="8:8">
      <c r="H3505" t="s">
        <v>4849</v>
      </c>
    </row>
    <row r="3506" spans="8:8">
      <c r="H3506" t="s">
        <v>4850</v>
      </c>
    </row>
    <row r="3507" spans="8:8">
      <c r="H3507" t="s">
        <v>4210</v>
      </c>
    </row>
    <row r="3508" spans="8:8">
      <c r="H3508" t="s">
        <v>4851</v>
      </c>
    </row>
    <row r="3509" spans="8:8">
      <c r="H3509" t="s">
        <v>4852</v>
      </c>
    </row>
    <row r="3510" spans="8:8">
      <c r="H3510" t="s">
        <v>4853</v>
      </c>
    </row>
    <row r="3511" spans="8:8">
      <c r="H3511" t="s">
        <v>3795</v>
      </c>
    </row>
    <row r="3512" spans="8:8">
      <c r="H3512" t="s">
        <v>4854</v>
      </c>
    </row>
    <row r="3513" spans="8:8">
      <c r="H3513" t="s">
        <v>4855</v>
      </c>
    </row>
    <row r="3514" spans="8:8">
      <c r="H3514" t="s">
        <v>4856</v>
      </c>
    </row>
    <row r="3515" spans="8:8">
      <c r="H3515" t="s">
        <v>4857</v>
      </c>
    </row>
    <row r="3516" spans="8:8">
      <c r="H3516" t="s">
        <v>4858</v>
      </c>
    </row>
    <row r="3517" spans="8:8">
      <c r="H3517" t="s">
        <v>4859</v>
      </c>
    </row>
    <row r="3518" spans="8:8">
      <c r="H3518" t="s">
        <v>4860</v>
      </c>
    </row>
    <row r="3519" spans="8:8">
      <c r="H3519" t="s">
        <v>4861</v>
      </c>
    </row>
    <row r="3520" spans="8:8">
      <c r="H3520" t="s">
        <v>4862</v>
      </c>
    </row>
    <row r="3521" spans="1:8">
      <c r="H3521" t="s">
        <v>4863</v>
      </c>
    </row>
    <row r="3522" spans="1:8">
      <c r="H3522" t="s">
        <v>4864</v>
      </c>
    </row>
    <row r="3523" spans="1:8">
      <c r="A3523" t="s">
        <v>435</v>
      </c>
      <c r="B3523">
        <f>HYPERLINK("https://github.com/pmd/pmd/commit/a6d3c2baa1792564fac6e63578e9a26c9f8b0bfe", "a6d3c2baa1792564fac6e63578e9a26c9f8b0bfe")</f>
        <v>0</v>
      </c>
      <c r="C3523">
        <f>HYPERLINK("https://github.com/pmd/pmd/commit/1c991dd79e3b7783dd7c3e8808dd033d65dfef96", "1c991dd79e3b7783dd7c3e8808dd033d65dfef96")</f>
        <v>0</v>
      </c>
      <c r="D3523" t="s">
        <v>781</v>
      </c>
      <c r="E3523" t="s">
        <v>1219</v>
      </c>
      <c r="F3523" t="s">
        <v>2300</v>
      </c>
      <c r="G3523" t="s">
        <v>3171</v>
      </c>
      <c r="H3523" t="s">
        <v>4807</v>
      </c>
    </row>
    <row r="3524" spans="1:8">
      <c r="A3524" t="s">
        <v>436</v>
      </c>
      <c r="B3524">
        <f>HYPERLINK("https://github.com/pmd/pmd/commit/65a5d3f835f738fabcc424f1b6f3ee45f2a3cf54", "65a5d3f835f738fabcc424f1b6f3ee45f2a3cf54")</f>
        <v>0</v>
      </c>
      <c r="C3524">
        <f>HYPERLINK("https://github.com/pmd/pmd/commit/57e050f8c509ae873d40063a6e1783bb89380218", "57e050f8c509ae873d40063a6e1783bb89380218")</f>
        <v>0</v>
      </c>
      <c r="D3524" t="s">
        <v>783</v>
      </c>
      <c r="E3524" t="s">
        <v>1220</v>
      </c>
      <c r="F3524" t="s">
        <v>2465</v>
      </c>
      <c r="G3524" t="s">
        <v>2823</v>
      </c>
      <c r="H3524" t="s">
        <v>4865</v>
      </c>
    </row>
    <row r="3525" spans="1:8">
      <c r="A3525" t="s">
        <v>437</v>
      </c>
      <c r="B3525">
        <f>HYPERLINK("https://github.com/pmd/pmd/commit/cdc50f7667bedebce99b4fd3a1a838ca69ebde76", "cdc50f7667bedebce99b4fd3a1a838ca69ebde76")</f>
        <v>0</v>
      </c>
      <c r="C3525">
        <f>HYPERLINK("https://github.com/pmd/pmd/commit/180cfc1dcc175ce6bde3a058aa67a201cbedfe1d", "180cfc1dcc175ce6bde3a058aa67a201cbedfe1d")</f>
        <v>0</v>
      </c>
      <c r="D3525" t="s">
        <v>779</v>
      </c>
      <c r="E3525" t="s">
        <v>1221</v>
      </c>
      <c r="F3525" t="s">
        <v>2500</v>
      </c>
      <c r="G3525" t="s">
        <v>3169</v>
      </c>
      <c r="H3525" t="s">
        <v>4266</v>
      </c>
    </row>
    <row r="3526" spans="1:8">
      <c r="A3526" t="s">
        <v>438</v>
      </c>
      <c r="B3526">
        <f>HYPERLINK("https://github.com/pmd/pmd/commit/3c8fcfa6c2c00cbc9bbbc9b93ea8549e934a842f", "3c8fcfa6c2c00cbc9bbbc9b93ea8549e934a842f")</f>
        <v>0</v>
      </c>
      <c r="C3526">
        <f>HYPERLINK("https://github.com/pmd/pmd/commit/0bba8a224995db6e383b6b689d88c206c3a75a02", "0bba8a224995db6e383b6b689d88c206c3a75a02")</f>
        <v>0</v>
      </c>
      <c r="D3526" t="s">
        <v>781</v>
      </c>
      <c r="E3526" t="s">
        <v>1222</v>
      </c>
      <c r="F3526" t="s">
        <v>2501</v>
      </c>
      <c r="G3526" t="s">
        <v>3420</v>
      </c>
      <c r="H3526" t="s">
        <v>4847</v>
      </c>
    </row>
    <row r="3527" spans="1:8">
      <c r="H3527" t="s">
        <v>3692</v>
      </c>
    </row>
    <row r="3528" spans="1:8">
      <c r="A3528" t="s">
        <v>439</v>
      </c>
      <c r="B3528">
        <f>HYPERLINK("https://github.com/pmd/pmd/commit/ccc1443373284682809b5ae6cc0c8714701163bf", "ccc1443373284682809b5ae6cc0c8714701163bf")</f>
        <v>0</v>
      </c>
      <c r="C3528">
        <f>HYPERLINK("https://github.com/pmd/pmd/commit/eb8908796c64c84d5b8adc5de337d1325495365a", "eb8908796c64c84d5b8adc5de337d1325495365a")</f>
        <v>0</v>
      </c>
      <c r="D3528" t="s">
        <v>781</v>
      </c>
      <c r="E3528" t="s">
        <v>1223</v>
      </c>
      <c r="F3528" t="s">
        <v>2322</v>
      </c>
      <c r="G3528" t="s">
        <v>3177</v>
      </c>
      <c r="H3528" t="s">
        <v>4866</v>
      </c>
    </row>
    <row r="3529" spans="1:8">
      <c r="A3529" t="s">
        <v>440</v>
      </c>
      <c r="B3529">
        <f>HYPERLINK("https://github.com/pmd/pmd/commit/dd1a2910c156bddee5598ed78f4ec93a2d78fcb2", "dd1a2910c156bddee5598ed78f4ec93a2d78fcb2")</f>
        <v>0</v>
      </c>
      <c r="C3529">
        <f>HYPERLINK("https://github.com/pmd/pmd/commit/94103cb0c202340010341ec30ec88ec374721764", "94103cb0c202340010341ec30ec88ec374721764")</f>
        <v>0</v>
      </c>
      <c r="D3529" t="s">
        <v>779</v>
      </c>
      <c r="E3529" t="s">
        <v>1224</v>
      </c>
      <c r="F3529" t="s">
        <v>2291</v>
      </c>
      <c r="G3529" t="s">
        <v>2823</v>
      </c>
      <c r="H3529" t="s">
        <v>4517</v>
      </c>
    </row>
    <row r="3530" spans="1:8">
      <c r="H3530" t="s">
        <v>4516</v>
      </c>
    </row>
    <row r="3531" spans="1:8">
      <c r="H3531" t="s">
        <v>4515</v>
      </c>
    </row>
    <row r="3532" spans="1:8">
      <c r="H3532" t="s">
        <v>4867</v>
      </c>
    </row>
    <row r="3533" spans="1:8">
      <c r="A3533" t="s">
        <v>441</v>
      </c>
      <c r="B3533">
        <f>HYPERLINK("https://github.com/pmd/pmd/commit/b965090cc7a4c1253611bd25d717f211a61ed291", "b965090cc7a4c1253611bd25d717f211a61ed291")</f>
        <v>0</v>
      </c>
      <c r="C3533">
        <f>HYPERLINK("https://github.com/pmd/pmd/commit/94f00f4baf07136cf128e58d0e77709fd0d3bcaf", "94f00f4baf07136cf128e58d0e77709fd0d3bcaf")</f>
        <v>0</v>
      </c>
      <c r="D3533" t="s">
        <v>779</v>
      </c>
      <c r="E3533" t="s">
        <v>1225</v>
      </c>
      <c r="F3533" t="s">
        <v>2342</v>
      </c>
      <c r="G3533" t="s">
        <v>3340</v>
      </c>
      <c r="H3533" t="s">
        <v>4246</v>
      </c>
    </row>
    <row r="3534" spans="1:8">
      <c r="A3534" t="s">
        <v>442</v>
      </c>
      <c r="B3534">
        <f>HYPERLINK("https://github.com/pmd/pmd/commit/5de405d23f01b1e6ee17e9df659316669e3ac1a2", "5de405d23f01b1e6ee17e9df659316669e3ac1a2")</f>
        <v>0</v>
      </c>
      <c r="C3534">
        <f>HYPERLINK("https://github.com/pmd/pmd/commit/dd2dcf6357103c526c238bd033fccb2c5368765b", "dd2dcf6357103c526c238bd033fccb2c5368765b")</f>
        <v>0</v>
      </c>
      <c r="D3534" t="s">
        <v>779</v>
      </c>
      <c r="E3534" t="s">
        <v>1226</v>
      </c>
      <c r="F3534" t="s">
        <v>2502</v>
      </c>
      <c r="G3534" t="s">
        <v>2874</v>
      </c>
      <c r="H3534" t="s">
        <v>4246</v>
      </c>
    </row>
    <row r="3535" spans="1:8">
      <c r="A3535" t="s">
        <v>443</v>
      </c>
      <c r="B3535">
        <f>HYPERLINK("https://github.com/pmd/pmd/commit/a46288547d41a76369ae024c6b2f04e367c167c3", "a46288547d41a76369ae024c6b2f04e367c167c3")</f>
        <v>0</v>
      </c>
      <c r="C3535">
        <f>HYPERLINK("https://github.com/pmd/pmd/commit/0b0479d7c05d6850207569fb5c286373e27b5579", "0b0479d7c05d6850207569fb5c286373e27b5579")</f>
        <v>0</v>
      </c>
      <c r="D3535" t="s">
        <v>783</v>
      </c>
      <c r="E3535" t="s">
        <v>1227</v>
      </c>
      <c r="F3535" t="s">
        <v>2503</v>
      </c>
      <c r="G3535" t="s">
        <v>3421</v>
      </c>
      <c r="H3535" t="s">
        <v>4868</v>
      </c>
    </row>
    <row r="3536" spans="1:8">
      <c r="A3536" t="s">
        <v>444</v>
      </c>
      <c r="B3536">
        <f>HYPERLINK("https://github.com/pmd/pmd/commit/8ee39deacee45cfadaab420f01274c8bb4825df9", "8ee39deacee45cfadaab420f01274c8bb4825df9")</f>
        <v>0</v>
      </c>
      <c r="C3536">
        <f>HYPERLINK("https://github.com/pmd/pmd/commit/d1b9d05a24046c605f2eee99be24b34100d6e33c", "d1b9d05a24046c605f2eee99be24b34100d6e33c")</f>
        <v>0</v>
      </c>
      <c r="D3536" t="s">
        <v>779</v>
      </c>
      <c r="E3536" t="s">
        <v>1228</v>
      </c>
      <c r="F3536" t="s">
        <v>2494</v>
      </c>
      <c r="G3536" t="s">
        <v>3351</v>
      </c>
      <c r="H3536" t="s">
        <v>3692</v>
      </c>
    </row>
    <row r="3537" spans="1:8">
      <c r="A3537" t="s">
        <v>445</v>
      </c>
      <c r="B3537">
        <f>HYPERLINK("https://github.com/pmd/pmd/commit/04ff77ce53269a435c5ac3e1a5ae3fea37b4fd60", "04ff77ce53269a435c5ac3e1a5ae3fea37b4fd60")</f>
        <v>0</v>
      </c>
      <c r="C3537">
        <f>HYPERLINK("https://github.com/pmd/pmd/commit/f8e20d0ac5e13df1150f2ea87f28d2ff8a3f6831", "f8e20d0ac5e13df1150f2ea87f28d2ff8a3f6831")</f>
        <v>0</v>
      </c>
      <c r="D3537" t="s">
        <v>781</v>
      </c>
      <c r="E3537" t="s">
        <v>1229</v>
      </c>
      <c r="F3537" t="s">
        <v>2322</v>
      </c>
      <c r="G3537" t="s">
        <v>3177</v>
      </c>
      <c r="H3537" t="s">
        <v>4869</v>
      </c>
    </row>
    <row r="3538" spans="1:8">
      <c r="A3538" t="s">
        <v>446</v>
      </c>
      <c r="B3538">
        <f>HYPERLINK("https://github.com/pmd/pmd/commit/b9344ef6f6a75483439fea73403b7724c9e235a5", "b9344ef6f6a75483439fea73403b7724c9e235a5")</f>
        <v>0</v>
      </c>
      <c r="C3538">
        <f>HYPERLINK("https://github.com/pmd/pmd/commit/580c92c5505e1d7bc9cf5ec65342111d8d8990fb", "580c92c5505e1d7bc9cf5ec65342111d8d8990fb")</f>
        <v>0</v>
      </c>
      <c r="D3538" t="s">
        <v>785</v>
      </c>
      <c r="E3538" t="s">
        <v>1230</v>
      </c>
      <c r="F3538" t="s">
        <v>2504</v>
      </c>
      <c r="G3538" t="s">
        <v>3422</v>
      </c>
      <c r="H3538" t="s">
        <v>4870</v>
      </c>
    </row>
    <row r="3539" spans="1:8">
      <c r="A3539" t="s">
        <v>447</v>
      </c>
      <c r="B3539">
        <f>HYPERLINK("https://github.com/pmd/pmd/commit/ce25568664e178cd5f9535d9159e4b0793dd65c0", "ce25568664e178cd5f9535d9159e4b0793dd65c0")</f>
        <v>0</v>
      </c>
      <c r="C3539">
        <f>HYPERLINK("https://github.com/pmd/pmd/commit/e3018c3892bb34805efff9d9a2e4c6acde682887", "e3018c3892bb34805efff9d9a2e4c6acde682887")</f>
        <v>0</v>
      </c>
      <c r="D3539" t="s">
        <v>781</v>
      </c>
      <c r="E3539" t="s">
        <v>1231</v>
      </c>
      <c r="F3539" t="s">
        <v>2505</v>
      </c>
      <c r="G3539" t="s">
        <v>3423</v>
      </c>
      <c r="H3539" t="s">
        <v>4871</v>
      </c>
    </row>
    <row r="3540" spans="1:8">
      <c r="H3540" t="s">
        <v>4872</v>
      </c>
    </row>
    <row r="3541" spans="1:8">
      <c r="H3541" t="s">
        <v>4873</v>
      </c>
    </row>
    <row r="3542" spans="1:8">
      <c r="A3542" t="s">
        <v>448</v>
      </c>
      <c r="B3542">
        <f>HYPERLINK("https://github.com/pmd/pmd/commit/06758dae53d94067d42792e374eeab502067cb12", "06758dae53d94067d42792e374eeab502067cb12")</f>
        <v>0</v>
      </c>
      <c r="C3542">
        <f>HYPERLINK("https://github.com/pmd/pmd/commit/92ce218c424673c207b17543f5840fdd10b65c2b", "92ce218c424673c207b17543f5840fdd10b65c2b")</f>
        <v>0</v>
      </c>
      <c r="D3542" t="s">
        <v>783</v>
      </c>
      <c r="E3542" t="s">
        <v>1232</v>
      </c>
      <c r="F3542" t="s">
        <v>2506</v>
      </c>
      <c r="G3542" t="s">
        <v>3414</v>
      </c>
      <c r="H3542" t="s">
        <v>4843</v>
      </c>
    </row>
    <row r="3543" spans="1:8">
      <c r="H3543" t="s">
        <v>4844</v>
      </c>
    </row>
    <row r="3544" spans="1:8">
      <c r="H3544" t="s">
        <v>4844</v>
      </c>
    </row>
    <row r="3545" spans="1:8">
      <c r="A3545" t="s">
        <v>449</v>
      </c>
      <c r="B3545">
        <f>HYPERLINK("https://github.com/pmd/pmd/commit/9b51fa802db328a569d556bcd96807c8703dbf5f", "9b51fa802db328a569d556bcd96807c8703dbf5f")</f>
        <v>0</v>
      </c>
      <c r="C3545">
        <f>HYPERLINK("https://github.com/pmd/pmd/commit/3185956f75b6e94efb38ab7fb33a72c021b7c68b", "3185956f75b6e94efb38ab7fb33a72c021b7c68b")</f>
        <v>0</v>
      </c>
      <c r="D3545" t="s">
        <v>783</v>
      </c>
      <c r="E3545" t="s">
        <v>1233</v>
      </c>
      <c r="F3545" t="s">
        <v>2507</v>
      </c>
      <c r="G3545" t="s">
        <v>3424</v>
      </c>
      <c r="H3545" t="s">
        <v>4874</v>
      </c>
    </row>
    <row r="3546" spans="1:8">
      <c r="H3546" t="s">
        <v>4875</v>
      </c>
    </row>
    <row r="3547" spans="1:8">
      <c r="H3547" t="s">
        <v>4876</v>
      </c>
    </row>
    <row r="3548" spans="1:8">
      <c r="A3548" t="s">
        <v>450</v>
      </c>
      <c r="B3548">
        <f>HYPERLINK("https://github.com/pmd/pmd/commit/cbd91103e18b0680671e3b5a2be42b607a8062d1", "cbd91103e18b0680671e3b5a2be42b607a8062d1")</f>
        <v>0</v>
      </c>
      <c r="C3548">
        <f>HYPERLINK("https://github.com/pmd/pmd/commit/fe83b9f5a4ce9cb89fbad89fd6dc85b2d862fcd7", "fe83b9f5a4ce9cb89fbad89fd6dc85b2d862fcd7")</f>
        <v>0</v>
      </c>
      <c r="D3548" t="s">
        <v>783</v>
      </c>
      <c r="E3548" t="s">
        <v>1234</v>
      </c>
      <c r="F3548" t="s">
        <v>2508</v>
      </c>
      <c r="G3548" t="s">
        <v>3156</v>
      </c>
      <c r="H3548" t="s">
        <v>3692</v>
      </c>
    </row>
    <row r="3549" spans="1:8">
      <c r="F3549" t="s">
        <v>2509</v>
      </c>
      <c r="G3549" t="s">
        <v>3425</v>
      </c>
      <c r="H3549" t="s">
        <v>4031</v>
      </c>
    </row>
    <row r="3550" spans="1:8">
      <c r="A3550" t="s">
        <v>451</v>
      </c>
      <c r="B3550">
        <f>HYPERLINK("https://github.com/pmd/pmd/commit/0dc436439530bc4edbb0ebbd5652e555eb3d4bc4", "0dc436439530bc4edbb0ebbd5652e555eb3d4bc4")</f>
        <v>0</v>
      </c>
      <c r="C3550">
        <f>HYPERLINK("https://github.com/pmd/pmd/commit/597d09dd68c552c1bf811c45d382ccf5eee56720", "597d09dd68c552c1bf811c45d382ccf5eee56720")</f>
        <v>0</v>
      </c>
      <c r="D3550" t="s">
        <v>783</v>
      </c>
      <c r="E3550" t="s">
        <v>1235</v>
      </c>
      <c r="F3550" t="s">
        <v>2510</v>
      </c>
      <c r="G3550" t="s">
        <v>3300</v>
      </c>
      <c r="H3550" t="s">
        <v>4877</v>
      </c>
    </row>
    <row r="3551" spans="1:8">
      <c r="A3551" t="s">
        <v>452</v>
      </c>
      <c r="B3551">
        <f>HYPERLINK("https://github.com/pmd/pmd/commit/f14f00975c07a51a66f4b52623a03cf19f033c24", "f14f00975c07a51a66f4b52623a03cf19f033c24")</f>
        <v>0</v>
      </c>
      <c r="C3551">
        <f>HYPERLINK("https://github.com/pmd/pmd/commit/aaabd20173ad7add1ea4a7942e17eb4ac2c554d2", "aaabd20173ad7add1ea4a7942e17eb4ac2c554d2")</f>
        <v>0</v>
      </c>
      <c r="D3551" t="s">
        <v>783</v>
      </c>
      <c r="E3551" t="s">
        <v>1236</v>
      </c>
      <c r="F3551" t="s">
        <v>2511</v>
      </c>
      <c r="G3551" t="s">
        <v>3413</v>
      </c>
      <c r="H3551" t="s">
        <v>3692</v>
      </c>
    </row>
    <row r="3552" spans="1:8">
      <c r="F3552" t="s">
        <v>2506</v>
      </c>
      <c r="G3552" t="s">
        <v>3414</v>
      </c>
      <c r="H3552" t="s">
        <v>3692</v>
      </c>
    </row>
    <row r="3553" spans="1:8">
      <c r="F3553" t="s">
        <v>2512</v>
      </c>
      <c r="G3553" t="s">
        <v>3148</v>
      </c>
      <c r="H3553" t="s">
        <v>4842</v>
      </c>
    </row>
    <row r="3554" spans="1:8">
      <c r="H3554" t="s">
        <v>3692</v>
      </c>
    </row>
    <row r="3555" spans="1:8">
      <c r="F3555" t="s">
        <v>2513</v>
      </c>
      <c r="G3555" t="s">
        <v>3426</v>
      </c>
      <c r="H3555" t="s">
        <v>4877</v>
      </c>
    </row>
    <row r="3556" spans="1:8">
      <c r="F3556" t="s">
        <v>2514</v>
      </c>
      <c r="G3556" t="s">
        <v>3412</v>
      </c>
      <c r="H3556" t="s">
        <v>3692</v>
      </c>
    </row>
    <row r="3557" spans="1:8">
      <c r="F3557" t="s">
        <v>2515</v>
      </c>
      <c r="G3557" t="s">
        <v>2911</v>
      </c>
      <c r="H3557" t="s">
        <v>4878</v>
      </c>
    </row>
    <row r="3558" spans="1:8">
      <c r="H3558" t="s">
        <v>4879</v>
      </c>
    </row>
    <row r="3559" spans="1:8">
      <c r="H3559" t="s">
        <v>4880</v>
      </c>
    </row>
    <row r="3560" spans="1:8">
      <c r="H3560" t="s">
        <v>4881</v>
      </c>
    </row>
    <row r="3561" spans="1:8">
      <c r="F3561" t="s">
        <v>2516</v>
      </c>
      <c r="G3561" t="s">
        <v>3415</v>
      </c>
      <c r="H3561" t="s">
        <v>3692</v>
      </c>
    </row>
    <row r="3562" spans="1:8">
      <c r="F3562" t="s">
        <v>2509</v>
      </c>
      <c r="G3562" t="s">
        <v>3425</v>
      </c>
      <c r="H3562" t="s">
        <v>3692</v>
      </c>
    </row>
    <row r="3563" spans="1:8">
      <c r="F3563" t="s">
        <v>2517</v>
      </c>
      <c r="G3563" t="s">
        <v>3417</v>
      </c>
      <c r="H3563" t="s">
        <v>3692</v>
      </c>
    </row>
    <row r="3564" spans="1:8">
      <c r="F3564" t="s">
        <v>2518</v>
      </c>
      <c r="G3564" t="s">
        <v>3392</v>
      </c>
      <c r="H3564" t="s">
        <v>3692</v>
      </c>
    </row>
    <row r="3565" spans="1:8">
      <c r="A3565" t="s">
        <v>453</v>
      </c>
      <c r="B3565">
        <f>HYPERLINK("https://github.com/pmd/pmd/commit/52be023f805ee36d4c5ab4d01c1c8cc053bceb5a", "52be023f805ee36d4c5ab4d01c1c8cc053bceb5a")</f>
        <v>0</v>
      </c>
      <c r="C3565">
        <f>HYPERLINK("https://github.com/pmd/pmd/commit/f14f00975c07a51a66f4b52623a03cf19f033c24", "f14f00975c07a51a66f4b52623a03cf19f033c24")</f>
        <v>0</v>
      </c>
      <c r="D3565" t="s">
        <v>783</v>
      </c>
      <c r="E3565" t="s">
        <v>1237</v>
      </c>
      <c r="F3565" t="s">
        <v>2519</v>
      </c>
      <c r="G3565" t="s">
        <v>3413</v>
      </c>
      <c r="H3565" t="s">
        <v>3692</v>
      </c>
    </row>
    <row r="3566" spans="1:8">
      <c r="F3566" t="s">
        <v>2520</v>
      </c>
      <c r="G3566" t="s">
        <v>3414</v>
      </c>
      <c r="H3566" t="s">
        <v>3692</v>
      </c>
    </row>
    <row r="3567" spans="1:8">
      <c r="F3567" t="s">
        <v>2365</v>
      </c>
      <c r="G3567" t="s">
        <v>3148</v>
      </c>
      <c r="H3567" t="s">
        <v>4842</v>
      </c>
    </row>
    <row r="3568" spans="1:8">
      <c r="H3568" t="s">
        <v>3692</v>
      </c>
    </row>
    <row r="3569" spans="6:8">
      <c r="F3569" t="s">
        <v>2521</v>
      </c>
      <c r="G3569" t="s">
        <v>3415</v>
      </c>
      <c r="H3569" t="s">
        <v>3692</v>
      </c>
    </row>
    <row r="3570" spans="6:8">
      <c r="F3570" t="s">
        <v>2522</v>
      </c>
      <c r="G3570" t="s">
        <v>3417</v>
      </c>
      <c r="H3570" t="s">
        <v>3692</v>
      </c>
    </row>
    <row r="3571" spans="6:8">
      <c r="F3571" t="s">
        <v>2523</v>
      </c>
      <c r="G3571" t="s">
        <v>3392</v>
      </c>
      <c r="H3571" t="s">
        <v>3692</v>
      </c>
    </row>
    <row r="3572" spans="6:8">
      <c r="F3572" t="s">
        <v>2524</v>
      </c>
      <c r="G3572" t="s">
        <v>3413</v>
      </c>
      <c r="H3572" t="s">
        <v>3692</v>
      </c>
    </row>
    <row r="3573" spans="6:8">
      <c r="F3573" t="s">
        <v>2525</v>
      </c>
      <c r="G3573" t="s">
        <v>3414</v>
      </c>
      <c r="H3573" t="s">
        <v>3692</v>
      </c>
    </row>
    <row r="3574" spans="6:8">
      <c r="F3574" t="s">
        <v>2526</v>
      </c>
      <c r="G3574" t="s">
        <v>3415</v>
      </c>
      <c r="H3574" t="s">
        <v>3692</v>
      </c>
    </row>
    <row r="3575" spans="6:8">
      <c r="F3575" t="s">
        <v>2527</v>
      </c>
      <c r="G3575" t="s">
        <v>3413</v>
      </c>
      <c r="H3575" t="s">
        <v>3692</v>
      </c>
    </row>
    <row r="3576" spans="6:8">
      <c r="F3576" t="s">
        <v>2528</v>
      </c>
      <c r="G3576" t="s">
        <v>3414</v>
      </c>
      <c r="H3576" t="s">
        <v>3692</v>
      </c>
    </row>
    <row r="3577" spans="6:8">
      <c r="F3577" t="s">
        <v>2529</v>
      </c>
      <c r="G3577" t="s">
        <v>3148</v>
      </c>
      <c r="H3577" t="s">
        <v>3692</v>
      </c>
    </row>
    <row r="3578" spans="6:8">
      <c r="F3578" t="s">
        <v>2530</v>
      </c>
      <c r="G3578" t="s">
        <v>3415</v>
      </c>
      <c r="H3578" t="s">
        <v>3692</v>
      </c>
    </row>
    <row r="3579" spans="6:8">
      <c r="F3579" t="s">
        <v>2531</v>
      </c>
      <c r="G3579" t="s">
        <v>3392</v>
      </c>
      <c r="H3579" t="s">
        <v>3692</v>
      </c>
    </row>
    <row r="3580" spans="6:8">
      <c r="F3580" t="s">
        <v>2532</v>
      </c>
      <c r="G3580" t="s">
        <v>3414</v>
      </c>
      <c r="H3580" t="s">
        <v>3692</v>
      </c>
    </row>
    <row r="3581" spans="6:8">
      <c r="F3581" t="s">
        <v>2533</v>
      </c>
      <c r="G3581" t="s">
        <v>3148</v>
      </c>
      <c r="H3581" t="s">
        <v>3692</v>
      </c>
    </row>
    <row r="3582" spans="6:8">
      <c r="F3582" t="s">
        <v>2534</v>
      </c>
      <c r="G3582" t="s">
        <v>3392</v>
      </c>
      <c r="H3582" t="s">
        <v>3692</v>
      </c>
    </row>
    <row r="3583" spans="6:8">
      <c r="F3583" t="s">
        <v>2535</v>
      </c>
      <c r="G3583" t="s">
        <v>3413</v>
      </c>
      <c r="H3583" t="s">
        <v>3692</v>
      </c>
    </row>
    <row r="3584" spans="6:8">
      <c r="F3584" t="s">
        <v>2536</v>
      </c>
      <c r="G3584" t="s">
        <v>3148</v>
      </c>
      <c r="H3584" t="s">
        <v>3692</v>
      </c>
    </row>
    <row r="3585" spans="1:8">
      <c r="F3585" t="s">
        <v>2537</v>
      </c>
      <c r="G3585" t="s">
        <v>3415</v>
      </c>
      <c r="H3585" t="s">
        <v>3692</v>
      </c>
    </row>
    <row r="3586" spans="1:8">
      <c r="F3586" t="s">
        <v>2538</v>
      </c>
      <c r="G3586" t="s">
        <v>3415</v>
      </c>
      <c r="H3586" t="s">
        <v>3692</v>
      </c>
    </row>
    <row r="3587" spans="1:8">
      <c r="F3587" t="s">
        <v>2539</v>
      </c>
      <c r="G3587" t="s">
        <v>3415</v>
      </c>
      <c r="H3587" t="s">
        <v>3692</v>
      </c>
    </row>
    <row r="3588" spans="1:8">
      <c r="F3588" t="s">
        <v>2540</v>
      </c>
      <c r="G3588" t="s">
        <v>3414</v>
      </c>
      <c r="H3588" t="s">
        <v>3692</v>
      </c>
    </row>
    <row r="3589" spans="1:8">
      <c r="F3589" t="s">
        <v>2541</v>
      </c>
      <c r="G3589" t="s">
        <v>3417</v>
      </c>
      <c r="H3589" t="s">
        <v>3692</v>
      </c>
    </row>
    <row r="3590" spans="1:8">
      <c r="A3590" t="s">
        <v>454</v>
      </c>
      <c r="B3590">
        <f>HYPERLINK("https://github.com/pmd/pmd/commit/fd19cdcb013264849ae50a06c7215d5bda119c14", "fd19cdcb013264849ae50a06c7215d5bda119c14")</f>
        <v>0</v>
      </c>
      <c r="C3590">
        <f>HYPERLINK("https://github.com/pmd/pmd/commit/1f7c82732373e5e15357d93bcf4d2fd6ec204ca8", "1f7c82732373e5e15357d93bcf4d2fd6ec204ca8")</f>
        <v>0</v>
      </c>
      <c r="D3590" t="s">
        <v>783</v>
      </c>
      <c r="E3590" t="s">
        <v>1238</v>
      </c>
      <c r="F3590" t="s">
        <v>2542</v>
      </c>
      <c r="G3590" t="s">
        <v>3412</v>
      </c>
      <c r="H3590" t="s">
        <v>3692</v>
      </c>
    </row>
    <row r="3591" spans="1:8">
      <c r="A3591" t="s">
        <v>455</v>
      </c>
      <c r="B3591">
        <f>HYPERLINK("https://github.com/pmd/pmd/commit/b78af8b42c02943a0d3353f721f77c25d3dce23a", "b78af8b42c02943a0d3353f721f77c25d3dce23a")</f>
        <v>0</v>
      </c>
      <c r="C3591">
        <f>HYPERLINK("https://github.com/pmd/pmd/commit/efc22da116dffc30f22f448c95bb3dd6a89f1bd4", "efc22da116dffc30f22f448c95bb3dd6a89f1bd4")</f>
        <v>0</v>
      </c>
      <c r="D3591" t="s">
        <v>781</v>
      </c>
      <c r="E3591" t="s">
        <v>1239</v>
      </c>
      <c r="F3591" t="s">
        <v>2543</v>
      </c>
      <c r="G3591" t="s">
        <v>3427</v>
      </c>
      <c r="H3591" t="s">
        <v>4882</v>
      </c>
    </row>
    <row r="3592" spans="1:8">
      <c r="A3592" t="s">
        <v>456</v>
      </c>
      <c r="B3592">
        <f>HYPERLINK("https://github.com/pmd/pmd/commit/202a184366241b1cd9cc5e52d836d685db27e403", "202a184366241b1cd9cc5e52d836d685db27e403")</f>
        <v>0</v>
      </c>
      <c r="C3592">
        <f>HYPERLINK("https://github.com/pmd/pmd/commit/166e17f483bc3df38f2be547ba63aa30e29d9f02", "166e17f483bc3df38f2be547ba63aa30e29d9f02")</f>
        <v>0</v>
      </c>
      <c r="D3592" t="s">
        <v>785</v>
      </c>
      <c r="E3592" t="s">
        <v>1240</v>
      </c>
      <c r="F3592" t="s">
        <v>2544</v>
      </c>
      <c r="G3592" t="s">
        <v>3301</v>
      </c>
      <c r="H3592" t="s">
        <v>4546</v>
      </c>
    </row>
    <row r="3593" spans="1:8">
      <c r="H3593" t="s">
        <v>4262</v>
      </c>
    </row>
    <row r="3594" spans="1:8">
      <c r="A3594" t="s">
        <v>457</v>
      </c>
      <c r="B3594">
        <f>HYPERLINK("https://github.com/pmd/pmd/commit/10e27ca3c09adb71bbe50877b484c53e938256ec", "10e27ca3c09adb71bbe50877b484c53e938256ec")</f>
        <v>0</v>
      </c>
      <c r="C3594">
        <f>HYPERLINK("https://github.com/pmd/pmd/commit/32002664f7cf908d1a522a21e8fa306f4485c70e", "32002664f7cf908d1a522a21e8fa306f4485c70e")</f>
        <v>0</v>
      </c>
      <c r="D3594" t="s">
        <v>785</v>
      </c>
      <c r="E3594" t="s">
        <v>1241</v>
      </c>
      <c r="F3594" t="s">
        <v>2545</v>
      </c>
      <c r="G3594" t="s">
        <v>3301</v>
      </c>
      <c r="H3594" t="s">
        <v>4546</v>
      </c>
    </row>
    <row r="3595" spans="1:8">
      <c r="H3595" t="s">
        <v>4262</v>
      </c>
    </row>
    <row r="3596" spans="1:8">
      <c r="F3596" t="s">
        <v>2327</v>
      </c>
      <c r="G3596" t="s">
        <v>3301</v>
      </c>
      <c r="H3596" t="s">
        <v>4546</v>
      </c>
    </row>
    <row r="3597" spans="1:8">
      <c r="H3597" t="s">
        <v>4262</v>
      </c>
    </row>
    <row r="3598" spans="1:8">
      <c r="F3598" t="s">
        <v>2546</v>
      </c>
      <c r="G3598" t="s">
        <v>3301</v>
      </c>
      <c r="H3598" t="s">
        <v>4546</v>
      </c>
    </row>
    <row r="3599" spans="1:8">
      <c r="H3599" t="s">
        <v>4262</v>
      </c>
    </row>
    <row r="3600" spans="1:8">
      <c r="F3600" t="s">
        <v>2338</v>
      </c>
      <c r="G3600" t="s">
        <v>3301</v>
      </c>
      <c r="H3600" t="s">
        <v>4546</v>
      </c>
    </row>
    <row r="3601" spans="1:8">
      <c r="H3601" t="s">
        <v>4262</v>
      </c>
    </row>
    <row r="3602" spans="1:8">
      <c r="F3602" t="s">
        <v>2547</v>
      </c>
      <c r="G3602" t="s">
        <v>3301</v>
      </c>
      <c r="H3602" t="s">
        <v>4546</v>
      </c>
    </row>
    <row r="3603" spans="1:8">
      <c r="H3603" t="s">
        <v>4262</v>
      </c>
    </row>
    <row r="3604" spans="1:8">
      <c r="F3604" t="s">
        <v>2339</v>
      </c>
      <c r="G3604" t="s">
        <v>3301</v>
      </c>
      <c r="H3604" t="s">
        <v>4546</v>
      </c>
    </row>
    <row r="3605" spans="1:8">
      <c r="H3605" t="s">
        <v>4262</v>
      </c>
    </row>
    <row r="3606" spans="1:8">
      <c r="F3606" t="s">
        <v>2294</v>
      </c>
      <c r="G3606" t="s">
        <v>3199</v>
      </c>
      <c r="H3606" t="s">
        <v>4708</v>
      </c>
    </row>
    <row r="3607" spans="1:8">
      <c r="F3607" t="s">
        <v>2347</v>
      </c>
      <c r="G3607" t="s">
        <v>3301</v>
      </c>
      <c r="H3607" t="s">
        <v>4546</v>
      </c>
    </row>
    <row r="3608" spans="1:8">
      <c r="H3608" t="s">
        <v>4262</v>
      </c>
    </row>
    <row r="3609" spans="1:8">
      <c r="F3609" t="s">
        <v>2548</v>
      </c>
      <c r="G3609" t="s">
        <v>3301</v>
      </c>
      <c r="H3609" t="s">
        <v>4546</v>
      </c>
    </row>
    <row r="3610" spans="1:8">
      <c r="H3610" t="s">
        <v>4262</v>
      </c>
    </row>
    <row r="3611" spans="1:8">
      <c r="F3611" t="s">
        <v>2348</v>
      </c>
      <c r="G3611" t="s">
        <v>3301</v>
      </c>
      <c r="H3611" t="s">
        <v>4546</v>
      </c>
    </row>
    <row r="3612" spans="1:8">
      <c r="H3612" t="s">
        <v>4262</v>
      </c>
    </row>
    <row r="3613" spans="1:8">
      <c r="F3613" t="s">
        <v>2549</v>
      </c>
      <c r="G3613" t="s">
        <v>3301</v>
      </c>
      <c r="H3613" t="s">
        <v>4546</v>
      </c>
    </row>
    <row r="3614" spans="1:8">
      <c r="H3614" t="s">
        <v>4262</v>
      </c>
    </row>
    <row r="3615" spans="1:8">
      <c r="A3615" t="s">
        <v>458</v>
      </c>
      <c r="B3615">
        <f>HYPERLINK("https://github.com/pmd/pmd/commit/4ba1eaa47a77e00538dac0f67109527464384409", "4ba1eaa47a77e00538dac0f67109527464384409")</f>
        <v>0</v>
      </c>
      <c r="C3615">
        <f>HYPERLINK("https://github.com/pmd/pmd/commit/41d52818b1f4d0c314d9053cc3aa3402c209c642", "41d52818b1f4d0c314d9053cc3aa3402c209c642")</f>
        <v>0</v>
      </c>
      <c r="D3615" t="s">
        <v>785</v>
      </c>
      <c r="E3615" t="s">
        <v>1242</v>
      </c>
      <c r="F3615" t="s">
        <v>2550</v>
      </c>
      <c r="G3615" t="s">
        <v>3175</v>
      </c>
      <c r="H3615" t="s">
        <v>4883</v>
      </c>
    </row>
    <row r="3616" spans="1:8">
      <c r="H3616" t="s">
        <v>4884</v>
      </c>
    </row>
    <row r="3617" spans="1:8">
      <c r="H3617" t="s">
        <v>4885</v>
      </c>
    </row>
    <row r="3618" spans="1:8">
      <c r="H3618" t="s">
        <v>4886</v>
      </c>
    </row>
    <row r="3619" spans="1:8">
      <c r="H3619" t="s">
        <v>4617</v>
      </c>
    </row>
    <row r="3620" spans="1:8">
      <c r="A3620" t="s">
        <v>459</v>
      </c>
      <c r="B3620">
        <f>HYPERLINK("https://github.com/pmd/pmd/commit/9c4c0679421c63412188f3f1c86f0bcd497be90e", "9c4c0679421c63412188f3f1c86f0bcd497be90e")</f>
        <v>0</v>
      </c>
      <c r="C3620">
        <f>HYPERLINK("https://github.com/pmd/pmd/commit/db630557bac9a804b3c303be76c96169432312bd", "db630557bac9a804b3c303be76c96169432312bd")</f>
        <v>0</v>
      </c>
      <c r="D3620" t="s">
        <v>783</v>
      </c>
      <c r="E3620" t="s">
        <v>1243</v>
      </c>
      <c r="F3620" t="s">
        <v>2423</v>
      </c>
      <c r="G3620" t="s">
        <v>3387</v>
      </c>
      <c r="H3620" t="s">
        <v>4887</v>
      </c>
    </row>
    <row r="3621" spans="1:8">
      <c r="H3621" t="s">
        <v>4888</v>
      </c>
    </row>
    <row r="3622" spans="1:8">
      <c r="H3622" t="s">
        <v>4889</v>
      </c>
    </row>
    <row r="3623" spans="1:8">
      <c r="F3623" t="s">
        <v>2422</v>
      </c>
      <c r="G3623" t="s">
        <v>3386</v>
      </c>
      <c r="H3623" t="s">
        <v>4890</v>
      </c>
    </row>
    <row r="3624" spans="1:8">
      <c r="H3624" t="s">
        <v>4889</v>
      </c>
    </row>
    <row r="3625" spans="1:8">
      <c r="A3625" t="s">
        <v>460</v>
      </c>
      <c r="B3625">
        <f>HYPERLINK("https://github.com/pmd/pmd/commit/dc7e0236443004c7c945693749e43625aa9b2528", "dc7e0236443004c7c945693749e43625aa9b2528")</f>
        <v>0</v>
      </c>
      <c r="C3625">
        <f>HYPERLINK("https://github.com/pmd/pmd/commit/45c8f50930abd69ca6b11c229c7571d341aedbef", "45c8f50930abd69ca6b11c229c7571d341aedbef")</f>
        <v>0</v>
      </c>
      <c r="D3625" t="s">
        <v>781</v>
      </c>
      <c r="E3625" t="s">
        <v>1244</v>
      </c>
      <c r="F3625" t="s">
        <v>2409</v>
      </c>
      <c r="G3625" t="s">
        <v>3376</v>
      </c>
      <c r="H3625" t="s">
        <v>4891</v>
      </c>
    </row>
    <row r="3626" spans="1:8">
      <c r="H3626" t="s">
        <v>4892</v>
      </c>
    </row>
    <row r="3627" spans="1:8">
      <c r="H3627" t="s">
        <v>4893</v>
      </c>
    </row>
    <row r="3628" spans="1:8">
      <c r="A3628" t="s">
        <v>461</v>
      </c>
      <c r="B3628">
        <f>HYPERLINK("https://github.com/pmd/pmd/commit/fe961010557b44c36140fb070bdcd47cd2efb3b8", "fe961010557b44c36140fb070bdcd47cd2efb3b8")</f>
        <v>0</v>
      </c>
      <c r="C3628">
        <f>HYPERLINK("https://github.com/pmd/pmd/commit/66f60e23502c658cd299a3dc1837ba7a00e4e013", "66f60e23502c658cd299a3dc1837ba7a00e4e013")</f>
        <v>0</v>
      </c>
      <c r="D3628" t="s">
        <v>781</v>
      </c>
      <c r="E3628" t="s">
        <v>1245</v>
      </c>
      <c r="F3628" t="s">
        <v>2551</v>
      </c>
      <c r="G3628" t="s">
        <v>3428</v>
      </c>
      <c r="H3628" t="s">
        <v>4894</v>
      </c>
    </row>
    <row r="3629" spans="1:8">
      <c r="A3629" t="s">
        <v>462</v>
      </c>
      <c r="B3629">
        <f>HYPERLINK("https://github.com/pmd/pmd/commit/3d073c22d5fa455f00db61eaff4c2f0c64368d3c", "3d073c22d5fa455f00db61eaff4c2f0c64368d3c")</f>
        <v>0</v>
      </c>
      <c r="C3629">
        <f>HYPERLINK("https://github.com/pmd/pmd/commit/a5d23116e5a9e02a7a7423de4a91276760118b65", "a5d23116e5a9e02a7a7423de4a91276760118b65")</f>
        <v>0</v>
      </c>
      <c r="D3629" t="s">
        <v>781</v>
      </c>
      <c r="E3629" t="s">
        <v>1246</v>
      </c>
      <c r="F3629" t="s">
        <v>2322</v>
      </c>
      <c r="G3629" t="s">
        <v>3177</v>
      </c>
      <c r="H3629" t="s">
        <v>4895</v>
      </c>
    </row>
    <row r="3630" spans="1:8">
      <c r="H3630" t="s">
        <v>4895</v>
      </c>
    </row>
    <row r="3631" spans="1:8">
      <c r="H3631" t="s">
        <v>4895</v>
      </c>
    </row>
    <row r="3632" spans="1:8">
      <c r="H3632" t="s">
        <v>4895</v>
      </c>
    </row>
    <row r="3633" spans="1:8">
      <c r="H3633" t="s">
        <v>4895</v>
      </c>
    </row>
    <row r="3634" spans="1:8">
      <c r="H3634" t="s">
        <v>4896</v>
      </c>
    </row>
    <row r="3635" spans="1:8">
      <c r="A3635" t="s">
        <v>463</v>
      </c>
      <c r="B3635">
        <f>HYPERLINK("https://github.com/pmd/pmd/commit/5be20276543347940990e5f03a57d6b8121c6262", "5be20276543347940990e5f03a57d6b8121c6262")</f>
        <v>0</v>
      </c>
      <c r="C3635">
        <f>HYPERLINK("https://github.com/pmd/pmd/commit/954758b3710846e2f75bd652b4d35520957b310f", "954758b3710846e2f75bd652b4d35520957b310f")</f>
        <v>0</v>
      </c>
      <c r="D3635" t="s">
        <v>785</v>
      </c>
      <c r="E3635" t="s">
        <v>1247</v>
      </c>
      <c r="F3635" t="s">
        <v>2552</v>
      </c>
      <c r="G3635" t="s">
        <v>2817</v>
      </c>
      <c r="H3635" t="s">
        <v>4897</v>
      </c>
    </row>
    <row r="3636" spans="1:8">
      <c r="A3636" t="s">
        <v>464</v>
      </c>
      <c r="B3636">
        <f>HYPERLINK("https://github.com/pmd/pmd/commit/7c1c5d54e7e89bc8368b783d6d064ae46fb2b5b6", "7c1c5d54e7e89bc8368b783d6d064ae46fb2b5b6")</f>
        <v>0</v>
      </c>
      <c r="C3636">
        <f>HYPERLINK("https://github.com/pmd/pmd/commit/ba8f318ef9405a2e90cef78cd6e349da68f06f55", "ba8f318ef9405a2e90cef78cd6e349da68f06f55")</f>
        <v>0</v>
      </c>
      <c r="D3636" t="s">
        <v>781</v>
      </c>
      <c r="E3636" t="s">
        <v>1248</v>
      </c>
      <c r="F3636" t="s">
        <v>2553</v>
      </c>
      <c r="G3636" t="s">
        <v>3429</v>
      </c>
      <c r="H3636" t="s">
        <v>4898</v>
      </c>
    </row>
    <row r="3637" spans="1:8">
      <c r="A3637" t="s">
        <v>465</v>
      </c>
      <c r="B3637">
        <f>HYPERLINK("https://github.com/pmd/pmd/commit/d43e65761ba7a58025977e9e8ed414f05e3058ce", "d43e65761ba7a58025977e9e8ed414f05e3058ce")</f>
        <v>0</v>
      </c>
      <c r="C3637">
        <f>HYPERLINK("https://github.com/pmd/pmd/commit/ead4a78c3b888e47095df47bd36c0e776fa2859d", "ead4a78c3b888e47095df47bd36c0e776fa2859d")</f>
        <v>0</v>
      </c>
      <c r="D3637" t="s">
        <v>783</v>
      </c>
      <c r="E3637" t="s">
        <v>1249</v>
      </c>
      <c r="F3637" t="s">
        <v>2554</v>
      </c>
      <c r="G3637" t="s">
        <v>2909</v>
      </c>
      <c r="H3637" t="s">
        <v>4899</v>
      </c>
    </row>
    <row r="3638" spans="1:8">
      <c r="H3638" t="s">
        <v>4900</v>
      </c>
    </row>
    <row r="3639" spans="1:8">
      <c r="H3639" t="s">
        <v>4901</v>
      </c>
    </row>
    <row r="3640" spans="1:8">
      <c r="A3640" t="s">
        <v>466</v>
      </c>
      <c r="B3640">
        <f>HYPERLINK("https://github.com/pmd/pmd/commit/af7ccce2361fb14da1ec630c08bb701202cda865", "af7ccce2361fb14da1ec630c08bb701202cda865")</f>
        <v>0</v>
      </c>
      <c r="C3640">
        <f>HYPERLINK("https://github.com/pmd/pmd/commit/1c73f6fd63588ba6b8be09db6b0da9b4d71a7b62", "1c73f6fd63588ba6b8be09db6b0da9b4d71a7b62")</f>
        <v>0</v>
      </c>
      <c r="D3640" t="s">
        <v>781</v>
      </c>
      <c r="E3640" t="s">
        <v>1250</v>
      </c>
      <c r="F3640" t="s">
        <v>2555</v>
      </c>
      <c r="G3640" t="s">
        <v>3430</v>
      </c>
      <c r="H3640" t="s">
        <v>4902</v>
      </c>
    </row>
    <row r="3641" spans="1:8">
      <c r="H3641" t="s">
        <v>4903</v>
      </c>
    </row>
    <row r="3642" spans="1:8">
      <c r="H3642" t="s">
        <v>4904</v>
      </c>
    </row>
    <row r="3643" spans="1:8">
      <c r="H3643" t="s">
        <v>4905</v>
      </c>
    </row>
    <row r="3644" spans="1:8">
      <c r="A3644" t="s">
        <v>467</v>
      </c>
      <c r="B3644">
        <f>HYPERLINK("https://github.com/pmd/pmd/commit/833119e00c583228c81856d3074b210d54e9ee19", "833119e00c583228c81856d3074b210d54e9ee19")</f>
        <v>0</v>
      </c>
      <c r="C3644">
        <f>HYPERLINK("https://github.com/pmd/pmd/commit/fcdded6d5d5a92526d578457eaf549e6a2bb4352", "fcdded6d5d5a92526d578457eaf549e6a2bb4352")</f>
        <v>0</v>
      </c>
      <c r="D3644" t="s">
        <v>783</v>
      </c>
      <c r="E3644" t="s">
        <v>1251</v>
      </c>
      <c r="F3644" t="s">
        <v>2556</v>
      </c>
      <c r="G3644" t="s">
        <v>3431</v>
      </c>
      <c r="H3644" t="s">
        <v>4906</v>
      </c>
    </row>
    <row r="3645" spans="1:8">
      <c r="H3645" t="s">
        <v>4907</v>
      </c>
    </row>
    <row r="3646" spans="1:8">
      <c r="A3646" t="s">
        <v>468</v>
      </c>
      <c r="B3646">
        <f>HYPERLINK("https://github.com/pmd/pmd/commit/cc44bac3c3b8e0e680f8dd6c9da2898c2e39b7d9", "cc44bac3c3b8e0e680f8dd6c9da2898c2e39b7d9")</f>
        <v>0</v>
      </c>
      <c r="C3646">
        <f>HYPERLINK("https://github.com/pmd/pmd/commit/9e8fc3f4a2c74cb9ba338a2407ca3c6aeb51d657", "9e8fc3f4a2c74cb9ba338a2407ca3c6aeb51d657")</f>
        <v>0</v>
      </c>
      <c r="D3646" t="s">
        <v>781</v>
      </c>
      <c r="E3646" t="s">
        <v>1252</v>
      </c>
      <c r="F3646" t="s">
        <v>2557</v>
      </c>
      <c r="G3646" t="s">
        <v>3432</v>
      </c>
      <c r="H3646" t="s">
        <v>4908</v>
      </c>
    </row>
    <row r="3647" spans="1:8">
      <c r="A3647" t="s">
        <v>469</v>
      </c>
      <c r="B3647">
        <f>HYPERLINK("https://github.com/pmd/pmd/commit/878db5617fa3cf0419034755869e05d62f57bb16", "878db5617fa3cf0419034755869e05d62f57bb16")</f>
        <v>0</v>
      </c>
      <c r="C3647">
        <f>HYPERLINK("https://github.com/pmd/pmd/commit/f6549d6c0bbc896d9a27838dcc6eac0c5b97ce89", "f6549d6c0bbc896d9a27838dcc6eac0c5b97ce89")</f>
        <v>0</v>
      </c>
      <c r="D3647" t="s">
        <v>783</v>
      </c>
      <c r="E3647" t="s">
        <v>1253</v>
      </c>
      <c r="F3647" t="s">
        <v>2558</v>
      </c>
      <c r="G3647" t="s">
        <v>2803</v>
      </c>
      <c r="H3647" t="s">
        <v>4246</v>
      </c>
    </row>
    <row r="3648" spans="1:8">
      <c r="A3648" t="s">
        <v>470</v>
      </c>
      <c r="B3648">
        <f>HYPERLINK("https://github.com/pmd/pmd/commit/4dd9395f7cbb2e4c07cd43152920907d45ff194b", "4dd9395f7cbb2e4c07cd43152920907d45ff194b")</f>
        <v>0</v>
      </c>
      <c r="C3648">
        <f>HYPERLINK("https://github.com/pmd/pmd/commit/41200f2c53da40591b498bfee9eb37ea5b13daec", "41200f2c53da40591b498bfee9eb37ea5b13daec")</f>
        <v>0</v>
      </c>
      <c r="D3648" t="s">
        <v>781</v>
      </c>
      <c r="E3648" t="s">
        <v>1254</v>
      </c>
      <c r="F3648" t="s">
        <v>2559</v>
      </c>
      <c r="G3648" t="s">
        <v>3433</v>
      </c>
      <c r="H3648" t="s">
        <v>4909</v>
      </c>
    </row>
    <row r="3649" spans="1:8">
      <c r="A3649" t="s">
        <v>471</v>
      </c>
      <c r="B3649">
        <f>HYPERLINK("https://github.com/pmd/pmd/commit/5f24c07a831f80af3a46c37a76b10e4cdc0daadf", "5f24c07a831f80af3a46c37a76b10e4cdc0daadf")</f>
        <v>0</v>
      </c>
      <c r="C3649">
        <f>HYPERLINK("https://github.com/pmd/pmd/commit/d73a5505c27f0471b80d988fc57a68a9e5cee8a0", "d73a5505c27f0471b80d988fc57a68a9e5cee8a0")</f>
        <v>0</v>
      </c>
      <c r="D3649" t="s">
        <v>786</v>
      </c>
      <c r="E3649" t="s">
        <v>1255</v>
      </c>
      <c r="F3649" t="s">
        <v>2421</v>
      </c>
      <c r="G3649" t="s">
        <v>3385</v>
      </c>
      <c r="H3649" t="s">
        <v>4910</v>
      </c>
    </row>
    <row r="3650" spans="1:8">
      <c r="A3650" t="s">
        <v>472</v>
      </c>
      <c r="B3650">
        <f>HYPERLINK("https://github.com/pmd/pmd/commit/8a588f565f98fb914c9b3a29fd1f43a9f6d1fe70", "8a588f565f98fb914c9b3a29fd1f43a9f6d1fe70")</f>
        <v>0</v>
      </c>
      <c r="C3650">
        <f>HYPERLINK("https://github.com/pmd/pmd/commit/4ec95b527dae8a0dc6b173d07670d6c95df3bd55", "4ec95b527dae8a0dc6b173d07670d6c95df3bd55")</f>
        <v>0</v>
      </c>
      <c r="D3650" t="s">
        <v>787</v>
      </c>
      <c r="E3650" t="s">
        <v>1256</v>
      </c>
      <c r="F3650" t="s">
        <v>2407</v>
      </c>
      <c r="G3650" t="s">
        <v>3374</v>
      </c>
      <c r="H3650" t="s">
        <v>4891</v>
      </c>
    </row>
    <row r="3651" spans="1:8">
      <c r="A3651" t="s">
        <v>473</v>
      </c>
      <c r="B3651">
        <f>HYPERLINK("https://github.com/pmd/pmd/commit/dc56dd0676bbf8c68310c287f953ae4a5917e0bd", "dc56dd0676bbf8c68310c287f953ae4a5917e0bd")</f>
        <v>0</v>
      </c>
      <c r="C3651">
        <f>HYPERLINK("https://github.com/pmd/pmd/commit/56b2e6c420cd8a0e9e5961ae3e2db32e27de4deb", "56b2e6c420cd8a0e9e5961ae3e2db32e27de4deb")</f>
        <v>0</v>
      </c>
      <c r="D3651" t="s">
        <v>787</v>
      </c>
      <c r="E3651" t="s">
        <v>1257</v>
      </c>
      <c r="F3651" t="s">
        <v>2320</v>
      </c>
      <c r="G3651" t="s">
        <v>3330</v>
      </c>
      <c r="H3651" t="s">
        <v>4911</v>
      </c>
    </row>
    <row r="3652" spans="1:8">
      <c r="H3652" t="s">
        <v>4912</v>
      </c>
    </row>
    <row r="3653" spans="1:8">
      <c r="H3653" t="s">
        <v>4913</v>
      </c>
    </row>
    <row r="3654" spans="1:8">
      <c r="H3654" t="s">
        <v>4914</v>
      </c>
    </row>
    <row r="3655" spans="1:8">
      <c r="H3655" t="s">
        <v>4915</v>
      </c>
    </row>
    <row r="3656" spans="1:8">
      <c r="H3656" t="s">
        <v>4916</v>
      </c>
    </row>
    <row r="3657" spans="1:8">
      <c r="H3657" t="s">
        <v>4917</v>
      </c>
    </row>
    <row r="3658" spans="1:8">
      <c r="H3658" t="s">
        <v>4918</v>
      </c>
    </row>
    <row r="3659" spans="1:8">
      <c r="H3659" t="s">
        <v>4919</v>
      </c>
    </row>
    <row r="3660" spans="1:8">
      <c r="H3660" t="s">
        <v>4920</v>
      </c>
    </row>
    <row r="3661" spans="1:8">
      <c r="H3661" t="s">
        <v>4921</v>
      </c>
    </row>
    <row r="3662" spans="1:8">
      <c r="H3662" t="s">
        <v>4922</v>
      </c>
    </row>
    <row r="3663" spans="1:8">
      <c r="H3663" t="s">
        <v>4923</v>
      </c>
    </row>
    <row r="3664" spans="1:8">
      <c r="H3664" t="s">
        <v>4924</v>
      </c>
    </row>
    <row r="3665" spans="1:8">
      <c r="H3665" t="s">
        <v>4925</v>
      </c>
    </row>
    <row r="3666" spans="1:8">
      <c r="A3666" t="s">
        <v>474</v>
      </c>
      <c r="B3666">
        <f>HYPERLINK("https://github.com/pmd/pmd/commit/592557e948ce4876892d9fc1c848894be7f1a7a1", "592557e948ce4876892d9fc1c848894be7f1a7a1")</f>
        <v>0</v>
      </c>
      <c r="C3666">
        <f>HYPERLINK("https://github.com/pmd/pmd/commit/920b061083f489f287a2302ec12d05479a479779", "920b061083f489f287a2302ec12d05479a479779")</f>
        <v>0</v>
      </c>
      <c r="D3666" t="s">
        <v>787</v>
      </c>
      <c r="E3666" t="s">
        <v>1258</v>
      </c>
      <c r="F3666" t="s">
        <v>2378</v>
      </c>
      <c r="G3666" t="s">
        <v>3358</v>
      </c>
      <c r="H3666" t="s">
        <v>4926</v>
      </c>
    </row>
    <row r="3667" spans="1:8">
      <c r="H3667" t="s">
        <v>4927</v>
      </c>
    </row>
    <row r="3668" spans="1:8">
      <c r="H3668" t="s">
        <v>4928</v>
      </c>
    </row>
    <row r="3669" spans="1:8">
      <c r="A3669" t="s">
        <v>474</v>
      </c>
      <c r="B3669">
        <f>HYPERLINK("https://github.com/pmd/pmd/commit/dd5afcfc905a115fb64df4ca486ccef14fb7193c", "dd5afcfc905a115fb64df4ca486ccef14fb7193c")</f>
        <v>0</v>
      </c>
      <c r="C3669">
        <f>HYPERLINK("https://github.com/pmd/pmd/commit/ef7605ad6b8deb432c88d79abc14c65d2fbf7500", "ef7605ad6b8deb432c88d79abc14c65d2fbf7500")</f>
        <v>0</v>
      </c>
      <c r="D3669" t="s">
        <v>787</v>
      </c>
      <c r="E3669" t="s">
        <v>1259</v>
      </c>
      <c r="F3669" t="s">
        <v>2383</v>
      </c>
      <c r="G3669" t="s">
        <v>3362</v>
      </c>
      <c r="H3669" t="s">
        <v>4929</v>
      </c>
    </row>
    <row r="3670" spans="1:8">
      <c r="H3670" t="s">
        <v>4930</v>
      </c>
    </row>
    <row r="3671" spans="1:8">
      <c r="A3671" t="s">
        <v>475</v>
      </c>
      <c r="B3671">
        <f>HYPERLINK("https://github.com/pmd/pmd/commit/9cdb3ba27d8d249fbbd935932d13d4339db6f96b", "9cdb3ba27d8d249fbbd935932d13d4339db6f96b")</f>
        <v>0</v>
      </c>
      <c r="C3671">
        <f>HYPERLINK("https://github.com/pmd/pmd/commit/90d1467735393c8d9b9f79da1191fdfb5a3130e2", "90d1467735393c8d9b9f79da1191fdfb5a3130e2")</f>
        <v>0</v>
      </c>
      <c r="D3671" t="s">
        <v>781</v>
      </c>
      <c r="E3671" t="s">
        <v>1260</v>
      </c>
      <c r="F3671" t="s">
        <v>2406</v>
      </c>
      <c r="G3671" t="s">
        <v>3373</v>
      </c>
      <c r="H3671" t="s">
        <v>4931</v>
      </c>
    </row>
    <row r="3672" spans="1:8">
      <c r="H3672" t="s">
        <v>4932</v>
      </c>
    </row>
    <row r="3673" spans="1:8">
      <c r="F3673" t="s">
        <v>2502</v>
      </c>
      <c r="G3673" t="s">
        <v>2874</v>
      </c>
      <c r="H3673" t="s">
        <v>3786</v>
      </c>
    </row>
    <row r="3674" spans="1:8">
      <c r="H3674" t="s">
        <v>4933</v>
      </c>
    </row>
    <row r="3675" spans="1:8">
      <c r="A3675" t="s">
        <v>476</v>
      </c>
      <c r="B3675">
        <f>HYPERLINK("https://github.com/pmd/pmd/commit/0f57fa460fa871097997d3191c8ddec4256eeaf6", "0f57fa460fa871097997d3191c8ddec4256eeaf6")</f>
        <v>0</v>
      </c>
      <c r="C3675">
        <f>HYPERLINK("https://github.com/pmd/pmd/commit/766ccf578ab064a0256fa27ed752bcad09af95d2", "766ccf578ab064a0256fa27ed752bcad09af95d2")</f>
        <v>0</v>
      </c>
      <c r="D3675" t="s">
        <v>788</v>
      </c>
      <c r="E3675" t="s">
        <v>1261</v>
      </c>
      <c r="F3675" t="s">
        <v>2560</v>
      </c>
      <c r="G3675" t="s">
        <v>3434</v>
      </c>
      <c r="H3675" t="s">
        <v>4934</v>
      </c>
    </row>
    <row r="3676" spans="1:8">
      <c r="F3676" t="s">
        <v>2561</v>
      </c>
      <c r="G3676" t="s">
        <v>3435</v>
      </c>
      <c r="H3676" t="s">
        <v>4934</v>
      </c>
    </row>
    <row r="3677" spans="1:8">
      <c r="A3677" t="s">
        <v>477</v>
      </c>
      <c r="B3677">
        <f>HYPERLINK("https://github.com/pmd/pmd/commit/281ef3441b20bc45048b2f1b9dd872cdc8d8ae40", "281ef3441b20bc45048b2f1b9dd872cdc8d8ae40")</f>
        <v>0</v>
      </c>
      <c r="C3677">
        <f>HYPERLINK("https://github.com/pmd/pmd/commit/bf18d5dc8702f5080d1eaa32e81cd9fecedd61a6", "bf18d5dc8702f5080d1eaa32e81cd9fecedd61a6")</f>
        <v>0</v>
      </c>
      <c r="D3677" t="s">
        <v>787</v>
      </c>
      <c r="E3677" t="s">
        <v>1262</v>
      </c>
      <c r="F3677" t="s">
        <v>2562</v>
      </c>
      <c r="G3677" t="s">
        <v>3436</v>
      </c>
      <c r="H3677" t="s">
        <v>4935</v>
      </c>
    </row>
    <row r="3678" spans="1:8">
      <c r="H3678" t="s">
        <v>4936</v>
      </c>
    </row>
    <row r="3679" spans="1:8">
      <c r="A3679" t="s">
        <v>478</v>
      </c>
      <c r="B3679">
        <f>HYPERLINK("https://github.com/pmd/pmd/commit/2ba142274717238ee0862eed4aa2df3de2070218", "2ba142274717238ee0862eed4aa2df3de2070218")</f>
        <v>0</v>
      </c>
      <c r="C3679">
        <f>HYPERLINK("https://github.com/pmd/pmd/commit/ac4a0daff98634fa6b5f464ec4ce42e60e556c05", "ac4a0daff98634fa6b5f464ec4ce42e60e556c05")</f>
        <v>0</v>
      </c>
      <c r="D3679" t="s">
        <v>787</v>
      </c>
      <c r="E3679" t="s">
        <v>1263</v>
      </c>
      <c r="F3679" t="s">
        <v>2563</v>
      </c>
      <c r="G3679" t="s">
        <v>3437</v>
      </c>
      <c r="H3679" t="s">
        <v>4937</v>
      </c>
    </row>
    <row r="3680" spans="1:8">
      <c r="A3680" t="s">
        <v>479</v>
      </c>
      <c r="B3680">
        <f>HYPERLINK("https://github.com/pmd/pmd/commit/bdd0f2c52561acd9a13acaa470e2ae24b73706af", "bdd0f2c52561acd9a13acaa470e2ae24b73706af")</f>
        <v>0</v>
      </c>
      <c r="C3680">
        <f>HYPERLINK("https://github.com/pmd/pmd/commit/fac5604d63744337209516a976a1132e0404f776", "fac5604d63744337209516a976a1132e0404f776")</f>
        <v>0</v>
      </c>
      <c r="D3680" t="s">
        <v>787</v>
      </c>
      <c r="E3680" t="s">
        <v>1264</v>
      </c>
      <c r="F3680" t="s">
        <v>2564</v>
      </c>
      <c r="G3680" t="s">
        <v>3438</v>
      </c>
      <c r="H3680" t="s">
        <v>4246</v>
      </c>
    </row>
    <row r="3681" spans="1:8">
      <c r="A3681" t="s">
        <v>480</v>
      </c>
      <c r="B3681">
        <f>HYPERLINK("https://github.com/pmd/pmd/commit/d0cf7fb56d63fe3ca89f7999cad35acda09deaf5", "d0cf7fb56d63fe3ca89f7999cad35acda09deaf5")</f>
        <v>0</v>
      </c>
      <c r="C3681">
        <f>HYPERLINK("https://github.com/pmd/pmd/commit/7e7b36d35cf3c0411281ffa8873e85ac9241d5df", "7e7b36d35cf3c0411281ffa8873e85ac9241d5df")</f>
        <v>0</v>
      </c>
      <c r="D3681" t="s">
        <v>789</v>
      </c>
      <c r="E3681" t="s">
        <v>1265</v>
      </c>
      <c r="F3681" t="s">
        <v>2565</v>
      </c>
      <c r="G3681" t="s">
        <v>3439</v>
      </c>
      <c r="H3681" t="s">
        <v>3709</v>
      </c>
    </row>
    <row r="3682" spans="1:8">
      <c r="A3682" t="s">
        <v>481</v>
      </c>
      <c r="B3682">
        <f>HYPERLINK("https://github.com/pmd/pmd/commit/191f996ab8f8bc5d846b84e4715a16a6869b1ca6", "191f996ab8f8bc5d846b84e4715a16a6869b1ca6")</f>
        <v>0</v>
      </c>
      <c r="C3682">
        <f>HYPERLINK("https://github.com/pmd/pmd/commit/ab1b50a3f69edd0d08fd53ff09f675db673cce23", "ab1b50a3f69edd0d08fd53ff09f675db673cce23")</f>
        <v>0</v>
      </c>
      <c r="D3682" t="s">
        <v>781</v>
      </c>
      <c r="E3682" t="s">
        <v>1266</v>
      </c>
      <c r="F3682" t="s">
        <v>2417</v>
      </c>
      <c r="G3682" t="s">
        <v>2800</v>
      </c>
      <c r="H3682" t="s">
        <v>4096</v>
      </c>
    </row>
    <row r="3683" spans="1:8">
      <c r="H3683" t="s">
        <v>4938</v>
      </c>
    </row>
    <row r="3684" spans="1:8">
      <c r="H3684" t="s">
        <v>4939</v>
      </c>
    </row>
    <row r="3685" spans="1:8">
      <c r="F3685" t="s">
        <v>2566</v>
      </c>
      <c r="G3685" t="s">
        <v>3440</v>
      </c>
      <c r="H3685" t="s">
        <v>4096</v>
      </c>
    </row>
    <row r="3686" spans="1:8">
      <c r="F3686" t="s">
        <v>2402</v>
      </c>
      <c r="G3686" t="s">
        <v>3058</v>
      </c>
      <c r="H3686" t="s">
        <v>4940</v>
      </c>
    </row>
    <row r="3687" spans="1:8">
      <c r="H3687" t="s">
        <v>4941</v>
      </c>
    </row>
    <row r="3688" spans="1:8">
      <c r="H3688" t="s">
        <v>4942</v>
      </c>
    </row>
    <row r="3689" spans="1:8">
      <c r="H3689" t="s">
        <v>4943</v>
      </c>
    </row>
    <row r="3690" spans="1:8">
      <c r="H3690" t="s">
        <v>4944</v>
      </c>
    </row>
    <row r="3691" spans="1:8">
      <c r="H3691" t="s">
        <v>4945</v>
      </c>
    </row>
    <row r="3692" spans="1:8">
      <c r="H3692" t="s">
        <v>4946</v>
      </c>
    </row>
    <row r="3693" spans="1:8">
      <c r="F3693" t="s">
        <v>2403</v>
      </c>
      <c r="G3693" t="s">
        <v>2825</v>
      </c>
      <c r="H3693" t="s">
        <v>3692</v>
      </c>
    </row>
    <row r="3694" spans="1:8">
      <c r="H3694" t="s">
        <v>4947</v>
      </c>
    </row>
    <row r="3695" spans="1:8">
      <c r="H3695" t="s">
        <v>4948</v>
      </c>
    </row>
    <row r="3696" spans="1:8">
      <c r="H3696" t="s">
        <v>4948</v>
      </c>
    </row>
    <row r="3697" spans="8:8">
      <c r="H3697" t="s">
        <v>4949</v>
      </c>
    </row>
    <row r="3698" spans="8:8">
      <c r="H3698" t="s">
        <v>4950</v>
      </c>
    </row>
    <row r="3699" spans="8:8">
      <c r="H3699" t="s">
        <v>4950</v>
      </c>
    </row>
    <row r="3700" spans="8:8">
      <c r="H3700" t="s">
        <v>4951</v>
      </c>
    </row>
    <row r="3701" spans="8:8">
      <c r="H3701" t="s">
        <v>4952</v>
      </c>
    </row>
    <row r="3702" spans="8:8">
      <c r="H3702" t="s">
        <v>4953</v>
      </c>
    </row>
    <row r="3703" spans="8:8">
      <c r="H3703" t="s">
        <v>4953</v>
      </c>
    </row>
    <row r="3704" spans="8:8">
      <c r="H3704" t="s">
        <v>4954</v>
      </c>
    </row>
    <row r="3705" spans="8:8">
      <c r="H3705" t="s">
        <v>4154</v>
      </c>
    </row>
    <row r="3706" spans="8:8">
      <c r="H3706" t="s">
        <v>4955</v>
      </c>
    </row>
    <row r="3707" spans="8:8">
      <c r="H3707" t="s">
        <v>4956</v>
      </c>
    </row>
    <row r="3708" spans="8:8">
      <c r="H3708" t="s">
        <v>4957</v>
      </c>
    </row>
    <row r="3709" spans="8:8">
      <c r="H3709" t="s">
        <v>4958</v>
      </c>
    </row>
    <row r="3710" spans="8:8">
      <c r="H3710" t="s">
        <v>4959</v>
      </c>
    </row>
    <row r="3711" spans="8:8">
      <c r="H3711" t="s">
        <v>4960</v>
      </c>
    </row>
    <row r="3712" spans="8:8">
      <c r="H3712" t="s">
        <v>4961</v>
      </c>
    </row>
    <row r="3713" spans="8:8">
      <c r="H3713" t="s">
        <v>4962</v>
      </c>
    </row>
    <row r="3714" spans="8:8">
      <c r="H3714" t="s">
        <v>4963</v>
      </c>
    </row>
    <row r="3715" spans="8:8">
      <c r="H3715" t="s">
        <v>4964</v>
      </c>
    </row>
    <row r="3716" spans="8:8">
      <c r="H3716" t="s">
        <v>4965</v>
      </c>
    </row>
    <row r="3717" spans="8:8">
      <c r="H3717" t="s">
        <v>4966</v>
      </c>
    </row>
    <row r="3718" spans="8:8">
      <c r="H3718" t="s">
        <v>4967</v>
      </c>
    </row>
    <row r="3719" spans="8:8">
      <c r="H3719" t="s">
        <v>4968</v>
      </c>
    </row>
    <row r="3720" spans="8:8">
      <c r="H3720" t="s">
        <v>4969</v>
      </c>
    </row>
    <row r="3721" spans="8:8">
      <c r="H3721" t="s">
        <v>4970</v>
      </c>
    </row>
    <row r="3722" spans="8:8">
      <c r="H3722" t="s">
        <v>4971</v>
      </c>
    </row>
    <row r="3723" spans="8:8">
      <c r="H3723" t="s">
        <v>4972</v>
      </c>
    </row>
    <row r="3724" spans="8:8">
      <c r="H3724" t="s">
        <v>4973</v>
      </c>
    </row>
    <row r="3725" spans="8:8">
      <c r="H3725" t="s">
        <v>4974</v>
      </c>
    </row>
    <row r="3726" spans="8:8">
      <c r="H3726" t="s">
        <v>4975</v>
      </c>
    </row>
    <row r="3727" spans="8:8">
      <c r="H3727" t="s">
        <v>4976</v>
      </c>
    </row>
    <row r="3728" spans="8:8">
      <c r="H3728" t="s">
        <v>4977</v>
      </c>
    </row>
    <row r="3729" spans="8:8">
      <c r="H3729" t="s">
        <v>4978</v>
      </c>
    </row>
    <row r="3730" spans="8:8">
      <c r="H3730" t="s">
        <v>4979</v>
      </c>
    </row>
    <row r="3731" spans="8:8">
      <c r="H3731" t="s">
        <v>4980</v>
      </c>
    </row>
    <row r="3732" spans="8:8">
      <c r="H3732" t="s">
        <v>4981</v>
      </c>
    </row>
    <row r="3733" spans="8:8">
      <c r="H3733" t="s">
        <v>4982</v>
      </c>
    </row>
    <row r="3734" spans="8:8">
      <c r="H3734" t="s">
        <v>4983</v>
      </c>
    </row>
    <row r="3735" spans="8:8">
      <c r="H3735" t="s">
        <v>4984</v>
      </c>
    </row>
    <row r="3736" spans="8:8">
      <c r="H3736" t="s">
        <v>4985</v>
      </c>
    </row>
    <row r="3737" spans="8:8">
      <c r="H3737" t="s">
        <v>4986</v>
      </c>
    </row>
    <row r="3738" spans="8:8">
      <c r="H3738" t="s">
        <v>4987</v>
      </c>
    </row>
    <row r="3739" spans="8:8">
      <c r="H3739" t="s">
        <v>4988</v>
      </c>
    </row>
    <row r="3740" spans="8:8">
      <c r="H3740" t="s">
        <v>4989</v>
      </c>
    </row>
    <row r="3741" spans="8:8">
      <c r="H3741" t="s">
        <v>4990</v>
      </c>
    </row>
    <row r="3742" spans="8:8">
      <c r="H3742" t="s">
        <v>4991</v>
      </c>
    </row>
    <row r="3743" spans="8:8">
      <c r="H3743" t="s">
        <v>4992</v>
      </c>
    </row>
    <row r="3744" spans="8:8">
      <c r="H3744" t="s">
        <v>4993</v>
      </c>
    </row>
    <row r="3745" spans="8:8">
      <c r="H3745" t="s">
        <v>4994</v>
      </c>
    </row>
    <row r="3746" spans="8:8">
      <c r="H3746" t="s">
        <v>4995</v>
      </c>
    </row>
    <row r="3747" spans="8:8">
      <c r="H3747" t="s">
        <v>4996</v>
      </c>
    </row>
    <row r="3748" spans="8:8">
      <c r="H3748" t="s">
        <v>4997</v>
      </c>
    </row>
    <row r="3749" spans="8:8">
      <c r="H3749" t="s">
        <v>4998</v>
      </c>
    </row>
    <row r="3750" spans="8:8">
      <c r="H3750" t="s">
        <v>4999</v>
      </c>
    </row>
    <row r="3751" spans="8:8">
      <c r="H3751" t="s">
        <v>5000</v>
      </c>
    </row>
    <row r="3752" spans="8:8">
      <c r="H3752" t="s">
        <v>5001</v>
      </c>
    </row>
    <row r="3753" spans="8:8">
      <c r="H3753" t="s">
        <v>5002</v>
      </c>
    </row>
    <row r="3754" spans="8:8">
      <c r="H3754" t="s">
        <v>5003</v>
      </c>
    </row>
    <row r="3755" spans="8:8">
      <c r="H3755" t="s">
        <v>5004</v>
      </c>
    </row>
    <row r="3756" spans="8:8">
      <c r="H3756" t="s">
        <v>5005</v>
      </c>
    </row>
    <row r="3757" spans="8:8">
      <c r="H3757" t="s">
        <v>5006</v>
      </c>
    </row>
    <row r="3758" spans="8:8">
      <c r="H3758" t="s">
        <v>5007</v>
      </c>
    </row>
    <row r="3759" spans="8:8">
      <c r="H3759" t="s">
        <v>5008</v>
      </c>
    </row>
    <row r="3760" spans="8:8">
      <c r="H3760" t="s">
        <v>5009</v>
      </c>
    </row>
    <row r="3761" spans="8:8">
      <c r="H3761" t="s">
        <v>5010</v>
      </c>
    </row>
    <row r="3762" spans="8:8">
      <c r="H3762" t="s">
        <v>5011</v>
      </c>
    </row>
    <row r="3763" spans="8:8">
      <c r="H3763" t="s">
        <v>5012</v>
      </c>
    </row>
    <row r="3764" spans="8:8">
      <c r="H3764" t="s">
        <v>5013</v>
      </c>
    </row>
    <row r="3765" spans="8:8">
      <c r="H3765" t="s">
        <v>5014</v>
      </c>
    </row>
    <row r="3766" spans="8:8">
      <c r="H3766" t="s">
        <v>5015</v>
      </c>
    </row>
    <row r="3767" spans="8:8">
      <c r="H3767" t="s">
        <v>5016</v>
      </c>
    </row>
    <row r="3768" spans="8:8">
      <c r="H3768" t="s">
        <v>5017</v>
      </c>
    </row>
    <row r="3769" spans="8:8">
      <c r="H3769" t="s">
        <v>5018</v>
      </c>
    </row>
    <row r="3770" spans="8:8">
      <c r="H3770" t="s">
        <v>5019</v>
      </c>
    </row>
    <row r="3771" spans="8:8">
      <c r="H3771" t="s">
        <v>5020</v>
      </c>
    </row>
    <row r="3772" spans="8:8">
      <c r="H3772" t="s">
        <v>5021</v>
      </c>
    </row>
    <row r="3773" spans="8:8">
      <c r="H3773" t="s">
        <v>5022</v>
      </c>
    </row>
    <row r="3774" spans="8:8">
      <c r="H3774" t="s">
        <v>5023</v>
      </c>
    </row>
    <row r="3775" spans="8:8">
      <c r="H3775" t="s">
        <v>5024</v>
      </c>
    </row>
    <row r="3776" spans="8:8">
      <c r="H3776" t="s">
        <v>5025</v>
      </c>
    </row>
    <row r="3777" spans="1:8">
      <c r="H3777" t="s">
        <v>5026</v>
      </c>
    </row>
    <row r="3778" spans="1:8">
      <c r="H3778" t="s">
        <v>5027</v>
      </c>
    </row>
    <row r="3779" spans="1:8">
      <c r="H3779" t="s">
        <v>5028</v>
      </c>
    </row>
    <row r="3780" spans="1:8">
      <c r="H3780" t="s">
        <v>5029</v>
      </c>
    </row>
    <row r="3781" spans="1:8">
      <c r="H3781" t="s">
        <v>5030</v>
      </c>
    </row>
    <row r="3782" spans="1:8">
      <c r="H3782" t="s">
        <v>5031</v>
      </c>
    </row>
    <row r="3783" spans="1:8">
      <c r="H3783" t="s">
        <v>5032</v>
      </c>
    </row>
    <row r="3784" spans="1:8">
      <c r="H3784" t="s">
        <v>5033</v>
      </c>
    </row>
    <row r="3785" spans="1:8">
      <c r="H3785" t="s">
        <v>5034</v>
      </c>
    </row>
    <row r="3786" spans="1:8">
      <c r="A3786" t="s">
        <v>482</v>
      </c>
      <c r="B3786">
        <f>HYPERLINK("https://github.com/pmd/pmd/commit/e29401b45e8852575273c8112367a4aff35730b9", "e29401b45e8852575273c8112367a4aff35730b9")</f>
        <v>0</v>
      </c>
      <c r="C3786">
        <f>HYPERLINK("https://github.com/pmd/pmd/commit/e2a28b4d4362f1fcffc0bc56a8cdcb8674c3abca", "e2a28b4d4362f1fcffc0bc56a8cdcb8674c3abca")</f>
        <v>0</v>
      </c>
      <c r="D3786" t="s">
        <v>787</v>
      </c>
      <c r="E3786" t="s">
        <v>1267</v>
      </c>
      <c r="F3786" t="s">
        <v>2567</v>
      </c>
      <c r="G3786" t="s">
        <v>3441</v>
      </c>
      <c r="H3786" t="s">
        <v>5035</v>
      </c>
    </row>
    <row r="3787" spans="1:8">
      <c r="H3787" t="s">
        <v>4901</v>
      </c>
    </row>
    <row r="3788" spans="1:8">
      <c r="H3788" t="s">
        <v>5036</v>
      </c>
    </row>
    <row r="3789" spans="1:8">
      <c r="H3789" t="s">
        <v>5037</v>
      </c>
    </row>
    <row r="3790" spans="1:8">
      <c r="A3790" t="s">
        <v>483</v>
      </c>
      <c r="B3790">
        <f>HYPERLINK("https://github.com/pmd/pmd/commit/0ef24090c4e1bd0660538037b8d6caa80318053a", "0ef24090c4e1bd0660538037b8d6caa80318053a")</f>
        <v>0</v>
      </c>
      <c r="C3790">
        <f>HYPERLINK("https://github.com/pmd/pmd/commit/6843571dbd17bb5b9ab3da4084008b326f9e52ea", "6843571dbd17bb5b9ab3da4084008b326f9e52ea")</f>
        <v>0</v>
      </c>
      <c r="D3790" t="s">
        <v>781</v>
      </c>
      <c r="E3790" t="s">
        <v>1268</v>
      </c>
      <c r="F3790" t="s">
        <v>2568</v>
      </c>
      <c r="G3790" t="s">
        <v>3430</v>
      </c>
      <c r="H3790" t="s">
        <v>5038</v>
      </c>
    </row>
    <row r="3791" spans="1:8">
      <c r="A3791" t="s">
        <v>484</v>
      </c>
      <c r="B3791">
        <f>HYPERLINK("https://github.com/pmd/pmd/commit/ccd9c19c7af6f58b97034997f1583d5c31a023fb", "ccd9c19c7af6f58b97034997f1583d5c31a023fb")</f>
        <v>0</v>
      </c>
      <c r="C3791">
        <f>HYPERLINK("https://github.com/pmd/pmd/commit/83a88524f02c6cf490b313576447be091a764dfe", "83a88524f02c6cf490b313576447be091a764dfe")</f>
        <v>0</v>
      </c>
      <c r="D3791" t="s">
        <v>781</v>
      </c>
      <c r="E3791" t="s">
        <v>1269</v>
      </c>
      <c r="F3791" t="s">
        <v>2569</v>
      </c>
      <c r="G3791" t="s">
        <v>3442</v>
      </c>
      <c r="H3791" t="s">
        <v>5039</v>
      </c>
    </row>
    <row r="3792" spans="1:8">
      <c r="H3792" t="s">
        <v>5040</v>
      </c>
    </row>
    <row r="3793" spans="1:8">
      <c r="H3793" t="s">
        <v>5041</v>
      </c>
    </row>
    <row r="3794" spans="1:8">
      <c r="H3794" t="s">
        <v>5042</v>
      </c>
    </row>
    <row r="3795" spans="1:8">
      <c r="H3795" t="s">
        <v>5043</v>
      </c>
    </row>
    <row r="3796" spans="1:8">
      <c r="H3796" t="s">
        <v>5044</v>
      </c>
    </row>
    <row r="3797" spans="1:8">
      <c r="H3797" t="s">
        <v>5045</v>
      </c>
    </row>
    <row r="3798" spans="1:8">
      <c r="H3798" t="s">
        <v>5046</v>
      </c>
    </row>
    <row r="3799" spans="1:8">
      <c r="H3799" t="s">
        <v>5047</v>
      </c>
    </row>
    <row r="3800" spans="1:8">
      <c r="H3800" t="s">
        <v>5048</v>
      </c>
    </row>
    <row r="3801" spans="1:8">
      <c r="H3801" t="s">
        <v>5049</v>
      </c>
    </row>
    <row r="3802" spans="1:8">
      <c r="H3802" t="s">
        <v>5050</v>
      </c>
    </row>
    <row r="3803" spans="1:8">
      <c r="H3803" t="s">
        <v>5051</v>
      </c>
    </row>
    <row r="3804" spans="1:8">
      <c r="H3804" t="s">
        <v>5052</v>
      </c>
    </row>
    <row r="3805" spans="1:8">
      <c r="H3805" t="s">
        <v>5053</v>
      </c>
    </row>
    <row r="3806" spans="1:8">
      <c r="H3806" t="s">
        <v>4032</v>
      </c>
    </row>
    <row r="3807" spans="1:8">
      <c r="F3807" t="s">
        <v>2568</v>
      </c>
      <c r="G3807" t="s">
        <v>3430</v>
      </c>
      <c r="H3807" t="s">
        <v>5054</v>
      </c>
    </row>
    <row r="3808" spans="1:8">
      <c r="A3808" t="s">
        <v>485</v>
      </c>
      <c r="B3808">
        <f>HYPERLINK("https://github.com/pmd/pmd/commit/b5104768dfc5e762e3bcc4578d5aac91f98cf384", "b5104768dfc5e762e3bcc4578d5aac91f98cf384")</f>
        <v>0</v>
      </c>
      <c r="C3808">
        <f>HYPERLINK("https://github.com/pmd/pmd/commit/d3c98dd14876b161c29904df8c2d9044c929c67f", "d3c98dd14876b161c29904df8c2d9044c929c67f")</f>
        <v>0</v>
      </c>
      <c r="D3808" t="s">
        <v>781</v>
      </c>
      <c r="E3808" t="s">
        <v>1270</v>
      </c>
      <c r="F3808" t="s">
        <v>2570</v>
      </c>
      <c r="G3808" t="s">
        <v>3300</v>
      </c>
      <c r="H3808" t="s">
        <v>4877</v>
      </c>
    </row>
    <row r="3809" spans="1:8">
      <c r="A3809" t="s">
        <v>486</v>
      </c>
      <c r="B3809">
        <f>HYPERLINK("https://github.com/pmd/pmd/commit/0f13725b3d39e0e8884c297176e4b7b5b5ca6cff", "0f13725b3d39e0e8884c297176e4b7b5b5ca6cff")</f>
        <v>0</v>
      </c>
      <c r="C3809">
        <f>HYPERLINK("https://github.com/pmd/pmd/commit/7b7fc2bd75ef3515731bb9c13d92e8b877ce3b3a", "7b7fc2bd75ef3515731bb9c13d92e8b877ce3b3a")</f>
        <v>0</v>
      </c>
      <c r="D3809" t="s">
        <v>781</v>
      </c>
      <c r="E3809" t="s">
        <v>1271</v>
      </c>
      <c r="F3809" t="s">
        <v>2571</v>
      </c>
      <c r="G3809" t="s">
        <v>3443</v>
      </c>
      <c r="H3809" t="s">
        <v>5055</v>
      </c>
    </row>
    <row r="3810" spans="1:8">
      <c r="H3810" t="s">
        <v>5056</v>
      </c>
    </row>
    <row r="3811" spans="1:8">
      <c r="A3811" t="s">
        <v>487</v>
      </c>
      <c r="B3811">
        <f>HYPERLINK("https://github.com/pmd/pmd/commit/591cfc0a51febd8aa9869277f5c16914798c97e1", "591cfc0a51febd8aa9869277f5c16914798c97e1")</f>
        <v>0</v>
      </c>
      <c r="C3811">
        <f>HYPERLINK("https://github.com/pmd/pmd/commit/95d6ea3f37f72fdaa0e5eea749f64431b6591d36", "95d6ea3f37f72fdaa0e5eea749f64431b6591d36")</f>
        <v>0</v>
      </c>
      <c r="D3811" t="s">
        <v>781</v>
      </c>
      <c r="E3811" t="s">
        <v>1272</v>
      </c>
      <c r="F3811" t="s">
        <v>2572</v>
      </c>
      <c r="G3811" t="s">
        <v>3444</v>
      </c>
      <c r="H3811" t="s">
        <v>5057</v>
      </c>
    </row>
    <row r="3812" spans="1:8">
      <c r="H3812" t="s">
        <v>5058</v>
      </c>
    </row>
    <row r="3813" spans="1:8">
      <c r="H3813" t="s">
        <v>3714</v>
      </c>
    </row>
    <row r="3814" spans="1:8">
      <c r="A3814" t="s">
        <v>488</v>
      </c>
      <c r="B3814">
        <f>HYPERLINK("https://github.com/pmd/pmd/commit/4b4e6a247d1fd0ec108d509a02a2522de4434e49", "4b4e6a247d1fd0ec108d509a02a2522de4434e49")</f>
        <v>0</v>
      </c>
      <c r="C3814">
        <f>HYPERLINK("https://github.com/pmd/pmd/commit/e09ea8ce1a21f8c1ae0b4f265cc0b6aba1ad0ec3", "e09ea8ce1a21f8c1ae0b4f265cc0b6aba1ad0ec3")</f>
        <v>0</v>
      </c>
      <c r="D3814" t="s">
        <v>781</v>
      </c>
      <c r="E3814" t="s">
        <v>1273</v>
      </c>
      <c r="F3814" t="s">
        <v>2572</v>
      </c>
      <c r="G3814" t="s">
        <v>3444</v>
      </c>
      <c r="H3814" t="s">
        <v>5059</v>
      </c>
    </row>
    <row r="3815" spans="1:8">
      <c r="A3815" t="s">
        <v>489</v>
      </c>
      <c r="B3815">
        <f>HYPERLINK("https://github.com/pmd/pmd/commit/e6a2a60aaa292fecbf46abd7dc7e73099d7623fa", "e6a2a60aaa292fecbf46abd7dc7e73099d7623fa")</f>
        <v>0</v>
      </c>
      <c r="C3815">
        <f>HYPERLINK("https://github.com/pmd/pmd/commit/dadef8d990356aad96bfeb5bef2b2369e7a0bd60", "dadef8d990356aad96bfeb5bef2b2369e7a0bd60")</f>
        <v>0</v>
      </c>
      <c r="D3815" t="s">
        <v>781</v>
      </c>
      <c r="E3815" t="s">
        <v>1274</v>
      </c>
      <c r="F3815" t="s">
        <v>2573</v>
      </c>
      <c r="G3815" t="s">
        <v>3301</v>
      </c>
      <c r="H3815" t="s">
        <v>4546</v>
      </c>
    </row>
    <row r="3816" spans="1:8">
      <c r="H3816" t="s">
        <v>4262</v>
      </c>
    </row>
    <row r="3817" spans="1:8">
      <c r="A3817" t="s">
        <v>490</v>
      </c>
      <c r="B3817">
        <f>HYPERLINK("https://github.com/pmd/pmd/commit/34e936c5e319c640ed22d946e3e07bc6ff84db09", "34e936c5e319c640ed22d946e3e07bc6ff84db09")</f>
        <v>0</v>
      </c>
      <c r="C3817">
        <f>HYPERLINK("https://github.com/pmd/pmd/commit/e6a2a60aaa292fecbf46abd7dc7e73099d7623fa", "e6a2a60aaa292fecbf46abd7dc7e73099d7623fa")</f>
        <v>0</v>
      </c>
      <c r="D3817" t="s">
        <v>781</v>
      </c>
      <c r="E3817" t="s">
        <v>1275</v>
      </c>
      <c r="F3817" t="s">
        <v>2291</v>
      </c>
      <c r="G3817" t="s">
        <v>2823</v>
      </c>
      <c r="H3817" t="s">
        <v>5060</v>
      </c>
    </row>
    <row r="3818" spans="1:8">
      <c r="H3818" t="s">
        <v>5061</v>
      </c>
    </row>
    <row r="3819" spans="1:8">
      <c r="H3819" t="s">
        <v>5062</v>
      </c>
    </row>
    <row r="3820" spans="1:8">
      <c r="H3820" t="s">
        <v>5063</v>
      </c>
    </row>
    <row r="3821" spans="1:8">
      <c r="H3821" t="s">
        <v>5064</v>
      </c>
    </row>
    <row r="3822" spans="1:8">
      <c r="A3822" t="s">
        <v>491</v>
      </c>
      <c r="B3822">
        <f>HYPERLINK("https://github.com/pmd/pmd/commit/a792e5ef2525ec6e9e6b18f0caebc1e9c9841b81", "a792e5ef2525ec6e9e6b18f0caebc1e9c9841b81")</f>
        <v>0</v>
      </c>
      <c r="C3822">
        <f>HYPERLINK("https://github.com/pmd/pmd/commit/90df330e52de5d5eec9edc238307304a6e0e7f20", "90df330e52de5d5eec9edc238307304a6e0e7f20")</f>
        <v>0</v>
      </c>
      <c r="D3822" t="s">
        <v>781</v>
      </c>
      <c r="E3822" t="s">
        <v>1276</v>
      </c>
      <c r="F3822" t="s">
        <v>2574</v>
      </c>
      <c r="G3822" t="s">
        <v>3445</v>
      </c>
      <c r="H3822" t="s">
        <v>5065</v>
      </c>
    </row>
    <row r="3823" spans="1:8">
      <c r="F3823" t="s">
        <v>2292</v>
      </c>
      <c r="G3823" t="s">
        <v>3307</v>
      </c>
      <c r="H3823" t="s">
        <v>4547</v>
      </c>
    </row>
    <row r="3824" spans="1:8">
      <c r="A3824" t="s">
        <v>492</v>
      </c>
      <c r="B3824">
        <f>HYPERLINK("https://github.com/pmd/pmd/commit/df4ed6097155e9495c30747cfbd53579a8be10fc", "df4ed6097155e9495c30747cfbd53579a8be10fc")</f>
        <v>0</v>
      </c>
      <c r="C3824">
        <f>HYPERLINK("https://github.com/pmd/pmd/commit/7c475d64a101e2ad464802de2320263195bdcba1", "7c475d64a101e2ad464802de2320263195bdcba1")</f>
        <v>0</v>
      </c>
      <c r="D3824" t="s">
        <v>781</v>
      </c>
      <c r="E3824" t="s">
        <v>1277</v>
      </c>
      <c r="F3824" t="s">
        <v>2575</v>
      </c>
      <c r="G3824" t="s">
        <v>2802</v>
      </c>
      <c r="H3824" t="s">
        <v>5066</v>
      </c>
    </row>
    <row r="3825" spans="1:8">
      <c r="H3825" t="s">
        <v>5067</v>
      </c>
    </row>
    <row r="3826" spans="1:8">
      <c r="A3826" t="s">
        <v>493</v>
      </c>
      <c r="B3826">
        <f>HYPERLINK("https://github.com/pmd/pmd/commit/c29f1a6b84cc10e07fcfff70775c126eac8209ef", "c29f1a6b84cc10e07fcfff70775c126eac8209ef")</f>
        <v>0</v>
      </c>
      <c r="C3826">
        <f>HYPERLINK("https://github.com/pmd/pmd/commit/d1479d9fcffeb4c6bbb1758effb4a1beaf7ba3d2", "d1479d9fcffeb4c6bbb1758effb4a1beaf7ba3d2")</f>
        <v>0</v>
      </c>
      <c r="D3826" t="s">
        <v>781</v>
      </c>
      <c r="E3826" t="s">
        <v>1278</v>
      </c>
      <c r="F3826" t="s">
        <v>2576</v>
      </c>
      <c r="G3826" t="s">
        <v>3196</v>
      </c>
      <c r="H3826" t="s">
        <v>5068</v>
      </c>
    </row>
    <row r="3827" spans="1:8">
      <c r="A3827" t="s">
        <v>493</v>
      </c>
      <c r="B3827">
        <f>HYPERLINK("https://github.com/pmd/pmd/commit/eb88113ed1a4e791a058dad7292767075c0955a3", "eb88113ed1a4e791a058dad7292767075c0955a3")</f>
        <v>0</v>
      </c>
      <c r="C3827">
        <f>HYPERLINK("https://github.com/pmd/pmd/commit/c29f1a6b84cc10e07fcfff70775c126eac8209ef", "c29f1a6b84cc10e07fcfff70775c126eac8209ef")</f>
        <v>0</v>
      </c>
      <c r="D3827" t="s">
        <v>781</v>
      </c>
      <c r="E3827" t="s">
        <v>1279</v>
      </c>
      <c r="F3827" t="s">
        <v>2577</v>
      </c>
      <c r="G3827" t="s">
        <v>2917</v>
      </c>
      <c r="H3827" t="s">
        <v>5069</v>
      </c>
    </row>
    <row r="3828" spans="1:8">
      <c r="A3828" t="s">
        <v>493</v>
      </c>
      <c r="B3828">
        <f>HYPERLINK("https://github.com/pmd/pmd/commit/b270076e136c0db512d6883c22be9cffe1cf53ef", "b270076e136c0db512d6883c22be9cffe1cf53ef")</f>
        <v>0</v>
      </c>
      <c r="C3828">
        <f>HYPERLINK("https://github.com/pmd/pmd/commit/eb88113ed1a4e791a058dad7292767075c0955a3", "eb88113ed1a4e791a058dad7292767075c0955a3")</f>
        <v>0</v>
      </c>
      <c r="D3828" t="s">
        <v>781</v>
      </c>
      <c r="E3828" t="s">
        <v>1280</v>
      </c>
      <c r="F3828" t="s">
        <v>2578</v>
      </c>
      <c r="G3828" t="s">
        <v>3446</v>
      </c>
      <c r="H3828" t="s">
        <v>5070</v>
      </c>
    </row>
    <row r="3829" spans="1:8">
      <c r="H3829" t="s">
        <v>5070</v>
      </c>
    </row>
    <row r="3830" spans="1:8">
      <c r="A3830" t="s">
        <v>494</v>
      </c>
      <c r="B3830">
        <f>HYPERLINK("https://github.com/pmd/pmd/commit/d0a3174f204ca812e955bfb68a89837db9e578c7", "d0a3174f204ca812e955bfb68a89837db9e578c7")</f>
        <v>0</v>
      </c>
      <c r="C3830">
        <f>HYPERLINK("https://github.com/pmd/pmd/commit/9431ce4d9f8e4a9f17bd5a4c9b25a7ed766f206a", "9431ce4d9f8e4a9f17bd5a4c9b25a7ed766f206a")</f>
        <v>0</v>
      </c>
      <c r="D3830" t="s">
        <v>781</v>
      </c>
      <c r="E3830" t="s">
        <v>1280</v>
      </c>
      <c r="F3830" t="s">
        <v>2578</v>
      </c>
      <c r="G3830" t="s">
        <v>3447</v>
      </c>
      <c r="H3830" t="s">
        <v>4544</v>
      </c>
    </row>
    <row r="3831" spans="1:8">
      <c r="H3831" t="s">
        <v>4562</v>
      </c>
    </row>
    <row r="3832" spans="1:8">
      <c r="H3832" t="s">
        <v>5071</v>
      </c>
    </row>
    <row r="3833" spans="1:8">
      <c r="H3833" t="s">
        <v>5072</v>
      </c>
    </row>
    <row r="3834" spans="1:8">
      <c r="A3834" t="s">
        <v>495</v>
      </c>
      <c r="B3834">
        <f>HYPERLINK("https://github.com/pmd/pmd/commit/66b52ee38f74226e95f4a764a115b9fa8a5f4b37", "66b52ee38f74226e95f4a764a115b9fa8a5f4b37")</f>
        <v>0</v>
      </c>
      <c r="C3834">
        <f>HYPERLINK("https://github.com/pmd/pmd/commit/05b39e34192c80d9c6f89437ce7dbadfb0c125aa", "05b39e34192c80d9c6f89437ce7dbadfb0c125aa")</f>
        <v>0</v>
      </c>
      <c r="D3834" t="s">
        <v>790</v>
      </c>
      <c r="E3834" t="s">
        <v>1281</v>
      </c>
      <c r="F3834" t="s">
        <v>2579</v>
      </c>
      <c r="G3834" t="s">
        <v>3448</v>
      </c>
      <c r="H3834" t="s">
        <v>5073</v>
      </c>
    </row>
    <row r="3835" spans="1:8">
      <c r="H3835" t="s">
        <v>4235</v>
      </c>
    </row>
    <row r="3836" spans="1:8">
      <c r="H3836" t="s">
        <v>5074</v>
      </c>
    </row>
    <row r="3837" spans="1:8">
      <c r="H3837" t="s">
        <v>4235</v>
      </c>
    </row>
    <row r="3838" spans="1:8">
      <c r="H3838" t="s">
        <v>4794</v>
      </c>
    </row>
    <row r="3839" spans="1:8">
      <c r="H3839" t="s">
        <v>5075</v>
      </c>
    </row>
    <row r="3840" spans="1:8">
      <c r="H3840" t="s">
        <v>4208</v>
      </c>
    </row>
    <row r="3841" spans="1:8">
      <c r="H3841" t="s">
        <v>5076</v>
      </c>
    </row>
    <row r="3842" spans="1:8">
      <c r="H3842" t="s">
        <v>5077</v>
      </c>
    </row>
    <row r="3843" spans="1:8">
      <c r="H3843" t="s">
        <v>5078</v>
      </c>
    </row>
    <row r="3844" spans="1:8">
      <c r="H3844" t="s">
        <v>3797</v>
      </c>
    </row>
    <row r="3845" spans="1:8">
      <c r="H3845" t="s">
        <v>5079</v>
      </c>
    </row>
    <row r="3846" spans="1:8">
      <c r="H3846" t="s">
        <v>4209</v>
      </c>
    </row>
    <row r="3847" spans="1:8">
      <c r="H3847" t="s">
        <v>5080</v>
      </c>
    </row>
    <row r="3848" spans="1:8">
      <c r="H3848" t="s">
        <v>5081</v>
      </c>
    </row>
    <row r="3849" spans="1:8">
      <c r="H3849" t="s">
        <v>5082</v>
      </c>
    </row>
    <row r="3850" spans="1:8">
      <c r="H3850" t="s">
        <v>5083</v>
      </c>
    </row>
    <row r="3851" spans="1:8">
      <c r="H3851" t="s">
        <v>5084</v>
      </c>
    </row>
    <row r="3852" spans="1:8">
      <c r="A3852" t="s">
        <v>496</v>
      </c>
      <c r="B3852">
        <f>HYPERLINK("https://github.com/pmd/pmd/commit/bc394dcf67221ea230c049cce9a420d56bbd9f74", "bc394dcf67221ea230c049cce9a420d56bbd9f74")</f>
        <v>0</v>
      </c>
      <c r="C3852">
        <f>HYPERLINK("https://github.com/pmd/pmd/commit/8c5fd6956dc406abaf57260275d5c5762bf4ed0b", "8c5fd6956dc406abaf57260275d5c5762bf4ed0b")</f>
        <v>0</v>
      </c>
      <c r="D3852" t="s">
        <v>781</v>
      </c>
      <c r="E3852" t="s">
        <v>1279</v>
      </c>
      <c r="F3852" t="s">
        <v>2377</v>
      </c>
      <c r="G3852" t="s">
        <v>3357</v>
      </c>
      <c r="H3852" t="s">
        <v>5085</v>
      </c>
    </row>
    <row r="3853" spans="1:8">
      <c r="H3853" t="s">
        <v>5086</v>
      </c>
    </row>
    <row r="3854" spans="1:8">
      <c r="H3854" t="s">
        <v>5087</v>
      </c>
    </row>
    <row r="3855" spans="1:8">
      <c r="A3855" t="s">
        <v>497</v>
      </c>
      <c r="B3855">
        <f>HYPERLINK("https://github.com/pmd/pmd/commit/b03e2336477b614e9bd9f6aedbca6f8a1b100453", "b03e2336477b614e9bd9f6aedbca6f8a1b100453")</f>
        <v>0</v>
      </c>
      <c r="C3855">
        <f>HYPERLINK("https://github.com/pmd/pmd/commit/5960740d1882cad84c253ad04760772225ae36d8", "5960740d1882cad84c253ad04760772225ae36d8")</f>
        <v>0</v>
      </c>
      <c r="D3855" t="s">
        <v>781</v>
      </c>
      <c r="E3855" t="s">
        <v>1282</v>
      </c>
      <c r="F3855" t="s">
        <v>2390</v>
      </c>
      <c r="G3855" t="s">
        <v>2837</v>
      </c>
      <c r="H3855" t="s">
        <v>5088</v>
      </c>
    </row>
    <row r="3856" spans="1:8">
      <c r="H3856" t="s">
        <v>5089</v>
      </c>
    </row>
    <row r="3857" spans="1:8">
      <c r="H3857" t="s">
        <v>5090</v>
      </c>
    </row>
    <row r="3858" spans="1:8">
      <c r="H3858" t="s">
        <v>5091</v>
      </c>
    </row>
    <row r="3859" spans="1:8">
      <c r="H3859" t="s">
        <v>5092</v>
      </c>
    </row>
    <row r="3860" spans="1:8">
      <c r="H3860" t="s">
        <v>5093</v>
      </c>
    </row>
    <row r="3861" spans="1:8">
      <c r="H3861" t="s">
        <v>5094</v>
      </c>
    </row>
    <row r="3862" spans="1:8">
      <c r="A3862" t="s">
        <v>498</v>
      </c>
      <c r="B3862">
        <f>HYPERLINK("https://github.com/pmd/pmd/commit/8afe5ae7a8c7aae109955b826a5e35c12a016b77", "8afe5ae7a8c7aae109955b826a5e35c12a016b77")</f>
        <v>0</v>
      </c>
      <c r="C3862">
        <f>HYPERLINK("https://github.com/pmd/pmd/commit/f67819e05acf10b4230e1dfdd8d500a004e58aa2", "f67819e05acf10b4230e1dfdd8d500a004e58aa2")</f>
        <v>0</v>
      </c>
      <c r="D3862" t="s">
        <v>781</v>
      </c>
      <c r="E3862" t="s">
        <v>1283</v>
      </c>
      <c r="F3862" t="s">
        <v>2580</v>
      </c>
      <c r="G3862" t="s">
        <v>3449</v>
      </c>
      <c r="H3862" t="s">
        <v>4871</v>
      </c>
    </row>
    <row r="3863" spans="1:8">
      <c r="F3863" t="s">
        <v>2388</v>
      </c>
      <c r="G3863" t="s">
        <v>2835</v>
      </c>
      <c r="H3863" t="s">
        <v>5095</v>
      </c>
    </row>
    <row r="3864" spans="1:8">
      <c r="F3864" t="s">
        <v>2372</v>
      </c>
      <c r="G3864" t="s">
        <v>2975</v>
      </c>
      <c r="H3864" t="s">
        <v>4871</v>
      </c>
    </row>
    <row r="3865" spans="1:8">
      <c r="F3865" t="s">
        <v>2503</v>
      </c>
      <c r="G3865" t="s">
        <v>3421</v>
      </c>
      <c r="H3865" t="s">
        <v>4871</v>
      </c>
    </row>
    <row r="3866" spans="1:8">
      <c r="F3866" t="s">
        <v>2563</v>
      </c>
      <c r="G3866" t="s">
        <v>3437</v>
      </c>
      <c r="H3866" t="s">
        <v>4871</v>
      </c>
    </row>
    <row r="3867" spans="1:8">
      <c r="F3867" t="s">
        <v>2571</v>
      </c>
      <c r="G3867" t="s">
        <v>3443</v>
      </c>
      <c r="H3867" t="s">
        <v>4871</v>
      </c>
    </row>
    <row r="3868" spans="1:8">
      <c r="F3868" t="s">
        <v>2315</v>
      </c>
      <c r="G3868" t="s">
        <v>3325</v>
      </c>
      <c r="H3868" t="s">
        <v>5096</v>
      </c>
    </row>
    <row r="3869" spans="1:8">
      <c r="H3869" t="s">
        <v>5097</v>
      </c>
    </row>
    <row r="3870" spans="1:8">
      <c r="F3870" t="s">
        <v>2392</v>
      </c>
      <c r="G3870" t="s">
        <v>3365</v>
      </c>
      <c r="H3870" t="s">
        <v>5098</v>
      </c>
    </row>
    <row r="3871" spans="1:8">
      <c r="F3871" t="s">
        <v>2581</v>
      </c>
      <c r="G3871" t="s">
        <v>3450</v>
      </c>
      <c r="H3871" t="s">
        <v>4814</v>
      </c>
    </row>
    <row r="3872" spans="1:8">
      <c r="F3872" t="s">
        <v>2322</v>
      </c>
      <c r="G3872" t="s">
        <v>3177</v>
      </c>
      <c r="H3872" t="s">
        <v>5099</v>
      </c>
    </row>
    <row r="3873" spans="6:8">
      <c r="H3873" t="s">
        <v>4889</v>
      </c>
    </row>
    <row r="3874" spans="6:8">
      <c r="H3874" t="s">
        <v>5100</v>
      </c>
    </row>
    <row r="3875" spans="6:8">
      <c r="F3875" t="s">
        <v>2343</v>
      </c>
      <c r="G3875" t="s">
        <v>3341</v>
      </c>
      <c r="H3875" t="s">
        <v>4694</v>
      </c>
    </row>
    <row r="3876" spans="6:8">
      <c r="H3876" t="s">
        <v>4695</v>
      </c>
    </row>
    <row r="3877" spans="6:8">
      <c r="H3877" t="s">
        <v>5101</v>
      </c>
    </row>
    <row r="3878" spans="6:8">
      <c r="H3878" t="s">
        <v>5102</v>
      </c>
    </row>
    <row r="3879" spans="6:8">
      <c r="H3879" t="s">
        <v>5103</v>
      </c>
    </row>
    <row r="3880" spans="6:8">
      <c r="H3880" t="s">
        <v>5104</v>
      </c>
    </row>
    <row r="3881" spans="6:8">
      <c r="H3881" t="s">
        <v>5105</v>
      </c>
    </row>
    <row r="3882" spans="6:8">
      <c r="H3882" t="s">
        <v>5106</v>
      </c>
    </row>
    <row r="3883" spans="6:8">
      <c r="H3883" t="s">
        <v>5107</v>
      </c>
    </row>
    <row r="3884" spans="6:8">
      <c r="H3884" t="s">
        <v>5108</v>
      </c>
    </row>
    <row r="3885" spans="6:8">
      <c r="H3885" t="s">
        <v>5109</v>
      </c>
    </row>
    <row r="3886" spans="6:8">
      <c r="F3886" t="s">
        <v>2344</v>
      </c>
      <c r="G3886" t="s">
        <v>3342</v>
      </c>
      <c r="H3886" t="s">
        <v>4562</v>
      </c>
    </row>
    <row r="3887" spans="6:8">
      <c r="F3887" t="s">
        <v>2582</v>
      </c>
      <c r="G3887" t="s">
        <v>3439</v>
      </c>
      <c r="H3887" t="s">
        <v>5110</v>
      </c>
    </row>
    <row r="3888" spans="6:8">
      <c r="F3888" t="s">
        <v>2583</v>
      </c>
      <c r="G3888" t="s">
        <v>2888</v>
      </c>
      <c r="H3888" t="s">
        <v>5110</v>
      </c>
    </row>
    <row r="3889" spans="1:8">
      <c r="F3889" t="s">
        <v>2426</v>
      </c>
      <c r="G3889" t="s">
        <v>3389</v>
      </c>
      <c r="H3889" t="s">
        <v>5111</v>
      </c>
    </row>
    <row r="3890" spans="1:8">
      <c r="H3890" t="s">
        <v>5112</v>
      </c>
    </row>
    <row r="3891" spans="1:8">
      <c r="H3891" t="s">
        <v>5113</v>
      </c>
    </row>
    <row r="3892" spans="1:8">
      <c r="H3892" t="s">
        <v>4342</v>
      </c>
    </row>
    <row r="3893" spans="1:8">
      <c r="F3893" t="s">
        <v>2584</v>
      </c>
      <c r="G3893" t="s">
        <v>3390</v>
      </c>
      <c r="H3893" t="s">
        <v>4760</v>
      </c>
    </row>
    <row r="3894" spans="1:8">
      <c r="H3894" t="s">
        <v>4761</v>
      </c>
    </row>
    <row r="3895" spans="1:8">
      <c r="H3895" t="s">
        <v>4762</v>
      </c>
    </row>
    <row r="3896" spans="1:8">
      <c r="H3896" t="s">
        <v>4763</v>
      </c>
    </row>
    <row r="3897" spans="1:8">
      <c r="F3897" t="s">
        <v>2357</v>
      </c>
      <c r="G3897" t="s">
        <v>3346</v>
      </c>
      <c r="H3897" t="s">
        <v>5114</v>
      </c>
    </row>
    <row r="3898" spans="1:8">
      <c r="A3898" t="s">
        <v>499</v>
      </c>
      <c r="B3898">
        <f>HYPERLINK("https://github.com/pmd/pmd/commit/f72810088d2c7f3c29fbde185b25cfc72fc1fbcc", "f72810088d2c7f3c29fbde185b25cfc72fc1fbcc")</f>
        <v>0</v>
      </c>
      <c r="C3898">
        <f>HYPERLINK("https://github.com/pmd/pmd/commit/8afe5ae7a8c7aae109955b826a5e35c12a016b77", "8afe5ae7a8c7aae109955b826a5e35c12a016b77")</f>
        <v>0</v>
      </c>
      <c r="D3898" t="s">
        <v>781</v>
      </c>
      <c r="E3898" t="s">
        <v>1284</v>
      </c>
      <c r="F3898" t="s">
        <v>2344</v>
      </c>
      <c r="G3898" t="s">
        <v>3342</v>
      </c>
      <c r="H3898" t="s">
        <v>5115</v>
      </c>
    </row>
    <row r="3899" spans="1:8">
      <c r="F3899" t="s">
        <v>2585</v>
      </c>
      <c r="G3899" t="s">
        <v>3341</v>
      </c>
      <c r="H3899" t="s">
        <v>4694</v>
      </c>
    </row>
    <row r="3900" spans="1:8">
      <c r="H3900" t="s">
        <v>4695</v>
      </c>
    </row>
    <row r="3901" spans="1:8">
      <c r="H3901" t="s">
        <v>5101</v>
      </c>
    </row>
    <row r="3902" spans="1:8">
      <c r="H3902" t="s">
        <v>5102</v>
      </c>
    </row>
    <row r="3903" spans="1:8">
      <c r="H3903" t="s">
        <v>5103</v>
      </c>
    </row>
    <row r="3904" spans="1:8">
      <c r="H3904" t="s">
        <v>5104</v>
      </c>
    </row>
    <row r="3905" spans="1:8">
      <c r="H3905" t="s">
        <v>5105</v>
      </c>
    </row>
    <row r="3906" spans="1:8">
      <c r="H3906" t="s">
        <v>5106</v>
      </c>
    </row>
    <row r="3907" spans="1:8">
      <c r="H3907" t="s">
        <v>5107</v>
      </c>
    </row>
    <row r="3908" spans="1:8">
      <c r="H3908" t="s">
        <v>5108</v>
      </c>
    </row>
    <row r="3909" spans="1:8">
      <c r="H3909" t="s">
        <v>5109</v>
      </c>
    </row>
    <row r="3910" spans="1:8">
      <c r="F3910" t="s">
        <v>2345</v>
      </c>
      <c r="G3910" t="s">
        <v>2927</v>
      </c>
      <c r="H3910" t="s">
        <v>5116</v>
      </c>
    </row>
    <row r="3911" spans="1:8">
      <c r="F3911" t="s">
        <v>2586</v>
      </c>
      <c r="G3911" t="s">
        <v>3389</v>
      </c>
      <c r="H3911" t="s">
        <v>5111</v>
      </c>
    </row>
    <row r="3912" spans="1:8">
      <c r="H3912" t="s">
        <v>5112</v>
      </c>
    </row>
    <row r="3913" spans="1:8">
      <c r="H3913" t="s">
        <v>5113</v>
      </c>
    </row>
    <row r="3914" spans="1:8">
      <c r="A3914" t="s">
        <v>500</v>
      </c>
      <c r="B3914">
        <f>HYPERLINK("https://github.com/pmd/pmd/commit/3458c02649dd4303a8d2e25ce94dabdcefb986eb", "3458c02649dd4303a8d2e25ce94dabdcefb986eb")</f>
        <v>0</v>
      </c>
      <c r="C3914">
        <f>HYPERLINK("https://github.com/pmd/pmd/commit/86086bc04acf705e284735cf526a5898cfea826a", "86086bc04acf705e284735cf526a5898cfea826a")</f>
        <v>0</v>
      </c>
      <c r="D3914" t="s">
        <v>781</v>
      </c>
      <c r="E3914" t="s">
        <v>1285</v>
      </c>
      <c r="F3914" t="s">
        <v>2587</v>
      </c>
      <c r="G3914" t="s">
        <v>3451</v>
      </c>
      <c r="H3914" t="s">
        <v>5117</v>
      </c>
    </row>
    <row r="3915" spans="1:8">
      <c r="H3915" t="s">
        <v>5118</v>
      </c>
    </row>
    <row r="3916" spans="1:8">
      <c r="H3916" t="s">
        <v>5119</v>
      </c>
    </row>
    <row r="3917" spans="1:8">
      <c r="H3917" t="s">
        <v>5120</v>
      </c>
    </row>
    <row r="3918" spans="1:8">
      <c r="H3918" t="s">
        <v>5121</v>
      </c>
    </row>
    <row r="3919" spans="1:8">
      <c r="H3919" t="s">
        <v>5122</v>
      </c>
    </row>
    <row r="3920" spans="1:8">
      <c r="H3920" t="s">
        <v>5123</v>
      </c>
    </row>
    <row r="3921" spans="1:8">
      <c r="H3921" t="s">
        <v>5124</v>
      </c>
    </row>
    <row r="3922" spans="1:8">
      <c r="H3922" t="s">
        <v>4246</v>
      </c>
    </row>
    <row r="3923" spans="1:8">
      <c r="A3923" t="s">
        <v>501</v>
      </c>
      <c r="B3923">
        <f>HYPERLINK("https://github.com/pmd/pmd/commit/99cc1afd1b81fafb61c8bdbe7dadb0bfb984cb13", "99cc1afd1b81fafb61c8bdbe7dadb0bfb984cb13")</f>
        <v>0</v>
      </c>
      <c r="C3923">
        <f>HYPERLINK("https://github.com/pmd/pmd/commit/f6d25ccf3380b395932f7dd06ba430930512d6b0", "f6d25ccf3380b395932f7dd06ba430930512d6b0")</f>
        <v>0</v>
      </c>
      <c r="D3923" t="s">
        <v>781</v>
      </c>
      <c r="E3923" t="s">
        <v>1286</v>
      </c>
      <c r="F3923" t="s">
        <v>2588</v>
      </c>
      <c r="G3923" t="s">
        <v>2979</v>
      </c>
      <c r="H3923" t="s">
        <v>5125</v>
      </c>
    </row>
    <row r="3924" spans="1:8">
      <c r="H3924" t="s">
        <v>5126</v>
      </c>
    </row>
    <row r="3925" spans="1:8">
      <c r="H3925" t="s">
        <v>5127</v>
      </c>
    </row>
    <row r="3926" spans="1:8">
      <c r="H3926" t="s">
        <v>5128</v>
      </c>
    </row>
    <row r="3927" spans="1:8">
      <c r="H3927" t="s">
        <v>5129</v>
      </c>
    </row>
    <row r="3928" spans="1:8">
      <c r="H3928" t="s">
        <v>5130</v>
      </c>
    </row>
    <row r="3929" spans="1:8">
      <c r="A3929" t="s">
        <v>502</v>
      </c>
      <c r="B3929">
        <f>HYPERLINK("https://github.com/pmd/pmd/commit/1eab9448e720a8bf88a70583b272cd3e84fc1af3", "1eab9448e720a8bf88a70583b272cd3e84fc1af3")</f>
        <v>0</v>
      </c>
      <c r="C3929">
        <f>HYPERLINK("https://github.com/pmd/pmd/commit/d4da257dc64354b0e13956d2d9dcdbb7628ec4a8", "d4da257dc64354b0e13956d2d9dcdbb7628ec4a8")</f>
        <v>0</v>
      </c>
      <c r="D3929" t="s">
        <v>781</v>
      </c>
      <c r="E3929" t="s">
        <v>1287</v>
      </c>
      <c r="F3929" t="s">
        <v>2407</v>
      </c>
      <c r="G3929" t="s">
        <v>3374</v>
      </c>
      <c r="H3929" t="s">
        <v>4028</v>
      </c>
    </row>
    <row r="3930" spans="1:8">
      <c r="H3930" t="s">
        <v>4030</v>
      </c>
    </row>
    <row r="3931" spans="1:8">
      <c r="H3931" t="s">
        <v>5131</v>
      </c>
    </row>
    <row r="3932" spans="1:8">
      <c r="H3932" t="s">
        <v>5132</v>
      </c>
    </row>
    <row r="3933" spans="1:8">
      <c r="H3933" t="s">
        <v>5133</v>
      </c>
    </row>
    <row r="3934" spans="1:8">
      <c r="H3934" t="s">
        <v>5134</v>
      </c>
    </row>
    <row r="3935" spans="1:8">
      <c r="F3935" t="s">
        <v>2408</v>
      </c>
      <c r="G3935" t="s">
        <v>3375</v>
      </c>
      <c r="H3935" t="s">
        <v>5135</v>
      </c>
    </row>
    <row r="3936" spans="1:8">
      <c r="H3936" t="s">
        <v>5136</v>
      </c>
    </row>
    <row r="3937" spans="1:8">
      <c r="H3937" t="s">
        <v>5137</v>
      </c>
    </row>
    <row r="3938" spans="1:8">
      <c r="A3938" t="s">
        <v>503</v>
      </c>
      <c r="B3938">
        <f>HYPERLINK("https://github.com/pmd/pmd/commit/77664d9d7f1d4bca02bf7bb58eb6de9a14338fe7", "77664d9d7f1d4bca02bf7bb58eb6de9a14338fe7")</f>
        <v>0</v>
      </c>
      <c r="C3938">
        <f>HYPERLINK("https://github.com/pmd/pmd/commit/d4da257dc64354b0e13956d2d9dcdbb7628ec4a8", "d4da257dc64354b0e13956d2d9dcdbb7628ec4a8")</f>
        <v>0</v>
      </c>
      <c r="D3938" t="s">
        <v>781</v>
      </c>
      <c r="E3938" t="s">
        <v>1288</v>
      </c>
      <c r="F3938" t="s">
        <v>2563</v>
      </c>
      <c r="G3938" t="s">
        <v>3437</v>
      </c>
      <c r="H3938" t="s">
        <v>5138</v>
      </c>
    </row>
    <row r="3939" spans="1:8">
      <c r="H3939" t="s">
        <v>5139</v>
      </c>
    </row>
    <row r="3940" spans="1:8">
      <c r="H3940" t="s">
        <v>5140</v>
      </c>
    </row>
    <row r="3941" spans="1:8">
      <c r="H3941" t="s">
        <v>4937</v>
      </c>
    </row>
    <row r="3942" spans="1:8">
      <c r="F3942" t="s">
        <v>2571</v>
      </c>
      <c r="G3942" t="s">
        <v>3443</v>
      </c>
      <c r="H3942" t="s">
        <v>5140</v>
      </c>
    </row>
    <row r="3943" spans="1:8">
      <c r="H3943" t="s">
        <v>5141</v>
      </c>
    </row>
    <row r="3944" spans="1:8">
      <c r="A3944" t="s">
        <v>504</v>
      </c>
      <c r="B3944">
        <f>HYPERLINK("https://github.com/pmd/pmd/commit/4269fd1b734cce92db76490b4e579bb0265f9f6e", "4269fd1b734cce92db76490b4e579bb0265f9f6e")</f>
        <v>0</v>
      </c>
      <c r="C3944">
        <f>HYPERLINK("https://github.com/pmd/pmd/commit/a7c5a1f0beb78884ff14bb88d4890f0db058e16c", "a7c5a1f0beb78884ff14bb88d4890f0db058e16c")</f>
        <v>0</v>
      </c>
      <c r="D3944" t="s">
        <v>787</v>
      </c>
      <c r="E3944" t="s">
        <v>1289</v>
      </c>
      <c r="F3944" t="s">
        <v>2343</v>
      </c>
      <c r="G3944" t="s">
        <v>3341</v>
      </c>
      <c r="H3944" t="s">
        <v>4694</v>
      </c>
    </row>
    <row r="3945" spans="1:8">
      <c r="H3945" t="s">
        <v>4695</v>
      </c>
    </row>
    <row r="3946" spans="1:8">
      <c r="H3946" t="s">
        <v>5101</v>
      </c>
    </row>
    <row r="3947" spans="1:8">
      <c r="H3947" t="s">
        <v>5102</v>
      </c>
    </row>
    <row r="3948" spans="1:8">
      <c r="H3948" t="s">
        <v>5103</v>
      </c>
    </row>
    <row r="3949" spans="1:8">
      <c r="H3949" t="s">
        <v>5104</v>
      </c>
    </row>
    <row r="3950" spans="1:8">
      <c r="H3950" t="s">
        <v>5105</v>
      </c>
    </row>
    <row r="3951" spans="1:8">
      <c r="H3951" t="s">
        <v>5106</v>
      </c>
    </row>
    <row r="3952" spans="1:8">
      <c r="H3952" t="s">
        <v>5107</v>
      </c>
    </row>
    <row r="3953" spans="1:8">
      <c r="H3953" t="s">
        <v>5108</v>
      </c>
    </row>
    <row r="3954" spans="1:8">
      <c r="H3954" t="s">
        <v>5109</v>
      </c>
    </row>
    <row r="3955" spans="1:8">
      <c r="F3955" t="s">
        <v>2344</v>
      </c>
      <c r="G3955" t="s">
        <v>3342</v>
      </c>
      <c r="H3955" t="s">
        <v>4562</v>
      </c>
    </row>
    <row r="3956" spans="1:8">
      <c r="F3956" t="s">
        <v>2582</v>
      </c>
      <c r="G3956" t="s">
        <v>3439</v>
      </c>
      <c r="H3956" t="s">
        <v>5110</v>
      </c>
    </row>
    <row r="3957" spans="1:8">
      <c r="F3957" t="s">
        <v>2583</v>
      </c>
      <c r="G3957" t="s">
        <v>2888</v>
      </c>
      <c r="H3957" t="s">
        <v>5110</v>
      </c>
    </row>
    <row r="3958" spans="1:8">
      <c r="F3958" t="s">
        <v>2426</v>
      </c>
      <c r="G3958" t="s">
        <v>3389</v>
      </c>
      <c r="H3958" t="s">
        <v>5111</v>
      </c>
    </row>
    <row r="3959" spans="1:8">
      <c r="H3959" t="s">
        <v>5112</v>
      </c>
    </row>
    <row r="3960" spans="1:8">
      <c r="H3960" t="s">
        <v>5113</v>
      </c>
    </row>
    <row r="3961" spans="1:8">
      <c r="H3961" t="s">
        <v>4342</v>
      </c>
    </row>
    <row r="3962" spans="1:8">
      <c r="F3962" t="s">
        <v>2584</v>
      </c>
      <c r="G3962" t="s">
        <v>3390</v>
      </c>
      <c r="H3962" t="s">
        <v>4760</v>
      </c>
    </row>
    <row r="3963" spans="1:8">
      <c r="H3963" t="s">
        <v>4761</v>
      </c>
    </row>
    <row r="3964" spans="1:8">
      <c r="H3964" t="s">
        <v>4762</v>
      </c>
    </row>
    <row r="3965" spans="1:8">
      <c r="H3965" t="s">
        <v>4763</v>
      </c>
    </row>
    <row r="3966" spans="1:8">
      <c r="F3966" t="s">
        <v>2357</v>
      </c>
      <c r="G3966" t="s">
        <v>3346</v>
      </c>
      <c r="H3966" t="s">
        <v>5114</v>
      </c>
    </row>
    <row r="3967" spans="1:8">
      <c r="A3967" t="s">
        <v>505</v>
      </c>
      <c r="B3967">
        <f>HYPERLINK("https://github.com/pmd/pmd/commit/b2b17fc4f57bf56a23ad685f784899908feb51a1", "b2b17fc4f57bf56a23ad685f784899908feb51a1")</f>
        <v>0</v>
      </c>
      <c r="C3967">
        <f>HYPERLINK("https://github.com/pmd/pmd/commit/ea86a23b734902a7a2831a193bd3c2a91d298960", "ea86a23b734902a7a2831a193bd3c2a91d298960")</f>
        <v>0</v>
      </c>
      <c r="D3967" t="s">
        <v>787</v>
      </c>
      <c r="E3967" t="s">
        <v>1290</v>
      </c>
      <c r="F3967" t="s">
        <v>2589</v>
      </c>
      <c r="G3967" t="s">
        <v>3387</v>
      </c>
      <c r="H3967" t="s">
        <v>4896</v>
      </c>
    </row>
    <row r="3968" spans="1:8">
      <c r="H3968" t="s">
        <v>5142</v>
      </c>
    </row>
    <row r="3969" spans="1:8">
      <c r="A3969" t="s">
        <v>506</v>
      </c>
      <c r="B3969">
        <f>HYPERLINK("https://github.com/pmd/pmd/commit/5f44a5fc5457511baac801b8aa3623c002fad659", "5f44a5fc5457511baac801b8aa3623c002fad659")</f>
        <v>0</v>
      </c>
      <c r="C3969">
        <f>HYPERLINK("https://github.com/pmd/pmd/commit/398b6835656cf591ab1f4684e07d32b1c97e65bd", "398b6835656cf591ab1f4684e07d32b1c97e65bd")</f>
        <v>0</v>
      </c>
      <c r="D3969" t="s">
        <v>781</v>
      </c>
      <c r="E3969" t="s">
        <v>1291</v>
      </c>
      <c r="F3969" t="s">
        <v>2590</v>
      </c>
      <c r="G3969" t="s">
        <v>3452</v>
      </c>
      <c r="H3969" t="s">
        <v>5143</v>
      </c>
    </row>
    <row r="3970" spans="1:8">
      <c r="H3970" t="s">
        <v>4815</v>
      </c>
    </row>
    <row r="3971" spans="1:8">
      <c r="F3971" t="s">
        <v>2591</v>
      </c>
      <c r="G3971" t="s">
        <v>3409</v>
      </c>
      <c r="H3971" t="s">
        <v>4815</v>
      </c>
    </row>
    <row r="3972" spans="1:8">
      <c r="A3972" t="s">
        <v>507</v>
      </c>
      <c r="B3972">
        <f>HYPERLINK("https://github.com/pmd/pmd/commit/99700d7526a57ece50f779ffc6f9ae75f8e37288", "99700d7526a57ece50f779ffc6f9ae75f8e37288")</f>
        <v>0</v>
      </c>
      <c r="C3972">
        <f>HYPERLINK("https://github.com/pmd/pmd/commit/d6296bd85fb3981124ebd0bbe855c7f9f2a1ec7f", "d6296bd85fb3981124ebd0bbe855c7f9f2a1ec7f")</f>
        <v>0</v>
      </c>
      <c r="D3972" t="s">
        <v>781</v>
      </c>
      <c r="E3972" t="s">
        <v>1292</v>
      </c>
      <c r="F3972" t="s">
        <v>2320</v>
      </c>
      <c r="G3972" t="s">
        <v>3330</v>
      </c>
      <c r="H3972" t="s">
        <v>4911</v>
      </c>
    </row>
    <row r="3973" spans="1:8">
      <c r="H3973" t="s">
        <v>4912</v>
      </c>
    </row>
    <row r="3974" spans="1:8">
      <c r="H3974" t="s">
        <v>4913</v>
      </c>
    </row>
    <row r="3975" spans="1:8">
      <c r="H3975" t="s">
        <v>4914</v>
      </c>
    </row>
    <row r="3976" spans="1:8">
      <c r="H3976" t="s">
        <v>4915</v>
      </c>
    </row>
    <row r="3977" spans="1:8">
      <c r="H3977" t="s">
        <v>4916</v>
      </c>
    </row>
    <row r="3978" spans="1:8">
      <c r="H3978" t="s">
        <v>4917</v>
      </c>
    </row>
    <row r="3979" spans="1:8">
      <c r="H3979" t="s">
        <v>4918</v>
      </c>
    </row>
    <row r="3980" spans="1:8">
      <c r="H3980" t="s">
        <v>4919</v>
      </c>
    </row>
    <row r="3981" spans="1:8">
      <c r="H3981" t="s">
        <v>4920</v>
      </c>
    </row>
    <row r="3982" spans="1:8">
      <c r="H3982" t="s">
        <v>4921</v>
      </c>
    </row>
    <row r="3983" spans="1:8">
      <c r="H3983" t="s">
        <v>4922</v>
      </c>
    </row>
    <row r="3984" spans="1:8">
      <c r="H3984" t="s">
        <v>4923</v>
      </c>
    </row>
    <row r="3985" spans="1:8">
      <c r="H3985" t="s">
        <v>4924</v>
      </c>
    </row>
    <row r="3986" spans="1:8">
      <c r="H3986" t="s">
        <v>4925</v>
      </c>
    </row>
    <row r="3987" spans="1:8">
      <c r="A3987" t="s">
        <v>508</v>
      </c>
      <c r="B3987">
        <f>HYPERLINK("https://github.com/pmd/pmd/commit/bc92fa45907c96f7d0697d5189356253a19f8c43", "bc92fa45907c96f7d0697d5189356253a19f8c43")</f>
        <v>0</v>
      </c>
      <c r="C3987">
        <f>HYPERLINK("https://github.com/pmd/pmd/commit/271efff28997e99620c4dda06a43fe3f73f03200", "271efff28997e99620c4dda06a43fe3f73f03200")</f>
        <v>0</v>
      </c>
      <c r="D3987" t="s">
        <v>787</v>
      </c>
      <c r="E3987" t="s">
        <v>1293</v>
      </c>
      <c r="F3987" t="s">
        <v>2592</v>
      </c>
      <c r="G3987" t="s">
        <v>3453</v>
      </c>
      <c r="H3987" t="s">
        <v>5144</v>
      </c>
    </row>
    <row r="3988" spans="1:8">
      <c r="A3988" t="s">
        <v>509</v>
      </c>
      <c r="B3988">
        <f>HYPERLINK("https://github.com/pmd/pmd/commit/3da261aa6b65e413c304fa4950012e3272c04374", "3da261aa6b65e413c304fa4950012e3272c04374")</f>
        <v>0</v>
      </c>
      <c r="C3988">
        <f>HYPERLINK("https://github.com/pmd/pmd/commit/5786a86f54ec457502ff1c09d36ecdea5e5e9883", "5786a86f54ec457502ff1c09d36ecdea5e5e9883")</f>
        <v>0</v>
      </c>
      <c r="D3988" t="s">
        <v>781</v>
      </c>
      <c r="E3988" t="s">
        <v>1294</v>
      </c>
      <c r="F3988" t="s">
        <v>2593</v>
      </c>
      <c r="G3988" t="s">
        <v>3454</v>
      </c>
      <c r="H3988" t="s">
        <v>5145</v>
      </c>
    </row>
    <row r="3989" spans="1:8">
      <c r="H3989" t="s">
        <v>5146</v>
      </c>
    </row>
    <row r="3990" spans="1:8">
      <c r="H3990" t="s">
        <v>5147</v>
      </c>
    </row>
    <row r="3991" spans="1:8">
      <c r="H3991" t="s">
        <v>5148</v>
      </c>
    </row>
    <row r="3992" spans="1:8">
      <c r="H3992" t="s">
        <v>5149</v>
      </c>
    </row>
    <row r="3993" spans="1:8">
      <c r="H3993" t="s">
        <v>5150</v>
      </c>
    </row>
    <row r="3994" spans="1:8">
      <c r="H3994" t="s">
        <v>5151</v>
      </c>
    </row>
    <row r="3995" spans="1:8">
      <c r="A3995" t="s">
        <v>510</v>
      </c>
      <c r="B3995">
        <f>HYPERLINK("https://github.com/pmd/pmd/commit/5e7b2c5721b356c3371342dfbc49d7a0b6ee57f4", "5e7b2c5721b356c3371342dfbc49d7a0b6ee57f4")</f>
        <v>0</v>
      </c>
      <c r="C3995">
        <f>HYPERLINK("https://github.com/pmd/pmd/commit/1072c49f46d9b434cbab915c3c040b7c12fcb23e", "1072c49f46d9b434cbab915c3c040b7c12fcb23e")</f>
        <v>0</v>
      </c>
      <c r="D3995" t="s">
        <v>781</v>
      </c>
      <c r="E3995" t="s">
        <v>1295</v>
      </c>
      <c r="F3995" t="s">
        <v>2503</v>
      </c>
      <c r="G3995" t="s">
        <v>3421</v>
      </c>
      <c r="H3995" t="s">
        <v>5152</v>
      </c>
    </row>
    <row r="3996" spans="1:8">
      <c r="H3996" t="s">
        <v>5153</v>
      </c>
    </row>
    <row r="3997" spans="1:8">
      <c r="H3997" t="s">
        <v>5154</v>
      </c>
    </row>
    <row r="3998" spans="1:8">
      <c r="H3998" t="s">
        <v>5155</v>
      </c>
    </row>
    <row r="3999" spans="1:8">
      <c r="F3999" t="s">
        <v>2315</v>
      </c>
      <c r="G3999" t="s">
        <v>3325</v>
      </c>
      <c r="H3999" t="s">
        <v>5156</v>
      </c>
    </row>
    <row r="4000" spans="1:8">
      <c r="A4000" t="s">
        <v>511</v>
      </c>
      <c r="B4000">
        <f>HYPERLINK("https://github.com/pmd/pmd/commit/23cb9f41fbe2d4b5904df04aff926cf0374620aa", "23cb9f41fbe2d4b5904df04aff926cf0374620aa")</f>
        <v>0</v>
      </c>
      <c r="C4000">
        <f>HYPERLINK("https://github.com/pmd/pmd/commit/96500f90fcbf6a9eb21b8621d046cc143f1ea603", "96500f90fcbf6a9eb21b8621d046cc143f1ea603")</f>
        <v>0</v>
      </c>
      <c r="D4000" t="s">
        <v>781</v>
      </c>
      <c r="E4000" t="s">
        <v>1296</v>
      </c>
      <c r="F4000" t="s">
        <v>2345</v>
      </c>
      <c r="G4000" t="s">
        <v>2927</v>
      </c>
      <c r="H4000" t="s">
        <v>4707</v>
      </c>
    </row>
    <row r="4001" spans="1:8">
      <c r="A4001" t="s">
        <v>512</v>
      </c>
      <c r="B4001">
        <f>HYPERLINK("https://github.com/pmd/pmd/commit/b5b0bcb9214e79bdaab4ba93f33cc71b7a0e30a8", "b5b0bcb9214e79bdaab4ba93f33cc71b7a0e30a8")</f>
        <v>0</v>
      </c>
      <c r="C4001">
        <f>HYPERLINK("https://github.com/pmd/pmd/commit/aa9a9c2bed2084897e4f311c8783b8a89858a876", "aa9a9c2bed2084897e4f311c8783b8a89858a876")</f>
        <v>0</v>
      </c>
      <c r="D4001" t="s">
        <v>781</v>
      </c>
      <c r="E4001" t="s">
        <v>1297</v>
      </c>
      <c r="F4001" t="s">
        <v>2594</v>
      </c>
      <c r="G4001" t="s">
        <v>3300</v>
      </c>
      <c r="H4001" t="s">
        <v>4877</v>
      </c>
    </row>
    <row r="4002" spans="1:8">
      <c r="F4002" t="s">
        <v>2570</v>
      </c>
      <c r="G4002" t="s">
        <v>3300</v>
      </c>
      <c r="H4002" t="s">
        <v>4877</v>
      </c>
    </row>
    <row r="4003" spans="1:8">
      <c r="F4003" t="s">
        <v>2331</v>
      </c>
      <c r="G4003" t="s">
        <v>3335</v>
      </c>
      <c r="H4003" t="s">
        <v>4342</v>
      </c>
    </row>
    <row r="4004" spans="1:8">
      <c r="F4004" t="s">
        <v>2350</v>
      </c>
      <c r="G4004" t="s">
        <v>3343</v>
      </c>
      <c r="H4004" t="s">
        <v>4342</v>
      </c>
    </row>
    <row r="4005" spans="1:8">
      <c r="A4005" t="s">
        <v>513</v>
      </c>
      <c r="B4005">
        <f>HYPERLINK("https://github.com/pmd/pmd/commit/2123ab3d5d7dcfc867ada3af119c3d3e9cb6183e", "2123ab3d5d7dcfc867ada3af119c3d3e9cb6183e")</f>
        <v>0</v>
      </c>
      <c r="C4005">
        <f>HYPERLINK("https://github.com/pmd/pmd/commit/84b59c335058766d41b2b2f6cc05e265124cf97f", "84b59c335058766d41b2b2f6cc05e265124cf97f")</f>
        <v>0</v>
      </c>
      <c r="D4005" t="s">
        <v>781</v>
      </c>
      <c r="E4005" t="s">
        <v>1298</v>
      </c>
      <c r="F4005" t="s">
        <v>2595</v>
      </c>
      <c r="G4005" t="s">
        <v>3399</v>
      </c>
      <c r="H4005" t="s">
        <v>4842</v>
      </c>
    </row>
    <row r="4006" spans="1:8">
      <c r="F4006" t="s">
        <v>2596</v>
      </c>
      <c r="G4006" t="s">
        <v>2940</v>
      </c>
      <c r="H4006" t="s">
        <v>4842</v>
      </c>
    </row>
    <row r="4007" spans="1:8">
      <c r="F4007" t="s">
        <v>2597</v>
      </c>
      <c r="G4007" t="s">
        <v>3399</v>
      </c>
      <c r="H4007" t="s">
        <v>4842</v>
      </c>
    </row>
    <row r="4008" spans="1:8">
      <c r="F4008" t="s">
        <v>2598</v>
      </c>
      <c r="G4008" t="s">
        <v>2940</v>
      </c>
      <c r="H4008" t="s">
        <v>4842</v>
      </c>
    </row>
    <row r="4009" spans="1:8">
      <c r="F4009" t="s">
        <v>2599</v>
      </c>
      <c r="G4009" t="s">
        <v>3174</v>
      </c>
      <c r="H4009" t="s">
        <v>4842</v>
      </c>
    </row>
    <row r="4010" spans="1:8">
      <c r="F4010" t="s">
        <v>2600</v>
      </c>
      <c r="G4010" t="s">
        <v>3455</v>
      </c>
      <c r="H4010" t="s">
        <v>4842</v>
      </c>
    </row>
    <row r="4011" spans="1:8">
      <c r="A4011" t="s">
        <v>514</v>
      </c>
      <c r="B4011">
        <f>HYPERLINK("https://github.com/pmd/pmd/commit/34e6e8bf08d117e8c8924842b932290c8862b633", "34e6e8bf08d117e8c8924842b932290c8862b633")</f>
        <v>0</v>
      </c>
      <c r="C4011">
        <f>HYPERLINK("https://github.com/pmd/pmd/commit/127b232f2e9e22e6ca9b7c141332f28a6abaf3eb", "127b232f2e9e22e6ca9b7c141332f28a6abaf3eb")</f>
        <v>0</v>
      </c>
      <c r="D4011" t="s">
        <v>781</v>
      </c>
      <c r="E4011" t="s">
        <v>1299</v>
      </c>
      <c r="F4011" t="s">
        <v>2575</v>
      </c>
      <c r="G4011" t="s">
        <v>2802</v>
      </c>
      <c r="H4011" t="s">
        <v>5157</v>
      </c>
    </row>
    <row r="4012" spans="1:8">
      <c r="H4012" t="s">
        <v>5158</v>
      </c>
    </row>
    <row r="4013" spans="1:8">
      <c r="F4013" t="s">
        <v>2393</v>
      </c>
      <c r="G4013" t="s">
        <v>2927</v>
      </c>
      <c r="H4013" t="s">
        <v>4707</v>
      </c>
    </row>
    <row r="4014" spans="1:8">
      <c r="F4014" t="s">
        <v>2601</v>
      </c>
      <c r="G4014" t="s">
        <v>2928</v>
      </c>
      <c r="H4014" t="s">
        <v>5159</v>
      </c>
    </row>
    <row r="4015" spans="1:8">
      <c r="H4015" t="s">
        <v>4246</v>
      </c>
    </row>
    <row r="4016" spans="1:8">
      <c r="F4016" t="s">
        <v>2345</v>
      </c>
      <c r="G4016" t="s">
        <v>2927</v>
      </c>
      <c r="H4016" t="s">
        <v>4707</v>
      </c>
    </row>
    <row r="4017" spans="1:8">
      <c r="A4017" t="s">
        <v>514</v>
      </c>
      <c r="B4017">
        <f>HYPERLINK("https://github.com/pmd/pmd/commit/14a8eeec764c3ab4365f416c032684aa8ac42fc3", "14a8eeec764c3ab4365f416c032684aa8ac42fc3")</f>
        <v>0</v>
      </c>
      <c r="C4017">
        <f>HYPERLINK("https://github.com/pmd/pmd/commit/34e6e8bf08d117e8c8924842b932290c8862b633", "34e6e8bf08d117e8c8924842b932290c8862b633")</f>
        <v>0</v>
      </c>
      <c r="D4017" t="s">
        <v>781</v>
      </c>
      <c r="E4017" t="s">
        <v>1300</v>
      </c>
      <c r="F4017" t="s">
        <v>2291</v>
      </c>
      <c r="G4017" t="s">
        <v>2823</v>
      </c>
      <c r="H4017" t="s">
        <v>5160</v>
      </c>
    </row>
    <row r="4018" spans="1:8">
      <c r="H4018" t="s">
        <v>5161</v>
      </c>
    </row>
    <row r="4019" spans="1:8">
      <c r="F4019" t="s">
        <v>2602</v>
      </c>
      <c r="G4019" t="s">
        <v>2888</v>
      </c>
      <c r="H4019" t="s">
        <v>5162</v>
      </c>
    </row>
    <row r="4020" spans="1:8">
      <c r="A4020" t="s">
        <v>515</v>
      </c>
      <c r="B4020">
        <f>HYPERLINK("https://github.com/pmd/pmd/commit/3191ef360dad948ffeb7b65c9c0d45dfa3bcc40c", "3191ef360dad948ffeb7b65c9c0d45dfa3bcc40c")</f>
        <v>0</v>
      </c>
      <c r="C4020">
        <f>HYPERLINK("https://github.com/pmd/pmd/commit/01ef998d1756b1163197ca7a4e8bd84c73188786", "01ef998d1756b1163197ca7a4e8bd84c73188786")</f>
        <v>0</v>
      </c>
      <c r="D4020" t="s">
        <v>781</v>
      </c>
      <c r="E4020" t="s">
        <v>1301</v>
      </c>
      <c r="F4020" t="s">
        <v>2603</v>
      </c>
      <c r="G4020" t="s">
        <v>3456</v>
      </c>
      <c r="H4020" t="s">
        <v>5163</v>
      </c>
    </row>
    <row r="4021" spans="1:8">
      <c r="H4021" t="s">
        <v>5164</v>
      </c>
    </row>
    <row r="4022" spans="1:8">
      <c r="H4022" t="s">
        <v>5165</v>
      </c>
    </row>
    <row r="4023" spans="1:8">
      <c r="H4023" t="s">
        <v>5166</v>
      </c>
    </row>
    <row r="4024" spans="1:8">
      <c r="H4024" t="s">
        <v>5167</v>
      </c>
    </row>
    <row r="4025" spans="1:8">
      <c r="H4025" t="s">
        <v>5168</v>
      </c>
    </row>
    <row r="4026" spans="1:8">
      <c r="H4026" t="s">
        <v>5169</v>
      </c>
    </row>
    <row r="4027" spans="1:8">
      <c r="H4027" t="s">
        <v>5170</v>
      </c>
    </row>
    <row r="4028" spans="1:8">
      <c r="F4028" t="s">
        <v>2386</v>
      </c>
      <c r="G4028" t="s">
        <v>2833</v>
      </c>
      <c r="H4028" t="s">
        <v>5171</v>
      </c>
    </row>
    <row r="4029" spans="1:8">
      <c r="H4029" t="s">
        <v>4183</v>
      </c>
    </row>
    <row r="4030" spans="1:8">
      <c r="H4030" t="s">
        <v>4183</v>
      </c>
    </row>
    <row r="4031" spans="1:8">
      <c r="H4031" t="s">
        <v>5172</v>
      </c>
    </row>
    <row r="4032" spans="1:8">
      <c r="H4032" t="s">
        <v>5173</v>
      </c>
    </row>
    <row r="4033" spans="6:8">
      <c r="H4033" t="s">
        <v>5174</v>
      </c>
    </row>
    <row r="4034" spans="6:8">
      <c r="H4034" t="s">
        <v>5175</v>
      </c>
    </row>
    <row r="4035" spans="6:8">
      <c r="H4035" t="s">
        <v>3903</v>
      </c>
    </row>
    <row r="4036" spans="6:8">
      <c r="H4036" t="s">
        <v>5176</v>
      </c>
    </row>
    <row r="4037" spans="6:8">
      <c r="H4037" t="s">
        <v>5177</v>
      </c>
    </row>
    <row r="4038" spans="6:8">
      <c r="H4038" t="s">
        <v>5178</v>
      </c>
    </row>
    <row r="4039" spans="6:8">
      <c r="H4039" t="s">
        <v>5179</v>
      </c>
    </row>
    <row r="4040" spans="6:8">
      <c r="H4040" t="s">
        <v>5180</v>
      </c>
    </row>
    <row r="4041" spans="6:8">
      <c r="H4041" t="s">
        <v>3893</v>
      </c>
    </row>
    <row r="4042" spans="6:8">
      <c r="H4042" t="s">
        <v>5181</v>
      </c>
    </row>
    <row r="4043" spans="6:8">
      <c r="H4043" t="s">
        <v>5182</v>
      </c>
    </row>
    <row r="4044" spans="6:8">
      <c r="H4044" t="s">
        <v>5095</v>
      </c>
    </row>
    <row r="4045" spans="6:8">
      <c r="H4045" t="s">
        <v>5183</v>
      </c>
    </row>
    <row r="4046" spans="6:8">
      <c r="F4046" t="s">
        <v>2387</v>
      </c>
      <c r="G4046" t="s">
        <v>2834</v>
      </c>
      <c r="H4046" t="s">
        <v>5174</v>
      </c>
    </row>
    <row r="4047" spans="6:8">
      <c r="H4047" t="s">
        <v>3893</v>
      </c>
    </row>
    <row r="4048" spans="6:8">
      <c r="H4048" t="s">
        <v>5176</v>
      </c>
    </row>
    <row r="4049" spans="6:8">
      <c r="H4049" t="s">
        <v>5181</v>
      </c>
    </row>
    <row r="4050" spans="6:8">
      <c r="H4050" t="s">
        <v>5184</v>
      </c>
    </row>
    <row r="4051" spans="6:8">
      <c r="H4051" t="s">
        <v>5185</v>
      </c>
    </row>
    <row r="4052" spans="6:8">
      <c r="H4052" t="s">
        <v>5186</v>
      </c>
    </row>
    <row r="4053" spans="6:8">
      <c r="F4053" t="s">
        <v>2388</v>
      </c>
      <c r="G4053" t="s">
        <v>2835</v>
      </c>
      <c r="H4053" t="s">
        <v>5187</v>
      </c>
    </row>
    <row r="4054" spans="6:8">
      <c r="H4054" t="s">
        <v>5174</v>
      </c>
    </row>
    <row r="4055" spans="6:8">
      <c r="H4055" t="s">
        <v>5175</v>
      </c>
    </row>
    <row r="4056" spans="6:8">
      <c r="H4056" t="s">
        <v>3903</v>
      </c>
    </row>
    <row r="4057" spans="6:8">
      <c r="H4057" t="s">
        <v>5173</v>
      </c>
    </row>
    <row r="4058" spans="6:8">
      <c r="H4058" t="s">
        <v>5176</v>
      </c>
    </row>
    <row r="4059" spans="6:8">
      <c r="H4059" t="s">
        <v>5179</v>
      </c>
    </row>
    <row r="4060" spans="6:8">
      <c r="H4060" t="s">
        <v>5178</v>
      </c>
    </row>
    <row r="4061" spans="6:8">
      <c r="F4061" t="s">
        <v>2389</v>
      </c>
      <c r="G4061" t="s">
        <v>2836</v>
      </c>
      <c r="H4061" t="s">
        <v>5174</v>
      </c>
    </row>
    <row r="4062" spans="6:8">
      <c r="H4062" t="s">
        <v>3903</v>
      </c>
    </row>
    <row r="4063" spans="6:8">
      <c r="H4063" t="s">
        <v>5175</v>
      </c>
    </row>
    <row r="4064" spans="6:8">
      <c r="H4064" t="s">
        <v>5176</v>
      </c>
    </row>
    <row r="4065" spans="1:8">
      <c r="H4065" t="s">
        <v>5177</v>
      </c>
    </row>
    <row r="4066" spans="1:8">
      <c r="H4066" t="s">
        <v>3893</v>
      </c>
    </row>
    <row r="4067" spans="1:8">
      <c r="H4067" t="s">
        <v>5180</v>
      </c>
    </row>
    <row r="4068" spans="1:8">
      <c r="H4068" t="s">
        <v>5181</v>
      </c>
    </row>
    <row r="4069" spans="1:8">
      <c r="H4069" t="s">
        <v>5188</v>
      </c>
    </row>
    <row r="4070" spans="1:8">
      <c r="A4070" t="s">
        <v>516</v>
      </c>
      <c r="B4070">
        <f>HYPERLINK("https://github.com/pmd/pmd/commit/ef1b7b410f51442b58bd669ba903dfcd5a986fec", "ef1b7b410f51442b58bd669ba903dfcd5a986fec")</f>
        <v>0</v>
      </c>
      <c r="C4070">
        <f>HYPERLINK("https://github.com/pmd/pmd/commit/91872dfe607d704bf011027e745638c5e9f1d1f8", "91872dfe607d704bf011027e745638c5e9f1d1f8")</f>
        <v>0</v>
      </c>
      <c r="D4070" t="s">
        <v>781</v>
      </c>
      <c r="E4070" t="s">
        <v>1302</v>
      </c>
      <c r="F4070" t="s">
        <v>2501</v>
      </c>
      <c r="G4070" t="s">
        <v>3420</v>
      </c>
      <c r="H4070" t="s">
        <v>5189</v>
      </c>
    </row>
    <row r="4071" spans="1:8">
      <c r="H4071" t="s">
        <v>5190</v>
      </c>
    </row>
    <row r="4072" spans="1:8">
      <c r="H4072" t="s">
        <v>5191</v>
      </c>
    </row>
    <row r="4073" spans="1:8">
      <c r="H4073" t="s">
        <v>5192</v>
      </c>
    </row>
    <row r="4074" spans="1:8">
      <c r="H4074" t="s">
        <v>5193</v>
      </c>
    </row>
    <row r="4075" spans="1:8">
      <c r="H4075" t="s">
        <v>5194</v>
      </c>
    </row>
    <row r="4076" spans="1:8">
      <c r="H4076" t="s">
        <v>5195</v>
      </c>
    </row>
    <row r="4077" spans="1:8">
      <c r="H4077" t="s">
        <v>5196</v>
      </c>
    </row>
    <row r="4078" spans="1:8">
      <c r="H4078" t="s">
        <v>5197</v>
      </c>
    </row>
    <row r="4079" spans="1:8">
      <c r="A4079" t="s">
        <v>517</v>
      </c>
      <c r="B4079">
        <f>HYPERLINK("https://github.com/pmd/pmd/commit/4fa3a05ebb12255b4bc53b6ed8de0ed21562edfb", "4fa3a05ebb12255b4bc53b6ed8de0ed21562edfb")</f>
        <v>0</v>
      </c>
      <c r="C4079">
        <f>HYPERLINK("https://github.com/pmd/pmd/commit/bb3368f3aea14dabd8c757a20dd745b8bdc9298d", "bb3368f3aea14dabd8c757a20dd745b8bdc9298d")</f>
        <v>0</v>
      </c>
      <c r="D4079" t="s">
        <v>781</v>
      </c>
      <c r="E4079" t="s">
        <v>1303</v>
      </c>
      <c r="F4079" t="s">
        <v>2604</v>
      </c>
      <c r="G4079" t="s">
        <v>3457</v>
      </c>
      <c r="H4079" t="s">
        <v>5198</v>
      </c>
    </row>
    <row r="4080" spans="1:8">
      <c r="H4080" t="s">
        <v>5199</v>
      </c>
    </row>
    <row r="4081" spans="1:8">
      <c r="H4081" t="s">
        <v>4491</v>
      </c>
    </row>
    <row r="4082" spans="1:8">
      <c r="H4082" t="s">
        <v>5200</v>
      </c>
    </row>
    <row r="4083" spans="1:8">
      <c r="H4083" t="s">
        <v>5201</v>
      </c>
    </row>
    <row r="4084" spans="1:8">
      <c r="A4084" t="s">
        <v>518</v>
      </c>
      <c r="B4084">
        <f>HYPERLINK("https://github.com/pmd/pmd/commit/c96f9b17348f2eaa3dbfdd404fa9231aa6821494", "c96f9b17348f2eaa3dbfdd404fa9231aa6821494")</f>
        <v>0</v>
      </c>
      <c r="C4084">
        <f>HYPERLINK("https://github.com/pmd/pmd/commit/f914319bcb4eb735b09679ae0edc0de8279af694", "f914319bcb4eb735b09679ae0edc0de8279af694")</f>
        <v>0</v>
      </c>
      <c r="D4084" t="s">
        <v>781</v>
      </c>
      <c r="E4084" t="s">
        <v>1279</v>
      </c>
      <c r="F4084" t="s">
        <v>2605</v>
      </c>
      <c r="G4084" t="s">
        <v>3458</v>
      </c>
      <c r="H4084" t="s">
        <v>5202</v>
      </c>
    </row>
    <row r="4085" spans="1:8">
      <c r="A4085" t="s">
        <v>519</v>
      </c>
      <c r="B4085">
        <f>HYPERLINK("https://github.com/pmd/pmd/commit/f1fe8ce5e1883f2fbeae3e93bdbabdf8eb7511e0", "f1fe8ce5e1883f2fbeae3e93bdbabdf8eb7511e0")</f>
        <v>0</v>
      </c>
      <c r="C4085">
        <f>HYPERLINK("https://github.com/pmd/pmd/commit/eae6e96db0b469e72e61e6e0cd1ee23465c7f30d", "eae6e96db0b469e72e61e6e0cd1ee23465c7f30d")</f>
        <v>0</v>
      </c>
      <c r="D4085" t="s">
        <v>787</v>
      </c>
      <c r="E4085" t="s">
        <v>1304</v>
      </c>
      <c r="F4085" t="s">
        <v>2563</v>
      </c>
      <c r="G4085" t="s">
        <v>3437</v>
      </c>
      <c r="H4085" t="s">
        <v>5203</v>
      </c>
    </row>
    <row r="4086" spans="1:8">
      <c r="H4086" t="s">
        <v>5138</v>
      </c>
    </row>
    <row r="4087" spans="1:8">
      <c r="H4087" t="s">
        <v>5204</v>
      </c>
    </row>
    <row r="4088" spans="1:8">
      <c r="H4088" t="s">
        <v>5139</v>
      </c>
    </row>
    <row r="4089" spans="1:8">
      <c r="H4089" t="s">
        <v>5205</v>
      </c>
    </row>
    <row r="4090" spans="1:8">
      <c r="H4090" t="s">
        <v>5140</v>
      </c>
    </row>
    <row r="4091" spans="1:8">
      <c r="H4091" t="s">
        <v>4937</v>
      </c>
    </row>
    <row r="4092" spans="1:8">
      <c r="A4092" t="s">
        <v>520</v>
      </c>
      <c r="B4092">
        <f>HYPERLINK("https://github.com/pmd/pmd/commit/b2b85e51bdba99f277fe8dc9ef8170020f6931a6", "b2b85e51bdba99f277fe8dc9ef8170020f6931a6")</f>
        <v>0</v>
      </c>
      <c r="C4092">
        <f>HYPERLINK("https://github.com/pmd/pmd/commit/ea0122a6560b81353f0fd381ef5d07e197139f91", "ea0122a6560b81353f0fd381ef5d07e197139f91")</f>
        <v>0</v>
      </c>
      <c r="D4092" t="s">
        <v>781</v>
      </c>
      <c r="E4092" t="s">
        <v>1305</v>
      </c>
      <c r="F4092" t="s">
        <v>2606</v>
      </c>
      <c r="G4092" t="s">
        <v>3459</v>
      </c>
      <c r="H4092" t="s">
        <v>5206</v>
      </c>
    </row>
    <row r="4093" spans="1:8">
      <c r="H4093" t="s">
        <v>5207</v>
      </c>
    </row>
    <row r="4094" spans="1:8">
      <c r="H4094" t="s">
        <v>5208</v>
      </c>
    </row>
    <row r="4095" spans="1:8">
      <c r="H4095" t="s">
        <v>5209</v>
      </c>
    </row>
    <row r="4096" spans="1:8">
      <c r="H4096" t="s">
        <v>5210</v>
      </c>
    </row>
    <row r="4097" spans="1:8">
      <c r="H4097" t="s">
        <v>5209</v>
      </c>
    </row>
    <row r="4098" spans="1:8">
      <c r="F4098" t="s">
        <v>2581</v>
      </c>
      <c r="G4098" t="s">
        <v>3450</v>
      </c>
      <c r="H4098" t="s">
        <v>4809</v>
      </c>
    </row>
    <row r="4099" spans="1:8">
      <c r="H4099" t="s">
        <v>5206</v>
      </c>
    </row>
    <row r="4100" spans="1:8">
      <c r="H4100" t="s">
        <v>4810</v>
      </c>
    </row>
    <row r="4101" spans="1:8">
      <c r="H4101" t="s">
        <v>4811</v>
      </c>
    </row>
    <row r="4102" spans="1:8">
      <c r="H4102" t="s">
        <v>5211</v>
      </c>
    </row>
    <row r="4103" spans="1:8">
      <c r="H4103" t="s">
        <v>5212</v>
      </c>
    </row>
    <row r="4104" spans="1:8">
      <c r="F4104" t="s">
        <v>2607</v>
      </c>
      <c r="G4104" t="s">
        <v>3408</v>
      </c>
      <c r="H4104" t="s">
        <v>3692</v>
      </c>
    </row>
    <row r="4105" spans="1:8">
      <c r="H4105" t="s">
        <v>4821</v>
      </c>
    </row>
    <row r="4106" spans="1:8">
      <c r="H4106" t="s">
        <v>4822</v>
      </c>
    </row>
    <row r="4107" spans="1:8">
      <c r="H4107" t="s">
        <v>4823</v>
      </c>
    </row>
    <row r="4108" spans="1:8">
      <c r="A4108" t="s">
        <v>521</v>
      </c>
      <c r="B4108">
        <f>HYPERLINK("https://github.com/pmd/pmd/commit/9c54cc3a547397baaf99a327384eb3643938c5ef", "9c54cc3a547397baaf99a327384eb3643938c5ef")</f>
        <v>0</v>
      </c>
      <c r="C4108">
        <f>HYPERLINK("https://github.com/pmd/pmd/commit/370df2512173e9ece421ea610c985ec19c7f0c4f", "370df2512173e9ece421ea610c985ec19c7f0c4f")</f>
        <v>0</v>
      </c>
      <c r="D4108" t="s">
        <v>787</v>
      </c>
      <c r="E4108" t="s">
        <v>1306</v>
      </c>
      <c r="F4108" t="s">
        <v>2608</v>
      </c>
      <c r="G4108" t="s">
        <v>3460</v>
      </c>
      <c r="H4108" t="s">
        <v>5213</v>
      </c>
    </row>
    <row r="4109" spans="1:8">
      <c r="H4109" t="s">
        <v>5214</v>
      </c>
    </row>
    <row r="4110" spans="1:8">
      <c r="A4110" t="s">
        <v>522</v>
      </c>
      <c r="B4110">
        <f>HYPERLINK("https://github.com/pmd/pmd/commit/b7e317fb220cf3f39296f90766ee9e1ddf00d634", "b7e317fb220cf3f39296f90766ee9e1ddf00d634")</f>
        <v>0</v>
      </c>
      <c r="C4110">
        <f>HYPERLINK("https://github.com/pmd/pmd/commit/14bc46fe0db265814ad611881ccdc0be9aeb33d1", "14bc46fe0db265814ad611881ccdc0be9aeb33d1")</f>
        <v>0</v>
      </c>
      <c r="D4110" t="s">
        <v>781</v>
      </c>
      <c r="E4110" t="s">
        <v>1307</v>
      </c>
      <c r="F4110" t="s">
        <v>2501</v>
      </c>
      <c r="G4110" t="s">
        <v>3420</v>
      </c>
      <c r="H4110" t="s">
        <v>4851</v>
      </c>
    </row>
    <row r="4111" spans="1:8">
      <c r="H4111" t="s">
        <v>4853</v>
      </c>
    </row>
    <row r="4112" spans="1:8">
      <c r="H4112" t="s">
        <v>3795</v>
      </c>
    </row>
    <row r="4113" spans="1:8">
      <c r="H4113" t="s">
        <v>4854</v>
      </c>
    </row>
    <row r="4114" spans="1:8">
      <c r="H4114" t="s">
        <v>4855</v>
      </c>
    </row>
    <row r="4115" spans="1:8">
      <c r="H4115" t="s">
        <v>4856</v>
      </c>
    </row>
    <row r="4116" spans="1:8">
      <c r="H4116" t="s">
        <v>4857</v>
      </c>
    </row>
    <row r="4117" spans="1:8">
      <c r="H4117" t="s">
        <v>4858</v>
      </c>
    </row>
    <row r="4118" spans="1:8">
      <c r="H4118" t="s">
        <v>4859</v>
      </c>
    </row>
    <row r="4119" spans="1:8">
      <c r="H4119" t="s">
        <v>4860</v>
      </c>
    </row>
    <row r="4120" spans="1:8">
      <c r="H4120" t="s">
        <v>5215</v>
      </c>
    </row>
    <row r="4121" spans="1:8">
      <c r="H4121" t="s">
        <v>5216</v>
      </c>
    </row>
    <row r="4122" spans="1:8">
      <c r="H4122" t="s">
        <v>4861</v>
      </c>
    </row>
    <row r="4123" spans="1:8">
      <c r="H4123" t="s">
        <v>5217</v>
      </c>
    </row>
    <row r="4124" spans="1:8">
      <c r="A4124" t="s">
        <v>523</v>
      </c>
      <c r="B4124">
        <f>HYPERLINK("https://github.com/pmd/pmd/commit/3cdcba2299a1be1789ecd9f232d4c6be61bcc6ef", "3cdcba2299a1be1789ecd9f232d4c6be61bcc6ef")</f>
        <v>0</v>
      </c>
      <c r="C4124">
        <f>HYPERLINK("https://github.com/pmd/pmd/commit/2b36ef5e39c02ac1de208c4a202fc6cc0692fdc1", "2b36ef5e39c02ac1de208c4a202fc6cc0692fdc1")</f>
        <v>0</v>
      </c>
      <c r="D4124" t="s">
        <v>781</v>
      </c>
      <c r="E4124" t="s">
        <v>1308</v>
      </c>
      <c r="F4124" t="s">
        <v>2609</v>
      </c>
      <c r="G4124" t="s">
        <v>3461</v>
      </c>
      <c r="H4124" t="s">
        <v>5218</v>
      </c>
    </row>
    <row r="4125" spans="1:8">
      <c r="A4125" t="s">
        <v>524</v>
      </c>
      <c r="B4125">
        <f>HYPERLINK("https://github.com/pmd/pmd/commit/a0e1e40bcb75762d58bb8da7c7e07d16e9190d6e", "a0e1e40bcb75762d58bb8da7c7e07d16e9190d6e")</f>
        <v>0</v>
      </c>
      <c r="C4125">
        <f>HYPERLINK("https://github.com/pmd/pmd/commit/17ddfd2a22eb815dfbb4346ec838ff8117a0a224", "17ddfd2a22eb815dfbb4346ec838ff8117a0a224")</f>
        <v>0</v>
      </c>
      <c r="D4125" t="s">
        <v>787</v>
      </c>
      <c r="E4125" t="s">
        <v>1309</v>
      </c>
      <c r="F4125" t="s">
        <v>2567</v>
      </c>
      <c r="G4125" t="s">
        <v>3441</v>
      </c>
      <c r="H4125" t="s">
        <v>5219</v>
      </c>
    </row>
    <row r="4126" spans="1:8">
      <c r="A4126" t="s">
        <v>525</v>
      </c>
      <c r="B4126">
        <f>HYPERLINK("https://github.com/pmd/pmd/commit/961e78954aac16fc78dd9d16cd0754b0e98eff3d", "961e78954aac16fc78dd9d16cd0754b0e98eff3d")</f>
        <v>0</v>
      </c>
      <c r="C4126">
        <f>HYPERLINK("https://github.com/pmd/pmd/commit/8284fc8e816055a9231e32b57e1786124ffcbec3", "8284fc8e816055a9231e32b57e1786124ffcbec3")</f>
        <v>0</v>
      </c>
      <c r="D4126" t="s">
        <v>781</v>
      </c>
      <c r="E4126" t="s">
        <v>1310</v>
      </c>
      <c r="F4126" t="s">
        <v>2394</v>
      </c>
      <c r="G4126" t="s">
        <v>2888</v>
      </c>
      <c r="H4126" t="s">
        <v>3692</v>
      </c>
    </row>
    <row r="4127" spans="1:8">
      <c r="A4127" t="s">
        <v>526</v>
      </c>
      <c r="B4127">
        <f>HYPERLINK("https://github.com/pmd/pmd/commit/5067c79eb28c74691cacee0124468a740505919f", "5067c79eb28c74691cacee0124468a740505919f")</f>
        <v>0</v>
      </c>
      <c r="C4127">
        <f>HYPERLINK("https://github.com/pmd/pmd/commit/961e78954aac16fc78dd9d16cd0754b0e98eff3d", "961e78954aac16fc78dd9d16cd0754b0e98eff3d")</f>
        <v>0</v>
      </c>
      <c r="D4127" t="s">
        <v>781</v>
      </c>
      <c r="E4127" t="s">
        <v>1311</v>
      </c>
      <c r="F4127" t="s">
        <v>2344</v>
      </c>
      <c r="G4127" t="s">
        <v>3342</v>
      </c>
      <c r="H4127" t="s">
        <v>4699</v>
      </c>
    </row>
    <row r="4128" spans="1:8">
      <c r="F4128" t="s">
        <v>2583</v>
      </c>
      <c r="G4128" t="s">
        <v>2888</v>
      </c>
      <c r="H4128" t="s">
        <v>3692</v>
      </c>
    </row>
    <row r="4129" spans="1:8">
      <c r="A4129" t="s">
        <v>527</v>
      </c>
      <c r="B4129">
        <f>HYPERLINK("https://github.com/pmd/pmd/commit/e2ee78dae3c4b311ca0e7e02fc369e749d27a177", "e2ee78dae3c4b311ca0e7e02fc369e749d27a177")</f>
        <v>0</v>
      </c>
      <c r="C4129">
        <f>HYPERLINK("https://github.com/pmd/pmd/commit/954bfb28d4b0f19bca4fd41d5522d4a5beed391d", "954bfb28d4b0f19bca4fd41d5522d4a5beed391d")</f>
        <v>0</v>
      </c>
      <c r="D4129" t="s">
        <v>787</v>
      </c>
      <c r="E4129" t="s">
        <v>1312</v>
      </c>
      <c r="F4129" t="s">
        <v>2610</v>
      </c>
      <c r="G4129" t="s">
        <v>3462</v>
      </c>
      <c r="H4129" t="s">
        <v>4246</v>
      </c>
    </row>
    <row r="4130" spans="1:8">
      <c r="A4130" t="s">
        <v>528</v>
      </c>
      <c r="B4130">
        <f>HYPERLINK("https://github.com/pmd/pmd/commit/fa7b286d31dceecb2af043367b302dd8c6f77899", "fa7b286d31dceecb2af043367b302dd8c6f77899")</f>
        <v>0</v>
      </c>
      <c r="C4130">
        <f>HYPERLINK("https://github.com/pmd/pmd/commit/c7172fe78f71d7fcff19dba2fc26e60bb0ad0ce1", "c7172fe78f71d7fcff19dba2fc26e60bb0ad0ce1")</f>
        <v>0</v>
      </c>
      <c r="D4130" t="s">
        <v>781</v>
      </c>
      <c r="E4130" t="s">
        <v>1313</v>
      </c>
      <c r="F4130" t="s">
        <v>2611</v>
      </c>
      <c r="G4130" t="s">
        <v>3463</v>
      </c>
      <c r="H4130" t="s">
        <v>5220</v>
      </c>
    </row>
    <row r="4131" spans="1:8">
      <c r="H4131" t="s">
        <v>5221</v>
      </c>
    </row>
    <row r="4132" spans="1:8">
      <c r="H4132" t="s">
        <v>5222</v>
      </c>
    </row>
    <row r="4133" spans="1:8">
      <c r="A4133" t="s">
        <v>529</v>
      </c>
      <c r="B4133">
        <f>HYPERLINK("https://github.com/pmd/pmd/commit/9dca569cc4efd99bca4165f1d6beb16df5467f05", "9dca569cc4efd99bca4165f1d6beb16df5467f05")</f>
        <v>0</v>
      </c>
      <c r="C4133">
        <f>HYPERLINK("https://github.com/pmd/pmd/commit/48294ae66839810d221a809fd32fb7a0c46b6285", "48294ae66839810d221a809fd32fb7a0c46b6285")</f>
        <v>0</v>
      </c>
      <c r="D4133" t="s">
        <v>781</v>
      </c>
      <c r="E4133" t="s">
        <v>1314</v>
      </c>
      <c r="F4133" t="s">
        <v>2554</v>
      </c>
      <c r="G4133" t="s">
        <v>2909</v>
      </c>
      <c r="H4133" t="s">
        <v>5223</v>
      </c>
    </row>
    <row r="4134" spans="1:8">
      <c r="A4134" t="s">
        <v>530</v>
      </c>
      <c r="B4134">
        <f>HYPERLINK("https://github.com/pmd/pmd/commit/400ca5dca5a52bdc93de17b0e06290f640914bd9", "400ca5dca5a52bdc93de17b0e06290f640914bd9")</f>
        <v>0</v>
      </c>
      <c r="C4134">
        <f>HYPERLINK("https://github.com/pmd/pmd/commit/e9cc7e00ef1c5f1ead4c32a69474fa6ddfc93f7e", "e9cc7e00ef1c5f1ead4c32a69474fa6ddfc93f7e")</f>
        <v>0</v>
      </c>
      <c r="D4134" t="s">
        <v>781</v>
      </c>
      <c r="E4134" t="s">
        <v>1315</v>
      </c>
      <c r="F4134" t="s">
        <v>2612</v>
      </c>
      <c r="G4134" t="s">
        <v>3464</v>
      </c>
      <c r="H4134" t="s">
        <v>5224</v>
      </c>
    </row>
    <row r="4135" spans="1:8">
      <c r="A4135" t="s">
        <v>531</v>
      </c>
      <c r="B4135">
        <f>HYPERLINK("https://github.com/pmd/pmd/commit/13cacee11f5a398d0da5abb0f9e6b367296eda90", "13cacee11f5a398d0da5abb0f9e6b367296eda90")</f>
        <v>0</v>
      </c>
      <c r="C4135">
        <f>HYPERLINK("https://github.com/pmd/pmd/commit/9c9f9c458b18c4775dc5fdeba5938724b4176563", "9c9f9c458b18c4775dc5fdeba5938724b4176563")</f>
        <v>0</v>
      </c>
      <c r="D4135" t="s">
        <v>781</v>
      </c>
      <c r="E4135" t="s">
        <v>1316</v>
      </c>
      <c r="F4135" t="s">
        <v>2612</v>
      </c>
      <c r="G4135" t="s">
        <v>3464</v>
      </c>
      <c r="H4135" t="s">
        <v>5225</v>
      </c>
    </row>
    <row r="4136" spans="1:8">
      <c r="H4136" t="s">
        <v>5226</v>
      </c>
    </row>
    <row r="4137" spans="1:8">
      <c r="H4137" t="s">
        <v>5227</v>
      </c>
    </row>
    <row r="4138" spans="1:8">
      <c r="H4138" t="s">
        <v>5228</v>
      </c>
    </row>
    <row r="4139" spans="1:8">
      <c r="H4139" t="s">
        <v>5145</v>
      </c>
    </row>
    <row r="4140" spans="1:8">
      <c r="H4140" t="s">
        <v>5146</v>
      </c>
    </row>
    <row r="4141" spans="1:8">
      <c r="H4141" t="s">
        <v>5147</v>
      </c>
    </row>
    <row r="4142" spans="1:8">
      <c r="H4142" t="s">
        <v>5148</v>
      </c>
    </row>
    <row r="4143" spans="1:8">
      <c r="H4143" t="s">
        <v>5229</v>
      </c>
    </row>
    <row r="4144" spans="1:8">
      <c r="H4144" t="s">
        <v>5230</v>
      </c>
    </row>
    <row r="4145" spans="6:8">
      <c r="H4145" t="s">
        <v>5231</v>
      </c>
    </row>
    <row r="4146" spans="6:8">
      <c r="H4146" t="s">
        <v>5232</v>
      </c>
    </row>
    <row r="4147" spans="6:8">
      <c r="H4147" t="s">
        <v>5233</v>
      </c>
    </row>
    <row r="4148" spans="6:8">
      <c r="H4148" t="s">
        <v>5234</v>
      </c>
    </row>
    <row r="4149" spans="6:8">
      <c r="H4149" t="s">
        <v>5224</v>
      </c>
    </row>
    <row r="4150" spans="6:8">
      <c r="F4150" t="s">
        <v>2613</v>
      </c>
      <c r="G4150" t="s">
        <v>3454</v>
      </c>
      <c r="H4150" t="s">
        <v>5145</v>
      </c>
    </row>
    <row r="4151" spans="6:8">
      <c r="F4151" t="s">
        <v>2390</v>
      </c>
      <c r="G4151" t="s">
        <v>2837</v>
      </c>
      <c r="H4151" t="s">
        <v>5235</v>
      </c>
    </row>
    <row r="4152" spans="6:8">
      <c r="H4152" t="s">
        <v>5236</v>
      </c>
    </row>
    <row r="4153" spans="6:8">
      <c r="H4153" t="s">
        <v>5237</v>
      </c>
    </row>
    <row r="4154" spans="6:8">
      <c r="H4154" t="s">
        <v>5238</v>
      </c>
    </row>
    <row r="4155" spans="6:8">
      <c r="H4155" t="s">
        <v>5239</v>
      </c>
    </row>
    <row r="4156" spans="6:8">
      <c r="H4156" t="s">
        <v>5240</v>
      </c>
    </row>
    <row r="4157" spans="6:8">
      <c r="H4157" t="s">
        <v>5241</v>
      </c>
    </row>
    <row r="4158" spans="6:8">
      <c r="H4158" t="s">
        <v>5242</v>
      </c>
    </row>
    <row r="4159" spans="6:8">
      <c r="H4159" t="s">
        <v>5243</v>
      </c>
    </row>
    <row r="4160" spans="6:8">
      <c r="H4160" t="s">
        <v>5088</v>
      </c>
    </row>
    <row r="4161" spans="1:8">
      <c r="H4161" t="s">
        <v>5089</v>
      </c>
    </row>
    <row r="4162" spans="1:8">
      <c r="H4162" t="s">
        <v>5090</v>
      </c>
    </row>
    <row r="4163" spans="1:8">
      <c r="H4163" t="s">
        <v>5091</v>
      </c>
    </row>
    <row r="4164" spans="1:8">
      <c r="H4164" t="s">
        <v>5092</v>
      </c>
    </row>
    <row r="4165" spans="1:8">
      <c r="H4165" t="s">
        <v>5093</v>
      </c>
    </row>
    <row r="4166" spans="1:8">
      <c r="H4166" t="s">
        <v>5094</v>
      </c>
    </row>
    <row r="4167" spans="1:8">
      <c r="H4167" t="s">
        <v>5244</v>
      </c>
    </row>
    <row r="4168" spans="1:8">
      <c r="H4168" t="s">
        <v>4159</v>
      </c>
    </row>
    <row r="4169" spans="1:8">
      <c r="H4169" t="s">
        <v>5245</v>
      </c>
    </row>
    <row r="4170" spans="1:8">
      <c r="H4170" t="s">
        <v>5246</v>
      </c>
    </row>
    <row r="4171" spans="1:8">
      <c r="H4171" t="s">
        <v>5247</v>
      </c>
    </row>
    <row r="4172" spans="1:8">
      <c r="H4172" t="s">
        <v>5248</v>
      </c>
    </row>
    <row r="4173" spans="1:8">
      <c r="H4173" t="s">
        <v>5249</v>
      </c>
    </row>
    <row r="4174" spans="1:8">
      <c r="A4174" t="s">
        <v>532</v>
      </c>
      <c r="B4174">
        <f>HYPERLINK("https://github.com/pmd/pmd/commit/434881edac80cd0763ec752fbca31ecfd2b30662", "434881edac80cd0763ec752fbca31ecfd2b30662")</f>
        <v>0</v>
      </c>
      <c r="C4174">
        <f>HYPERLINK("https://github.com/pmd/pmd/commit/197f901fa6a06d693207cf80aa0418583b0391d4", "197f901fa6a06d693207cf80aa0418583b0391d4")</f>
        <v>0</v>
      </c>
      <c r="D4174" t="s">
        <v>781</v>
      </c>
      <c r="E4174" t="s">
        <v>1279</v>
      </c>
      <c r="F4174" t="s">
        <v>2554</v>
      </c>
      <c r="G4174" t="s">
        <v>2909</v>
      </c>
      <c r="H4174" t="s">
        <v>5250</v>
      </c>
    </row>
    <row r="4175" spans="1:8">
      <c r="H4175" t="s">
        <v>5251</v>
      </c>
    </row>
    <row r="4176" spans="1:8">
      <c r="F4176" t="s">
        <v>2614</v>
      </c>
      <c r="G4176" t="s">
        <v>3465</v>
      </c>
      <c r="H4176" t="s">
        <v>5252</v>
      </c>
    </row>
    <row r="4177" spans="1:8">
      <c r="H4177" t="s">
        <v>5253</v>
      </c>
    </row>
    <row r="4178" spans="1:8">
      <c r="H4178" t="s">
        <v>5254</v>
      </c>
    </row>
    <row r="4179" spans="1:8">
      <c r="A4179" t="s">
        <v>533</v>
      </c>
      <c r="B4179">
        <f>HYPERLINK("https://github.com/pmd/pmd/commit/cda02a2754da66653bea6ea569f7739f2e954747", "cda02a2754da66653bea6ea569f7739f2e954747")</f>
        <v>0</v>
      </c>
      <c r="C4179">
        <f>HYPERLINK("https://github.com/pmd/pmd/commit/0b776f338abff64bb10ef1da30caa25ad70dbccb", "0b776f338abff64bb10ef1da30caa25ad70dbccb")</f>
        <v>0</v>
      </c>
      <c r="D4179" t="s">
        <v>781</v>
      </c>
      <c r="E4179" t="s">
        <v>1317</v>
      </c>
      <c r="F4179" t="s">
        <v>2615</v>
      </c>
      <c r="G4179" t="s">
        <v>3466</v>
      </c>
      <c r="H4179" t="s">
        <v>5255</v>
      </c>
    </row>
    <row r="4180" spans="1:8">
      <c r="H4180" t="s">
        <v>5256</v>
      </c>
    </row>
    <row r="4181" spans="1:8">
      <c r="H4181" t="s">
        <v>5257</v>
      </c>
    </row>
    <row r="4182" spans="1:8">
      <c r="H4182" t="s">
        <v>5258</v>
      </c>
    </row>
    <row r="4183" spans="1:8">
      <c r="H4183" t="s">
        <v>5259</v>
      </c>
    </row>
    <row r="4184" spans="1:8">
      <c r="H4184" t="s">
        <v>5260</v>
      </c>
    </row>
    <row r="4185" spans="1:8">
      <c r="H4185" t="s">
        <v>5261</v>
      </c>
    </row>
    <row r="4186" spans="1:8">
      <c r="F4186" t="s">
        <v>2567</v>
      </c>
      <c r="G4186" t="s">
        <v>3441</v>
      </c>
      <c r="H4186" t="s">
        <v>5262</v>
      </c>
    </row>
    <row r="4187" spans="1:8">
      <c r="A4187" t="s">
        <v>534</v>
      </c>
      <c r="B4187">
        <f>HYPERLINK("https://github.com/pmd/pmd/commit/44f896af3463d0bbd3e33a4b8cfd7355e45a5c9e", "44f896af3463d0bbd3e33a4b8cfd7355e45a5c9e")</f>
        <v>0</v>
      </c>
      <c r="C4187">
        <f>HYPERLINK("https://github.com/pmd/pmd/commit/8f149f23975b3803c464fb26b529878a71f6aa59", "8f149f23975b3803c464fb26b529878a71f6aa59")</f>
        <v>0</v>
      </c>
      <c r="D4187" t="s">
        <v>781</v>
      </c>
      <c r="E4187" t="s">
        <v>1318</v>
      </c>
      <c r="F4187" t="s">
        <v>2616</v>
      </c>
      <c r="G4187" t="s">
        <v>3467</v>
      </c>
      <c r="H4187" t="s">
        <v>5263</v>
      </c>
    </row>
    <row r="4188" spans="1:8">
      <c r="H4188" t="s">
        <v>5264</v>
      </c>
    </row>
    <row r="4189" spans="1:8">
      <c r="A4189" t="s">
        <v>535</v>
      </c>
      <c r="B4189">
        <f>HYPERLINK("https://github.com/pmd/pmd/commit/e6f5b4c5f32841f17670b7ec157d33aa89451f1f", "e6f5b4c5f32841f17670b7ec157d33aa89451f1f")</f>
        <v>0</v>
      </c>
      <c r="C4189">
        <f>HYPERLINK("https://github.com/pmd/pmd/commit/7beb2824c18a245f8935ea6264b61bb117133dea", "7beb2824c18a245f8935ea6264b61bb117133dea")</f>
        <v>0</v>
      </c>
      <c r="D4189" t="s">
        <v>781</v>
      </c>
      <c r="E4189" t="s">
        <v>1319</v>
      </c>
      <c r="F4189" t="s">
        <v>2617</v>
      </c>
      <c r="G4189" t="s">
        <v>3468</v>
      </c>
      <c r="H4189" t="s">
        <v>5265</v>
      </c>
    </row>
    <row r="4190" spans="1:8">
      <c r="A4190" t="s">
        <v>535</v>
      </c>
      <c r="B4190">
        <f>HYPERLINK("https://github.com/pmd/pmd/commit/3a445493a1b78e0b8625f9f61359107cb56b7392", "3a445493a1b78e0b8625f9f61359107cb56b7392")</f>
        <v>0</v>
      </c>
      <c r="C4190">
        <f>HYPERLINK("https://github.com/pmd/pmd/commit/e6f5b4c5f32841f17670b7ec157d33aa89451f1f", "e6f5b4c5f32841f17670b7ec157d33aa89451f1f")</f>
        <v>0</v>
      </c>
      <c r="D4190" t="s">
        <v>781</v>
      </c>
      <c r="E4190" t="s">
        <v>1320</v>
      </c>
      <c r="F4190" t="s">
        <v>2617</v>
      </c>
      <c r="G4190" t="s">
        <v>3468</v>
      </c>
      <c r="H4190" t="s">
        <v>4878</v>
      </c>
    </row>
    <row r="4191" spans="1:8">
      <c r="H4191" t="s">
        <v>4879</v>
      </c>
    </row>
    <row r="4192" spans="1:8">
      <c r="H4192" t="s">
        <v>4880</v>
      </c>
    </row>
    <row r="4193" spans="1:8">
      <c r="H4193" t="s">
        <v>4881</v>
      </c>
    </row>
    <row r="4194" spans="1:8">
      <c r="A4194" t="s">
        <v>536</v>
      </c>
      <c r="B4194">
        <f>HYPERLINK("https://github.com/pmd/pmd/commit/87c4d84d6115fcf9040a411e876c0c7a0dd0c1c3", "87c4d84d6115fcf9040a411e876c0c7a0dd0c1c3")</f>
        <v>0</v>
      </c>
      <c r="C4194">
        <f>HYPERLINK("https://github.com/pmd/pmd/commit/d39378eb71524ceac2890b00e01815fdaacf4f10", "d39378eb71524ceac2890b00e01815fdaacf4f10")</f>
        <v>0</v>
      </c>
      <c r="D4194" t="s">
        <v>781</v>
      </c>
      <c r="E4194" t="s">
        <v>1279</v>
      </c>
      <c r="F4194" t="s">
        <v>2616</v>
      </c>
      <c r="G4194" t="s">
        <v>3467</v>
      </c>
      <c r="H4194" t="s">
        <v>5263</v>
      </c>
    </row>
    <row r="4195" spans="1:8">
      <c r="H4195" t="s">
        <v>5264</v>
      </c>
    </row>
    <row r="4196" spans="1:8">
      <c r="A4196" t="s">
        <v>537</v>
      </c>
      <c r="B4196">
        <f>HYPERLINK("https://github.com/pmd/pmd/commit/52ed41c027e14041ca216a7bd668f65fcb72c725", "52ed41c027e14041ca216a7bd668f65fcb72c725")</f>
        <v>0</v>
      </c>
      <c r="C4196">
        <f>HYPERLINK("https://github.com/pmd/pmd/commit/87c4d84d6115fcf9040a411e876c0c7a0dd0c1c3", "87c4d84d6115fcf9040a411e876c0c7a0dd0c1c3")</f>
        <v>0</v>
      </c>
      <c r="D4196" t="s">
        <v>781</v>
      </c>
      <c r="E4196" t="s">
        <v>1321</v>
      </c>
      <c r="F4196" t="s">
        <v>2618</v>
      </c>
      <c r="G4196" t="s">
        <v>3441</v>
      </c>
      <c r="H4196" t="s">
        <v>5255</v>
      </c>
    </row>
    <row r="4197" spans="1:8">
      <c r="A4197" t="s">
        <v>538</v>
      </c>
      <c r="B4197">
        <f>HYPERLINK("https://github.com/pmd/pmd/commit/c5f73d137a11f414e70711eadee27bd648087828", "c5f73d137a11f414e70711eadee27bd648087828")</f>
        <v>0</v>
      </c>
      <c r="C4197">
        <f>HYPERLINK("https://github.com/pmd/pmd/commit/e1a22282d02db281f4467336e5c46faff25a765c", "e1a22282d02db281f4467336e5c46faff25a765c")</f>
        <v>0</v>
      </c>
      <c r="D4197" t="s">
        <v>781</v>
      </c>
      <c r="E4197" t="s">
        <v>1322</v>
      </c>
      <c r="F4197" t="s">
        <v>2291</v>
      </c>
      <c r="G4197" t="s">
        <v>2823</v>
      </c>
      <c r="H4197" t="s">
        <v>5060</v>
      </c>
    </row>
    <row r="4198" spans="1:8">
      <c r="A4198" t="s">
        <v>539</v>
      </c>
      <c r="B4198">
        <f>HYPERLINK("https://github.com/pmd/pmd/commit/bd4da2c99c7e7ed9467de6e094d93656ace6dccf", "bd4da2c99c7e7ed9467de6e094d93656ace6dccf")</f>
        <v>0</v>
      </c>
      <c r="C4198">
        <f>HYPERLINK("https://github.com/pmd/pmd/commit/d1d498146ff05764eacb9e2dce8f9e5f265e6bb8", "d1d498146ff05764eacb9e2dce8f9e5f265e6bb8")</f>
        <v>0</v>
      </c>
      <c r="D4198" t="s">
        <v>781</v>
      </c>
      <c r="E4198" t="s">
        <v>1323</v>
      </c>
      <c r="F4198" t="s">
        <v>2619</v>
      </c>
      <c r="G4198" t="s">
        <v>3469</v>
      </c>
      <c r="H4198" t="s">
        <v>5266</v>
      </c>
    </row>
    <row r="4199" spans="1:8">
      <c r="H4199" t="s">
        <v>5267</v>
      </c>
    </row>
    <row r="4200" spans="1:8">
      <c r="A4200" t="s">
        <v>539</v>
      </c>
      <c r="B4200">
        <f>HYPERLINK("https://github.com/pmd/pmd/commit/9ff844921b6f41ea953f41b61d62f6ab316f4188", "9ff844921b6f41ea953f41b61d62f6ab316f4188")</f>
        <v>0</v>
      </c>
      <c r="C4200">
        <f>HYPERLINK("https://github.com/pmd/pmd/commit/d4f1f863da5f402a321990be547b37ea5c6e6dc5", "d4f1f863da5f402a321990be547b37ea5c6e6dc5")</f>
        <v>0</v>
      </c>
      <c r="D4200" t="s">
        <v>781</v>
      </c>
      <c r="E4200" t="s">
        <v>1324</v>
      </c>
      <c r="F4200" t="s">
        <v>2620</v>
      </c>
      <c r="G4200" t="s">
        <v>3470</v>
      </c>
      <c r="H4200" t="s">
        <v>5268</v>
      </c>
    </row>
    <row r="4201" spans="1:8">
      <c r="H4201" t="s">
        <v>3956</v>
      </c>
    </row>
    <row r="4202" spans="1:8">
      <c r="H4202" t="s">
        <v>3714</v>
      </c>
    </row>
    <row r="4203" spans="1:8">
      <c r="A4203" t="s">
        <v>539</v>
      </c>
      <c r="B4203">
        <f>HYPERLINK("https://github.com/pmd/pmd/commit/8c824412656774a46ade0e9b69c3d8c33165f5e0", "8c824412656774a46ade0e9b69c3d8c33165f5e0")</f>
        <v>0</v>
      </c>
      <c r="C4203">
        <f>HYPERLINK("https://github.com/pmd/pmd/commit/9ff844921b6f41ea953f41b61d62f6ab316f4188", "9ff844921b6f41ea953f41b61d62f6ab316f4188")</f>
        <v>0</v>
      </c>
      <c r="D4203" t="s">
        <v>781</v>
      </c>
      <c r="E4203" t="s">
        <v>1325</v>
      </c>
      <c r="F4203" t="s">
        <v>2619</v>
      </c>
      <c r="G4203" t="s">
        <v>3469</v>
      </c>
      <c r="H4203" t="s">
        <v>5269</v>
      </c>
    </row>
    <row r="4204" spans="1:8">
      <c r="A4204" t="s">
        <v>540</v>
      </c>
      <c r="B4204">
        <f>HYPERLINK("https://github.com/pmd/pmd/commit/cc23b61b0308167ed0ea16cbc3bc30d11659b298", "cc23b61b0308167ed0ea16cbc3bc30d11659b298")</f>
        <v>0</v>
      </c>
      <c r="C4204">
        <f>HYPERLINK("https://github.com/pmd/pmd/commit/e69080d9e84009258a33d6f2d2b250fdc22d15df", "e69080d9e84009258a33d6f2d2b250fdc22d15df")</f>
        <v>0</v>
      </c>
      <c r="D4204" t="s">
        <v>781</v>
      </c>
      <c r="E4204" t="s">
        <v>1326</v>
      </c>
      <c r="F4204" t="s">
        <v>2621</v>
      </c>
      <c r="G4204" t="s">
        <v>3168</v>
      </c>
      <c r="H4204" t="s">
        <v>5270</v>
      </c>
    </row>
    <row r="4205" spans="1:8">
      <c r="H4205" t="s">
        <v>5271</v>
      </c>
    </row>
    <row r="4206" spans="1:8">
      <c r="H4206" t="s">
        <v>5272</v>
      </c>
    </row>
    <row r="4207" spans="1:8">
      <c r="A4207" t="s">
        <v>540</v>
      </c>
      <c r="B4207">
        <f>HYPERLINK("https://github.com/pmd/pmd/commit/9af5268605a469498d6beee3767da9cc738278e3", "9af5268605a469498d6beee3767da9cc738278e3")</f>
        <v>0</v>
      </c>
      <c r="C4207">
        <f>HYPERLINK("https://github.com/pmd/pmd/commit/cc23b61b0308167ed0ea16cbc3bc30d11659b298", "cc23b61b0308167ed0ea16cbc3bc30d11659b298")</f>
        <v>0</v>
      </c>
      <c r="D4207" t="s">
        <v>781</v>
      </c>
      <c r="E4207" t="s">
        <v>1327</v>
      </c>
      <c r="F4207" t="s">
        <v>2622</v>
      </c>
      <c r="G4207" t="s">
        <v>3471</v>
      </c>
      <c r="H4207" t="s">
        <v>3714</v>
      </c>
    </row>
    <row r="4208" spans="1:8">
      <c r="H4208" t="s">
        <v>5273</v>
      </c>
    </row>
    <row r="4209" spans="1:8">
      <c r="H4209" t="s">
        <v>5273</v>
      </c>
    </row>
    <row r="4210" spans="1:8">
      <c r="H4210" t="s">
        <v>5274</v>
      </c>
    </row>
    <row r="4211" spans="1:8">
      <c r="H4211" t="s">
        <v>5275</v>
      </c>
    </row>
    <row r="4212" spans="1:8">
      <c r="H4212" t="s">
        <v>5276</v>
      </c>
    </row>
    <row r="4213" spans="1:8">
      <c r="A4213" t="s">
        <v>540</v>
      </c>
      <c r="B4213">
        <f>HYPERLINK("https://github.com/pmd/pmd/commit/ea2a4a1515a824023215d882001aaa4c2261708c", "ea2a4a1515a824023215d882001aaa4c2261708c")</f>
        <v>0</v>
      </c>
      <c r="C4213">
        <f>HYPERLINK("https://github.com/pmd/pmd/commit/9af5268605a469498d6beee3767da9cc738278e3", "9af5268605a469498d6beee3767da9cc738278e3")</f>
        <v>0</v>
      </c>
      <c r="D4213" t="s">
        <v>781</v>
      </c>
      <c r="E4213" t="s">
        <v>1328</v>
      </c>
      <c r="F4213" t="s">
        <v>2621</v>
      </c>
      <c r="G4213" t="s">
        <v>3168</v>
      </c>
      <c r="H4213" t="s">
        <v>5277</v>
      </c>
    </row>
    <row r="4214" spans="1:8">
      <c r="H4214" t="s">
        <v>5278</v>
      </c>
    </row>
    <row r="4215" spans="1:8">
      <c r="H4215" t="s">
        <v>5279</v>
      </c>
    </row>
    <row r="4216" spans="1:8">
      <c r="H4216" t="s">
        <v>5280</v>
      </c>
    </row>
    <row r="4217" spans="1:8">
      <c r="H4217" t="s">
        <v>3714</v>
      </c>
    </row>
    <row r="4218" spans="1:8">
      <c r="H4218" t="s">
        <v>5281</v>
      </c>
    </row>
    <row r="4219" spans="1:8">
      <c r="H4219" t="s">
        <v>5282</v>
      </c>
    </row>
    <row r="4220" spans="1:8">
      <c r="A4220" t="s">
        <v>540</v>
      </c>
      <c r="B4220">
        <f>HYPERLINK("https://github.com/pmd/pmd/commit/8f13dd82f03a33ee9b2651acb8f7b2ab6088036d", "8f13dd82f03a33ee9b2651acb8f7b2ab6088036d")</f>
        <v>0</v>
      </c>
      <c r="C4220">
        <f>HYPERLINK("https://github.com/pmd/pmd/commit/f27d5fb5f65a0e7ee66ff1aab51bae87f9090859", "f27d5fb5f65a0e7ee66ff1aab51bae87f9090859")</f>
        <v>0</v>
      </c>
      <c r="D4220" t="s">
        <v>781</v>
      </c>
      <c r="E4220" t="s">
        <v>1329</v>
      </c>
      <c r="F4220" t="s">
        <v>2355</v>
      </c>
      <c r="G4220" t="s">
        <v>3344</v>
      </c>
      <c r="H4220" t="s">
        <v>4544</v>
      </c>
    </row>
    <row r="4221" spans="1:8">
      <c r="F4221" t="s">
        <v>2358</v>
      </c>
      <c r="G4221" t="s">
        <v>3347</v>
      </c>
      <c r="H4221" t="s">
        <v>4544</v>
      </c>
    </row>
    <row r="4222" spans="1:8">
      <c r="F4222" t="s">
        <v>2359</v>
      </c>
      <c r="G4222" t="s">
        <v>3348</v>
      </c>
      <c r="H4222" t="s">
        <v>4544</v>
      </c>
    </row>
    <row r="4223" spans="1:8">
      <c r="A4223" t="s">
        <v>540</v>
      </c>
      <c r="B4223">
        <f>HYPERLINK("https://github.com/pmd/pmd/commit/28bf4d918e022309e246b59479266872b2afd151", "28bf4d918e022309e246b59479266872b2afd151")</f>
        <v>0</v>
      </c>
      <c r="C4223">
        <f>HYPERLINK("https://github.com/pmd/pmd/commit/1b68a2683ffeab873ceb6ab1919fec90e9b5a68c", "1b68a2683ffeab873ceb6ab1919fec90e9b5a68c")</f>
        <v>0</v>
      </c>
      <c r="D4223" t="s">
        <v>781</v>
      </c>
      <c r="E4223" t="s">
        <v>1330</v>
      </c>
      <c r="F4223" t="s">
        <v>2619</v>
      </c>
      <c r="G4223" t="s">
        <v>3472</v>
      </c>
      <c r="H4223" t="s">
        <v>5283</v>
      </c>
    </row>
    <row r="4224" spans="1:8">
      <c r="H4224" t="s">
        <v>5284</v>
      </c>
    </row>
    <row r="4225" spans="1:8">
      <c r="F4225" t="s">
        <v>2623</v>
      </c>
      <c r="G4225" t="s">
        <v>3473</v>
      </c>
      <c r="H4225" t="s">
        <v>5285</v>
      </c>
    </row>
    <row r="4226" spans="1:8">
      <c r="A4226" t="s">
        <v>540</v>
      </c>
      <c r="B4226">
        <f>HYPERLINK("https://github.com/pmd/pmd/commit/83fb4ce663592873c5f153cf9610f8c8523d6e25", "83fb4ce663592873c5f153cf9610f8c8523d6e25")</f>
        <v>0</v>
      </c>
      <c r="C4226">
        <f>HYPERLINK("https://github.com/pmd/pmd/commit/28bf4d918e022309e246b59479266872b2afd151", "28bf4d918e022309e246b59479266872b2afd151")</f>
        <v>0</v>
      </c>
      <c r="D4226" t="s">
        <v>781</v>
      </c>
      <c r="E4226" t="s">
        <v>1331</v>
      </c>
      <c r="F4226" t="s">
        <v>2624</v>
      </c>
      <c r="G4226" t="s">
        <v>3469</v>
      </c>
      <c r="H4226" t="s">
        <v>5283</v>
      </c>
    </row>
    <row r="4227" spans="1:8">
      <c r="H4227" t="s">
        <v>5284</v>
      </c>
    </row>
    <row r="4228" spans="1:8">
      <c r="A4228" t="s">
        <v>540</v>
      </c>
      <c r="B4228">
        <f>HYPERLINK("https://github.com/pmd/pmd/commit/dd1c82a02a084d3419c31fa1af20991a8f66b441", "dd1c82a02a084d3419c31fa1af20991a8f66b441")</f>
        <v>0</v>
      </c>
      <c r="C4228">
        <f>HYPERLINK("https://github.com/pmd/pmd/commit/83fb4ce663592873c5f153cf9610f8c8523d6e25", "83fb4ce663592873c5f153cf9610f8c8523d6e25")</f>
        <v>0</v>
      </c>
      <c r="D4228" t="s">
        <v>781</v>
      </c>
      <c r="E4228" t="s">
        <v>1332</v>
      </c>
      <c r="F4228" t="s">
        <v>2619</v>
      </c>
      <c r="G4228" t="s">
        <v>3474</v>
      </c>
      <c r="H4228" t="s">
        <v>5283</v>
      </c>
    </row>
    <row r="4229" spans="1:8">
      <c r="H4229" t="s">
        <v>5284</v>
      </c>
    </row>
    <row r="4230" spans="1:8">
      <c r="A4230" t="s">
        <v>541</v>
      </c>
      <c r="B4230">
        <f>HYPERLINK("https://github.com/pmd/pmd/commit/a70c93c45413744f9c80b2e193253d8894b88610", "a70c93c45413744f9c80b2e193253d8894b88610")</f>
        <v>0</v>
      </c>
      <c r="C4230">
        <f>HYPERLINK("https://github.com/pmd/pmd/commit/351e53866ccb82e3aa848c503983f3d8e76a0477", "351e53866ccb82e3aa848c503983f3d8e76a0477")</f>
        <v>0</v>
      </c>
      <c r="D4230" t="s">
        <v>781</v>
      </c>
      <c r="E4230" t="s">
        <v>1333</v>
      </c>
      <c r="F4230" t="s">
        <v>2625</v>
      </c>
      <c r="G4230" t="s">
        <v>3472</v>
      </c>
      <c r="H4230" t="s">
        <v>5283</v>
      </c>
    </row>
    <row r="4231" spans="1:8">
      <c r="H4231" t="s">
        <v>5284</v>
      </c>
    </row>
    <row r="4232" spans="1:8">
      <c r="A4232" t="s">
        <v>541</v>
      </c>
      <c r="B4232">
        <f>HYPERLINK("https://github.com/pmd/pmd/commit/21aa2efbbff7993b0b451d7e74783247c273d16c", "21aa2efbbff7993b0b451d7e74783247c273d16c")</f>
        <v>0</v>
      </c>
      <c r="C4232">
        <f>HYPERLINK("https://github.com/pmd/pmd/commit/c13951ee46a630af84f599b5209cf4f8b46e912b", "c13951ee46a630af84f599b5209cf4f8b46e912b")</f>
        <v>0</v>
      </c>
      <c r="D4232" t="s">
        <v>781</v>
      </c>
      <c r="E4232" t="s">
        <v>1334</v>
      </c>
      <c r="F4232" t="s">
        <v>2624</v>
      </c>
      <c r="G4232" t="s">
        <v>3472</v>
      </c>
      <c r="H4232" t="s">
        <v>5283</v>
      </c>
    </row>
    <row r="4233" spans="1:8">
      <c r="H4233" t="s">
        <v>5284</v>
      </c>
    </row>
    <row r="4234" spans="1:8">
      <c r="A4234" t="s">
        <v>541</v>
      </c>
      <c r="B4234">
        <f>HYPERLINK("https://github.com/pmd/pmd/commit/de8c4b8a5ad47ee4d229e1c6bd612855e8ca8b6b", "de8c4b8a5ad47ee4d229e1c6bd612855e8ca8b6b")</f>
        <v>0</v>
      </c>
      <c r="C4234">
        <f>HYPERLINK("https://github.com/pmd/pmd/commit/f1b29e0d76f73ecf8bc7f100367e11210ffa27d8", "f1b29e0d76f73ecf8bc7f100367e11210ffa27d8")</f>
        <v>0</v>
      </c>
      <c r="D4234" t="s">
        <v>781</v>
      </c>
      <c r="E4234" t="s">
        <v>1335</v>
      </c>
      <c r="F4234" t="s">
        <v>2602</v>
      </c>
      <c r="G4234" t="s">
        <v>2888</v>
      </c>
      <c r="H4234" t="s">
        <v>5286</v>
      </c>
    </row>
    <row r="4235" spans="1:8">
      <c r="A4235" t="s">
        <v>542</v>
      </c>
      <c r="B4235">
        <f>HYPERLINK("https://github.com/pmd/pmd/commit/1540ec6d9148fc14fc1673f4df1d33030d2ffcf7", "1540ec6d9148fc14fc1673f4df1d33030d2ffcf7")</f>
        <v>0</v>
      </c>
      <c r="C4235">
        <f>HYPERLINK("https://github.com/pmd/pmd/commit/ecc869926972f5437d20a72dce261497cbd2c44a", "ecc869926972f5437d20a72dce261497cbd2c44a")</f>
        <v>0</v>
      </c>
      <c r="D4235" t="s">
        <v>781</v>
      </c>
      <c r="E4235" t="s">
        <v>1336</v>
      </c>
      <c r="F4235" t="s">
        <v>2626</v>
      </c>
      <c r="G4235" t="s">
        <v>3475</v>
      </c>
      <c r="H4235" t="s">
        <v>4262</v>
      </c>
    </row>
    <row r="4236" spans="1:8">
      <c r="H4236" t="s">
        <v>4628</v>
      </c>
    </row>
    <row r="4237" spans="1:8">
      <c r="H4237" t="s">
        <v>4629</v>
      </c>
    </row>
    <row r="4238" spans="1:8">
      <c r="H4238" t="s">
        <v>4630</v>
      </c>
    </row>
    <row r="4239" spans="1:8">
      <c r="A4239" t="s">
        <v>543</v>
      </c>
      <c r="B4239">
        <f>HYPERLINK("https://github.com/pmd/pmd/commit/6ebe4c8775b92c3bbc8fb7c6c85d17f80a27cd74", "6ebe4c8775b92c3bbc8fb7c6c85d17f80a27cd74")</f>
        <v>0</v>
      </c>
      <c r="C4239">
        <f>HYPERLINK("https://github.com/pmd/pmd/commit/d405eab97f7ede6ea6a8f59f3f435ed391704529", "d405eab97f7ede6ea6a8f59f3f435ed391704529")</f>
        <v>0</v>
      </c>
      <c r="D4239" t="s">
        <v>781</v>
      </c>
      <c r="E4239" t="s">
        <v>1337</v>
      </c>
      <c r="F4239" t="s">
        <v>2627</v>
      </c>
      <c r="G4239" t="s">
        <v>3476</v>
      </c>
      <c r="H4239" t="s">
        <v>4628</v>
      </c>
    </row>
    <row r="4240" spans="1:8">
      <c r="H4240" t="s">
        <v>4629</v>
      </c>
    </row>
    <row r="4241" spans="1:8">
      <c r="A4241" t="s">
        <v>544</v>
      </c>
      <c r="B4241">
        <f>HYPERLINK("https://github.com/pmd/pmd/commit/e48fc7cca259f0efcae7135ae27e5143b3e092af", "e48fc7cca259f0efcae7135ae27e5143b3e092af")</f>
        <v>0</v>
      </c>
      <c r="C4241">
        <f>HYPERLINK("https://github.com/pmd/pmd/commit/4e21c1a94776002778b88985529a009b0a9e56f3", "4e21c1a94776002778b88985529a009b0a9e56f3")</f>
        <v>0</v>
      </c>
      <c r="D4241" t="s">
        <v>781</v>
      </c>
      <c r="E4241" t="s">
        <v>1338</v>
      </c>
      <c r="F4241" t="s">
        <v>2628</v>
      </c>
      <c r="G4241" t="s">
        <v>3181</v>
      </c>
      <c r="H4241" t="s">
        <v>3680</v>
      </c>
    </row>
    <row r="4242" spans="1:8">
      <c r="H4242" t="s">
        <v>3794</v>
      </c>
    </row>
    <row r="4243" spans="1:8">
      <c r="H4243" t="s">
        <v>4304</v>
      </c>
    </row>
    <row r="4244" spans="1:8">
      <c r="H4244" t="s">
        <v>4305</v>
      </c>
    </row>
    <row r="4245" spans="1:8">
      <c r="A4245" t="s">
        <v>545</v>
      </c>
      <c r="B4245">
        <f>HYPERLINK("https://github.com/pmd/pmd/commit/551ab453fdf7a96f91f45cb71a209e98c26691fb", "551ab453fdf7a96f91f45cb71a209e98c26691fb")</f>
        <v>0</v>
      </c>
      <c r="C4245">
        <f>HYPERLINK("https://github.com/pmd/pmd/commit/0a1e82efad8a838da894ba8cbdbfa8d60a5fe005", "0a1e82efad8a838da894ba8cbdbfa8d60a5fe005")</f>
        <v>0</v>
      </c>
      <c r="D4245" t="s">
        <v>781</v>
      </c>
      <c r="E4245" t="s">
        <v>1339</v>
      </c>
      <c r="F4245" t="s">
        <v>2629</v>
      </c>
      <c r="G4245" t="s">
        <v>3477</v>
      </c>
      <c r="H4245" t="s">
        <v>5287</v>
      </c>
    </row>
    <row r="4246" spans="1:8">
      <c r="H4246" t="s">
        <v>5288</v>
      </c>
    </row>
    <row r="4247" spans="1:8">
      <c r="H4247" t="s">
        <v>5289</v>
      </c>
    </row>
    <row r="4248" spans="1:8">
      <c r="H4248" t="s">
        <v>4792</v>
      </c>
    </row>
    <row r="4249" spans="1:8">
      <c r="H4249" t="s">
        <v>4793</v>
      </c>
    </row>
    <row r="4250" spans="1:8">
      <c r="H4250" t="s">
        <v>5290</v>
      </c>
    </row>
    <row r="4251" spans="1:8">
      <c r="H4251" t="s">
        <v>5291</v>
      </c>
    </row>
    <row r="4252" spans="1:8">
      <c r="H4252" t="s">
        <v>5292</v>
      </c>
    </row>
    <row r="4253" spans="1:8">
      <c r="H4253" t="s">
        <v>4342</v>
      </c>
    </row>
    <row r="4254" spans="1:8">
      <c r="F4254" t="s">
        <v>2421</v>
      </c>
      <c r="G4254" t="s">
        <v>3385</v>
      </c>
      <c r="H4254" t="s">
        <v>5293</v>
      </c>
    </row>
    <row r="4255" spans="1:8">
      <c r="H4255" t="s">
        <v>5294</v>
      </c>
    </row>
    <row r="4256" spans="1:8">
      <c r="H4256" t="s">
        <v>5295</v>
      </c>
    </row>
    <row r="4257" spans="8:8">
      <c r="H4257" t="s">
        <v>5296</v>
      </c>
    </row>
    <row r="4258" spans="8:8">
      <c r="H4258" t="s">
        <v>5297</v>
      </c>
    </row>
    <row r="4259" spans="8:8">
      <c r="H4259" t="s">
        <v>5298</v>
      </c>
    </row>
    <row r="4260" spans="8:8">
      <c r="H4260" t="s">
        <v>5299</v>
      </c>
    </row>
    <row r="4261" spans="8:8">
      <c r="H4261" t="s">
        <v>5300</v>
      </c>
    </row>
    <row r="4262" spans="8:8">
      <c r="H4262" t="s">
        <v>5301</v>
      </c>
    </row>
    <row r="4263" spans="8:8">
      <c r="H4263" t="s">
        <v>5300</v>
      </c>
    </row>
    <row r="4264" spans="8:8">
      <c r="H4264" t="s">
        <v>5302</v>
      </c>
    </row>
    <row r="4265" spans="8:8">
      <c r="H4265" t="s">
        <v>5303</v>
      </c>
    </row>
    <row r="4266" spans="8:8">
      <c r="H4266" t="s">
        <v>5304</v>
      </c>
    </row>
    <row r="4267" spans="8:8">
      <c r="H4267" t="s">
        <v>5305</v>
      </c>
    </row>
    <row r="4268" spans="8:8">
      <c r="H4268" t="s">
        <v>5306</v>
      </c>
    </row>
    <row r="4269" spans="8:8">
      <c r="H4269" t="s">
        <v>5307</v>
      </c>
    </row>
    <row r="4270" spans="8:8">
      <c r="H4270" t="s">
        <v>5308</v>
      </c>
    </row>
    <row r="4271" spans="8:8">
      <c r="H4271" t="s">
        <v>5309</v>
      </c>
    </row>
    <row r="4272" spans="8:8">
      <c r="H4272" t="s">
        <v>5310</v>
      </c>
    </row>
    <row r="4273" spans="1:8">
      <c r="H4273" t="s">
        <v>5311</v>
      </c>
    </row>
    <row r="4274" spans="1:8">
      <c r="A4274" t="s">
        <v>546</v>
      </c>
      <c r="B4274">
        <f>HYPERLINK("https://github.com/pmd/pmd/commit/709996fddc68c5c2ef791eb4cc9d4a18dfd9213b", "709996fddc68c5c2ef791eb4cc9d4a18dfd9213b")</f>
        <v>0</v>
      </c>
      <c r="C4274">
        <f>HYPERLINK("https://github.com/pmd/pmd/commit/551ab453fdf7a96f91f45cb71a209e98c26691fb", "551ab453fdf7a96f91f45cb71a209e98c26691fb")</f>
        <v>0</v>
      </c>
      <c r="D4274" t="s">
        <v>781</v>
      </c>
      <c r="E4274" t="s">
        <v>1340</v>
      </c>
      <c r="F4274" t="s">
        <v>2421</v>
      </c>
      <c r="G4274" t="s">
        <v>3385</v>
      </c>
      <c r="H4274" t="s">
        <v>5312</v>
      </c>
    </row>
    <row r="4275" spans="1:8">
      <c r="H4275" t="s">
        <v>4342</v>
      </c>
    </row>
    <row r="4276" spans="1:8">
      <c r="H4276" t="s">
        <v>4342</v>
      </c>
    </row>
    <row r="4277" spans="1:8">
      <c r="H4277" t="s">
        <v>4342</v>
      </c>
    </row>
    <row r="4278" spans="1:8">
      <c r="A4278" t="s">
        <v>547</v>
      </c>
      <c r="B4278">
        <f>HYPERLINK("https://github.com/pmd/pmd/commit/344d02600c4e8551ec9b07c88eef10946aa9d07d", "344d02600c4e8551ec9b07c88eef10946aa9d07d")</f>
        <v>0</v>
      </c>
      <c r="C4278">
        <f>HYPERLINK("https://github.com/pmd/pmd/commit/709996fddc68c5c2ef791eb4cc9d4a18dfd9213b", "709996fddc68c5c2ef791eb4cc9d4a18dfd9213b")</f>
        <v>0</v>
      </c>
      <c r="D4278" t="s">
        <v>781</v>
      </c>
      <c r="E4278" t="s">
        <v>1341</v>
      </c>
      <c r="F4278" t="s">
        <v>2374</v>
      </c>
      <c r="G4278" t="s">
        <v>2838</v>
      </c>
      <c r="H4278" t="s">
        <v>3680</v>
      </c>
    </row>
    <row r="4279" spans="1:8">
      <c r="H4279" t="s">
        <v>3794</v>
      </c>
    </row>
    <row r="4280" spans="1:8">
      <c r="H4280" t="s">
        <v>5313</v>
      </c>
    </row>
    <row r="4281" spans="1:8">
      <c r="H4281" t="s">
        <v>5314</v>
      </c>
    </row>
    <row r="4282" spans="1:8">
      <c r="H4282" t="s">
        <v>5315</v>
      </c>
    </row>
    <row r="4283" spans="1:8">
      <c r="H4283" t="s">
        <v>5316</v>
      </c>
    </row>
    <row r="4284" spans="1:8">
      <c r="H4284" t="s">
        <v>5317</v>
      </c>
    </row>
    <row r="4285" spans="1:8">
      <c r="H4285" t="s">
        <v>5318</v>
      </c>
    </row>
    <row r="4286" spans="1:8">
      <c r="H4286" t="s">
        <v>5319</v>
      </c>
    </row>
    <row r="4287" spans="1:8">
      <c r="H4287" t="s">
        <v>5320</v>
      </c>
    </row>
    <row r="4288" spans="1:8">
      <c r="A4288" t="s">
        <v>548</v>
      </c>
      <c r="B4288">
        <f>HYPERLINK("https://github.com/pmd/pmd/commit/d8c3831db8a6cf03d903fe9bce56d5c967b42b49", "d8c3831db8a6cf03d903fe9bce56d5c967b42b49")</f>
        <v>0</v>
      </c>
      <c r="C4288">
        <f>HYPERLINK("https://github.com/pmd/pmd/commit/344d02600c4e8551ec9b07c88eef10946aa9d07d", "344d02600c4e8551ec9b07c88eef10946aa9d07d")</f>
        <v>0</v>
      </c>
      <c r="D4288" t="s">
        <v>781</v>
      </c>
      <c r="E4288" t="s">
        <v>1342</v>
      </c>
      <c r="F4288" t="s">
        <v>2630</v>
      </c>
      <c r="G4288" t="s">
        <v>3305</v>
      </c>
      <c r="H4288" t="s">
        <v>3872</v>
      </c>
    </row>
    <row r="4289" spans="1:8">
      <c r="A4289" t="s">
        <v>549</v>
      </c>
      <c r="B4289">
        <f>HYPERLINK("https://github.com/pmd/pmd/commit/6ff4a1c4d44589faf435af56500727bacea7f182", "6ff4a1c4d44589faf435af56500727bacea7f182")</f>
        <v>0</v>
      </c>
      <c r="C4289">
        <f>HYPERLINK("https://github.com/pmd/pmd/commit/d8c3831db8a6cf03d903fe9bce56d5c967b42b49", "d8c3831db8a6cf03d903fe9bce56d5c967b42b49")</f>
        <v>0</v>
      </c>
      <c r="D4289" t="s">
        <v>781</v>
      </c>
      <c r="E4289" t="s">
        <v>1343</v>
      </c>
      <c r="F4289" t="s">
        <v>2374</v>
      </c>
      <c r="G4289" t="s">
        <v>3478</v>
      </c>
      <c r="H4289" t="s">
        <v>3730</v>
      </c>
    </row>
    <row r="4290" spans="1:8">
      <c r="H4290" t="s">
        <v>5321</v>
      </c>
    </row>
    <row r="4291" spans="1:8">
      <c r="H4291" t="s">
        <v>5322</v>
      </c>
    </row>
    <row r="4292" spans="1:8">
      <c r="H4292" t="s">
        <v>5323</v>
      </c>
    </row>
    <row r="4293" spans="1:8">
      <c r="H4293" t="s">
        <v>5324</v>
      </c>
    </row>
    <row r="4294" spans="1:8">
      <c r="H4294" t="s">
        <v>5325</v>
      </c>
    </row>
    <row r="4295" spans="1:8">
      <c r="H4295" t="s">
        <v>5326</v>
      </c>
    </row>
    <row r="4296" spans="1:8">
      <c r="H4296" t="s">
        <v>5327</v>
      </c>
    </row>
    <row r="4297" spans="1:8">
      <c r="H4297" t="s">
        <v>5328</v>
      </c>
    </row>
    <row r="4298" spans="1:8">
      <c r="H4298" t="s">
        <v>5329</v>
      </c>
    </row>
    <row r="4299" spans="1:8">
      <c r="H4299" t="s">
        <v>5330</v>
      </c>
    </row>
    <row r="4300" spans="1:8">
      <c r="H4300" t="s">
        <v>5331</v>
      </c>
    </row>
    <row r="4301" spans="1:8">
      <c r="H4301" t="s">
        <v>5332</v>
      </c>
    </row>
    <row r="4302" spans="1:8">
      <c r="H4302" t="s">
        <v>5333</v>
      </c>
    </row>
    <row r="4303" spans="1:8">
      <c r="H4303" t="s">
        <v>5334</v>
      </c>
    </row>
    <row r="4304" spans="1:8">
      <c r="H4304" t="s">
        <v>5335</v>
      </c>
    </row>
    <row r="4305" spans="1:8">
      <c r="H4305" t="s">
        <v>5336</v>
      </c>
    </row>
    <row r="4306" spans="1:8">
      <c r="A4306" t="s">
        <v>550</v>
      </c>
      <c r="B4306">
        <f>HYPERLINK("https://github.com/pmd/pmd/commit/da371182aadaec625274f651e2a28ee6a71ff161", "da371182aadaec625274f651e2a28ee6a71ff161")</f>
        <v>0</v>
      </c>
      <c r="C4306">
        <f>HYPERLINK("https://github.com/pmd/pmd/commit/4b3d58d4c98e78ab61b9b0d5c31ede6c32707715", "4b3d58d4c98e78ab61b9b0d5c31ede6c32707715")</f>
        <v>0</v>
      </c>
      <c r="D4306" t="s">
        <v>781</v>
      </c>
      <c r="E4306" t="s">
        <v>1344</v>
      </c>
      <c r="F4306" t="s">
        <v>2631</v>
      </c>
      <c r="G4306" t="s">
        <v>3479</v>
      </c>
      <c r="H4306" t="s">
        <v>4629</v>
      </c>
    </row>
    <row r="4307" spans="1:8">
      <c r="H4307" t="s">
        <v>5337</v>
      </c>
    </row>
    <row r="4308" spans="1:8">
      <c r="F4308" t="s">
        <v>2632</v>
      </c>
      <c r="G4308" t="s">
        <v>3480</v>
      </c>
      <c r="H4308" t="s">
        <v>4628</v>
      </c>
    </row>
    <row r="4309" spans="1:8">
      <c r="H4309" t="s">
        <v>4629</v>
      </c>
    </row>
    <row r="4310" spans="1:8">
      <c r="H4310" t="s">
        <v>4630</v>
      </c>
    </row>
    <row r="4311" spans="1:8">
      <c r="F4311" t="s">
        <v>2633</v>
      </c>
      <c r="G4311" t="s">
        <v>3481</v>
      </c>
      <c r="H4311" t="s">
        <v>4628</v>
      </c>
    </row>
    <row r="4312" spans="1:8">
      <c r="H4312" t="s">
        <v>4629</v>
      </c>
    </row>
    <row r="4313" spans="1:8">
      <c r="H4313" t="s">
        <v>4630</v>
      </c>
    </row>
    <row r="4314" spans="1:8">
      <c r="A4314" t="s">
        <v>551</v>
      </c>
      <c r="B4314">
        <f>HYPERLINK("https://github.com/pmd/pmd/commit/da764abb1ee6019ba4aef1572ef4bdd8022de3b0", "da764abb1ee6019ba4aef1572ef4bdd8022de3b0")</f>
        <v>0</v>
      </c>
      <c r="C4314">
        <f>HYPERLINK("https://github.com/pmd/pmd/commit/da371182aadaec625274f651e2a28ee6a71ff161", "da371182aadaec625274f651e2a28ee6a71ff161")</f>
        <v>0</v>
      </c>
      <c r="D4314" t="s">
        <v>781</v>
      </c>
      <c r="E4314" t="s">
        <v>1345</v>
      </c>
      <c r="F4314" t="s">
        <v>2634</v>
      </c>
      <c r="G4314" t="s">
        <v>3482</v>
      </c>
      <c r="H4314" t="s">
        <v>4262</v>
      </c>
    </row>
    <row r="4315" spans="1:8">
      <c r="H4315" t="s">
        <v>4628</v>
      </c>
    </row>
    <row r="4316" spans="1:8">
      <c r="H4316" t="s">
        <v>4629</v>
      </c>
    </row>
    <row r="4317" spans="1:8">
      <c r="H4317" t="s">
        <v>4630</v>
      </c>
    </row>
    <row r="4318" spans="1:8">
      <c r="A4318" t="s">
        <v>552</v>
      </c>
      <c r="B4318">
        <f>HYPERLINK("https://github.com/pmd/pmd/commit/50725a95fc222723cc4efa89c19cbe4b574a9f52", "50725a95fc222723cc4efa89c19cbe4b574a9f52")</f>
        <v>0</v>
      </c>
      <c r="C4318">
        <f>HYPERLINK("https://github.com/pmd/pmd/commit/da764abb1ee6019ba4aef1572ef4bdd8022de3b0", "da764abb1ee6019ba4aef1572ef4bdd8022de3b0")</f>
        <v>0</v>
      </c>
      <c r="D4318" t="s">
        <v>781</v>
      </c>
      <c r="E4318" t="s">
        <v>1346</v>
      </c>
      <c r="F4318" t="s">
        <v>2395</v>
      </c>
      <c r="G4318" t="s">
        <v>3366</v>
      </c>
      <c r="H4318" t="s">
        <v>4628</v>
      </c>
    </row>
    <row r="4319" spans="1:8">
      <c r="H4319" t="s">
        <v>4629</v>
      </c>
    </row>
    <row r="4320" spans="1:8">
      <c r="H4320" t="s">
        <v>4630</v>
      </c>
    </row>
    <row r="4321" spans="1:8">
      <c r="A4321" t="s">
        <v>553</v>
      </c>
      <c r="B4321">
        <f>HYPERLINK("https://github.com/pmd/pmd/commit/7e594e390a05230e91d063eea7edf5d48f0da608", "7e594e390a05230e91d063eea7edf5d48f0da608")</f>
        <v>0</v>
      </c>
      <c r="C4321">
        <f>HYPERLINK("https://github.com/pmd/pmd/commit/6eba9a827fac10720d8ca9f35412c5988e4c9256", "6eba9a827fac10720d8ca9f35412c5988e4c9256")</f>
        <v>0</v>
      </c>
      <c r="D4321" t="s">
        <v>781</v>
      </c>
      <c r="E4321" t="s">
        <v>1347</v>
      </c>
      <c r="F4321" t="s">
        <v>2328</v>
      </c>
      <c r="G4321" t="s">
        <v>3334</v>
      </c>
      <c r="H4321" t="s">
        <v>4628</v>
      </c>
    </row>
    <row r="4322" spans="1:8">
      <c r="H4322" t="s">
        <v>4629</v>
      </c>
    </row>
    <row r="4323" spans="1:8">
      <c r="H4323" t="s">
        <v>4630</v>
      </c>
    </row>
    <row r="4324" spans="1:8">
      <c r="A4324" t="s">
        <v>554</v>
      </c>
      <c r="B4324">
        <f>HYPERLINK("https://github.com/pmd/pmd/commit/ff2aa9c038f519f0fcd49112167def7e56fad610", "ff2aa9c038f519f0fcd49112167def7e56fad610")</f>
        <v>0</v>
      </c>
      <c r="C4324">
        <f>HYPERLINK("https://github.com/pmd/pmd/commit/7e594e390a05230e91d063eea7edf5d48f0da608", "7e594e390a05230e91d063eea7edf5d48f0da608")</f>
        <v>0</v>
      </c>
      <c r="D4324" t="s">
        <v>781</v>
      </c>
      <c r="E4324" t="s">
        <v>1348</v>
      </c>
      <c r="F4324" t="s">
        <v>2635</v>
      </c>
      <c r="G4324" t="s">
        <v>3483</v>
      </c>
      <c r="H4324" t="s">
        <v>4262</v>
      </c>
    </row>
    <row r="4325" spans="1:8">
      <c r="H4325" t="s">
        <v>4628</v>
      </c>
    </row>
    <row r="4326" spans="1:8">
      <c r="H4326" t="s">
        <v>4629</v>
      </c>
    </row>
    <row r="4327" spans="1:8">
      <c r="H4327" t="s">
        <v>4630</v>
      </c>
    </row>
    <row r="4328" spans="1:8">
      <c r="A4328" t="s">
        <v>555</v>
      </c>
      <c r="B4328">
        <f>HYPERLINK("https://github.com/pmd/pmd/commit/3df4506365c0bce73d45bc426e3d8c75f3590aa4", "3df4506365c0bce73d45bc426e3d8c75f3590aa4")</f>
        <v>0</v>
      </c>
      <c r="C4328">
        <f>HYPERLINK("https://github.com/pmd/pmd/commit/ff2aa9c038f519f0fcd49112167def7e56fad610", "ff2aa9c038f519f0fcd49112167def7e56fad610")</f>
        <v>0</v>
      </c>
      <c r="D4328" t="s">
        <v>781</v>
      </c>
      <c r="E4328" t="s">
        <v>1349</v>
      </c>
      <c r="F4328" t="s">
        <v>2636</v>
      </c>
      <c r="G4328" t="s">
        <v>3318</v>
      </c>
      <c r="H4328" t="s">
        <v>4628</v>
      </c>
    </row>
    <row r="4329" spans="1:8">
      <c r="H4329" t="s">
        <v>4709</v>
      </c>
    </row>
    <row r="4330" spans="1:8">
      <c r="H4330" t="s">
        <v>4629</v>
      </c>
    </row>
    <row r="4331" spans="1:8">
      <c r="H4331" t="s">
        <v>4630</v>
      </c>
    </row>
    <row r="4332" spans="1:8">
      <c r="H4332" t="s">
        <v>4710</v>
      </c>
    </row>
    <row r="4333" spans="1:8">
      <c r="A4333" t="s">
        <v>556</v>
      </c>
      <c r="B4333">
        <f>HYPERLINK("https://github.com/pmd/pmd/commit/9fc15f0b915267404df6a8e25d0977f96130d9e3", "9fc15f0b915267404df6a8e25d0977f96130d9e3")</f>
        <v>0</v>
      </c>
      <c r="C4333">
        <f>HYPERLINK("https://github.com/pmd/pmd/commit/3df4506365c0bce73d45bc426e3d8c75f3590aa4", "3df4506365c0bce73d45bc426e3d8c75f3590aa4")</f>
        <v>0</v>
      </c>
      <c r="D4333" t="s">
        <v>781</v>
      </c>
      <c r="E4333" t="s">
        <v>1350</v>
      </c>
      <c r="F4333" t="s">
        <v>2637</v>
      </c>
      <c r="G4333" t="s">
        <v>3478</v>
      </c>
      <c r="H4333" t="s">
        <v>5324</v>
      </c>
    </row>
    <row r="4334" spans="1:8">
      <c r="A4334" t="s">
        <v>557</v>
      </c>
      <c r="B4334">
        <f>HYPERLINK("https://github.com/pmd/pmd/commit/60d028a28212be292d670253b5027824a197805b", "60d028a28212be292d670253b5027824a197805b")</f>
        <v>0</v>
      </c>
      <c r="C4334">
        <f>HYPERLINK("https://github.com/pmd/pmd/commit/9fc15f0b915267404df6a8e25d0977f96130d9e3", "9fc15f0b915267404df6a8e25d0977f96130d9e3")</f>
        <v>0</v>
      </c>
      <c r="D4334" t="s">
        <v>781</v>
      </c>
      <c r="E4334" t="s">
        <v>1351</v>
      </c>
      <c r="F4334" t="s">
        <v>2306</v>
      </c>
      <c r="G4334" t="s">
        <v>3316</v>
      </c>
      <c r="H4334" t="s">
        <v>4628</v>
      </c>
    </row>
    <row r="4335" spans="1:8">
      <c r="H4335" t="s">
        <v>4629</v>
      </c>
    </row>
    <row r="4336" spans="1:8">
      <c r="H4336" t="s">
        <v>4630</v>
      </c>
    </row>
    <row r="4337" spans="1:8">
      <c r="A4337" t="s">
        <v>558</v>
      </c>
      <c r="B4337">
        <f>HYPERLINK("https://github.com/pmd/pmd/commit/15d6515278453aafe3d59b8b0124c2ab8a611c55", "15d6515278453aafe3d59b8b0124c2ab8a611c55")</f>
        <v>0</v>
      </c>
      <c r="C4337">
        <f>HYPERLINK("https://github.com/pmd/pmd/commit/60d028a28212be292d670253b5027824a197805b", "60d028a28212be292d670253b5027824a197805b")</f>
        <v>0</v>
      </c>
      <c r="D4337" t="s">
        <v>781</v>
      </c>
      <c r="E4337" t="s">
        <v>1352</v>
      </c>
      <c r="F4337" t="s">
        <v>2307</v>
      </c>
      <c r="G4337" t="s">
        <v>3317</v>
      </c>
      <c r="H4337" t="s">
        <v>4628</v>
      </c>
    </row>
    <row r="4338" spans="1:8">
      <c r="H4338" t="s">
        <v>4629</v>
      </c>
    </row>
    <row r="4339" spans="1:8">
      <c r="H4339" t="s">
        <v>4630</v>
      </c>
    </row>
    <row r="4340" spans="1:8">
      <c r="F4340" t="s">
        <v>2638</v>
      </c>
      <c r="G4340" t="s">
        <v>3484</v>
      </c>
      <c r="H4340" t="s">
        <v>4628</v>
      </c>
    </row>
    <row r="4341" spans="1:8">
      <c r="H4341" t="s">
        <v>4629</v>
      </c>
    </row>
    <row r="4342" spans="1:8">
      <c r="H4342" t="s">
        <v>4630</v>
      </c>
    </row>
    <row r="4343" spans="1:8">
      <c r="F4343" t="s">
        <v>2639</v>
      </c>
      <c r="G4343" t="s">
        <v>3485</v>
      </c>
      <c r="H4343" t="s">
        <v>4628</v>
      </c>
    </row>
    <row r="4344" spans="1:8">
      <c r="H4344" t="s">
        <v>4629</v>
      </c>
    </row>
    <row r="4345" spans="1:8">
      <c r="H4345" t="s">
        <v>4630</v>
      </c>
    </row>
    <row r="4346" spans="1:8">
      <c r="H4346" t="s">
        <v>5327</v>
      </c>
    </row>
    <row r="4347" spans="1:8">
      <c r="A4347" t="s">
        <v>559</v>
      </c>
      <c r="B4347">
        <f>HYPERLINK("https://github.com/pmd/pmd/commit/2c563436e41067fa253f824ca0e768500dc29d34", "2c563436e41067fa253f824ca0e768500dc29d34")</f>
        <v>0</v>
      </c>
      <c r="C4347">
        <f>HYPERLINK("https://github.com/pmd/pmd/commit/15d6515278453aafe3d59b8b0124c2ab8a611c55", "15d6515278453aafe3d59b8b0124c2ab8a611c55")</f>
        <v>0</v>
      </c>
      <c r="D4347" t="s">
        <v>781</v>
      </c>
      <c r="E4347" t="s">
        <v>1353</v>
      </c>
      <c r="F4347" t="s">
        <v>2342</v>
      </c>
      <c r="G4347" t="s">
        <v>3340</v>
      </c>
      <c r="H4347" t="s">
        <v>4628</v>
      </c>
    </row>
    <row r="4348" spans="1:8">
      <c r="H4348" t="s">
        <v>4629</v>
      </c>
    </row>
    <row r="4349" spans="1:8">
      <c r="H4349" t="s">
        <v>4630</v>
      </c>
    </row>
    <row r="4350" spans="1:8">
      <c r="H4350" t="s">
        <v>5327</v>
      </c>
    </row>
    <row r="4351" spans="1:8">
      <c r="A4351" t="s">
        <v>560</v>
      </c>
      <c r="B4351">
        <f>HYPERLINK("https://github.com/pmd/pmd/commit/aedd2ce49376042e3dbdcb1d9147754214ff4697", "aedd2ce49376042e3dbdcb1d9147754214ff4697")</f>
        <v>0</v>
      </c>
      <c r="C4351">
        <f>HYPERLINK("https://github.com/pmd/pmd/commit/2c563436e41067fa253f824ca0e768500dc29d34", "2c563436e41067fa253f824ca0e768500dc29d34")</f>
        <v>0</v>
      </c>
      <c r="D4351" t="s">
        <v>781</v>
      </c>
      <c r="E4351" t="s">
        <v>1354</v>
      </c>
      <c r="F4351" t="s">
        <v>2295</v>
      </c>
      <c r="G4351" t="s">
        <v>3309</v>
      </c>
      <c r="H4351" t="s">
        <v>4628</v>
      </c>
    </row>
    <row r="4352" spans="1:8">
      <c r="H4352" t="s">
        <v>4629</v>
      </c>
    </row>
    <row r="4353" spans="1:8">
      <c r="H4353" t="s">
        <v>4630</v>
      </c>
    </row>
    <row r="4354" spans="1:8">
      <c r="H4354" t="s">
        <v>5327</v>
      </c>
    </row>
    <row r="4355" spans="1:8">
      <c r="A4355" t="s">
        <v>561</v>
      </c>
      <c r="B4355">
        <f>HYPERLINK("https://github.com/pmd/pmd/commit/394b8665249d7c2f7f372ec754e97483d3860199", "394b8665249d7c2f7f372ec754e97483d3860199")</f>
        <v>0</v>
      </c>
      <c r="C4355">
        <f>HYPERLINK("https://github.com/pmd/pmd/commit/aedd2ce49376042e3dbdcb1d9147754214ff4697", "aedd2ce49376042e3dbdcb1d9147754214ff4697")</f>
        <v>0</v>
      </c>
      <c r="D4355" t="s">
        <v>781</v>
      </c>
      <c r="E4355" t="s">
        <v>1355</v>
      </c>
      <c r="F4355" t="s">
        <v>2640</v>
      </c>
      <c r="G4355" t="s">
        <v>3486</v>
      </c>
      <c r="H4355" t="s">
        <v>5338</v>
      </c>
    </row>
    <row r="4356" spans="1:8">
      <c r="F4356" t="s">
        <v>2641</v>
      </c>
      <c r="G4356" t="s">
        <v>3487</v>
      </c>
      <c r="H4356" t="s">
        <v>4262</v>
      </c>
    </row>
    <row r="4357" spans="1:8">
      <c r="H4357" t="s">
        <v>4628</v>
      </c>
    </row>
    <row r="4358" spans="1:8">
      <c r="H4358" t="s">
        <v>4629</v>
      </c>
    </row>
    <row r="4359" spans="1:8">
      <c r="H4359" t="s">
        <v>4630</v>
      </c>
    </row>
    <row r="4360" spans="1:8">
      <c r="A4360" t="s">
        <v>562</v>
      </c>
      <c r="B4360">
        <f>HYPERLINK("https://github.com/pmd/pmd/commit/4c378b56318541c126451db8d6ae9188c0d8cfb5", "4c378b56318541c126451db8d6ae9188c0d8cfb5")</f>
        <v>0</v>
      </c>
      <c r="C4360">
        <f>HYPERLINK("https://github.com/pmd/pmd/commit/394b8665249d7c2f7f372ec754e97483d3860199", "394b8665249d7c2f7f372ec754e97483d3860199")</f>
        <v>0</v>
      </c>
      <c r="D4360" t="s">
        <v>781</v>
      </c>
      <c r="E4360" t="s">
        <v>1356</v>
      </c>
      <c r="F4360" t="s">
        <v>2326</v>
      </c>
      <c r="G4360" t="s">
        <v>3333</v>
      </c>
      <c r="H4360" t="s">
        <v>4581</v>
      </c>
    </row>
    <row r="4361" spans="1:8">
      <c r="H4361" t="s">
        <v>4615</v>
      </c>
    </row>
    <row r="4362" spans="1:8">
      <c r="H4362" t="s">
        <v>4620</v>
      </c>
    </row>
    <row r="4363" spans="1:8">
      <c r="H4363" t="s">
        <v>4621</v>
      </c>
    </row>
    <row r="4364" spans="1:8">
      <c r="H4364" t="s">
        <v>4622</v>
      </c>
    </row>
    <row r="4365" spans="1:8">
      <c r="H4365" t="s">
        <v>4623</v>
      </c>
    </row>
    <row r="4366" spans="1:8">
      <c r="H4366" t="s">
        <v>5339</v>
      </c>
    </row>
    <row r="4367" spans="1:8">
      <c r="H4367" t="s">
        <v>4626</v>
      </c>
    </row>
    <row r="4368" spans="1:8">
      <c r="H4368" t="s">
        <v>5340</v>
      </c>
    </row>
    <row r="4369" spans="1:8">
      <c r="H4369" t="s">
        <v>5341</v>
      </c>
    </row>
    <row r="4370" spans="1:8">
      <c r="A4370" t="s">
        <v>563</v>
      </c>
      <c r="B4370">
        <f>HYPERLINK("https://github.com/pmd/pmd/commit/fb0819f31906b0727414d8cf76bb2e9a56855b24", "fb0819f31906b0727414d8cf76bb2e9a56855b24")</f>
        <v>0</v>
      </c>
      <c r="C4370">
        <f>HYPERLINK("https://github.com/pmd/pmd/commit/4c378b56318541c126451db8d6ae9188c0d8cfb5", "4c378b56318541c126451db8d6ae9188c0d8cfb5")</f>
        <v>0</v>
      </c>
      <c r="D4370" t="s">
        <v>781</v>
      </c>
      <c r="E4370" t="s">
        <v>1357</v>
      </c>
      <c r="F4370" t="s">
        <v>2642</v>
      </c>
      <c r="G4370" t="s">
        <v>3488</v>
      </c>
      <c r="H4370" t="s">
        <v>5342</v>
      </c>
    </row>
    <row r="4371" spans="1:8">
      <c r="H4371" t="s">
        <v>5338</v>
      </c>
    </row>
    <row r="4372" spans="1:8">
      <c r="H4372" t="s">
        <v>5338</v>
      </c>
    </row>
    <row r="4373" spans="1:8">
      <c r="H4373" t="s">
        <v>5290</v>
      </c>
    </row>
    <row r="4374" spans="1:8">
      <c r="H4374" t="s">
        <v>5292</v>
      </c>
    </row>
    <row r="4375" spans="1:8">
      <c r="F4375" t="s">
        <v>2326</v>
      </c>
      <c r="G4375" t="s">
        <v>3333</v>
      </c>
      <c r="H4375" t="s">
        <v>4627</v>
      </c>
    </row>
    <row r="4376" spans="1:8">
      <c r="A4376" t="s">
        <v>564</v>
      </c>
      <c r="B4376">
        <f>HYPERLINK("https://github.com/pmd/pmd/commit/1bdbd4883c2751a3f4900ade0fc958d626e6e0c4", "1bdbd4883c2751a3f4900ade0fc958d626e6e0c4")</f>
        <v>0</v>
      </c>
      <c r="C4376">
        <f>HYPERLINK("https://github.com/pmd/pmd/commit/59dfa15269710bc7aeeb81b00c6e1fe63512fe4e", "59dfa15269710bc7aeeb81b00c6e1fe63512fe4e")</f>
        <v>0</v>
      </c>
      <c r="D4376" t="s">
        <v>781</v>
      </c>
      <c r="E4376" t="s">
        <v>1358</v>
      </c>
      <c r="F4376" t="s">
        <v>2643</v>
      </c>
      <c r="G4376" t="s">
        <v>3489</v>
      </c>
      <c r="H4376" t="s">
        <v>4628</v>
      </c>
    </row>
    <row r="4377" spans="1:8">
      <c r="H4377" t="s">
        <v>4629</v>
      </c>
    </row>
    <row r="4378" spans="1:8">
      <c r="H4378" t="s">
        <v>4630</v>
      </c>
    </row>
    <row r="4379" spans="1:8">
      <c r="A4379" t="s">
        <v>565</v>
      </c>
      <c r="B4379">
        <f>HYPERLINK("https://github.com/pmd/pmd/commit/87797f76215e5a7222d68a545c2bfccd6e4b9d92", "87797f76215e5a7222d68a545c2bfccd6e4b9d92")</f>
        <v>0</v>
      </c>
      <c r="C4379">
        <f>HYPERLINK("https://github.com/pmd/pmd/commit/05f3740832f17225b58c48399845a887b57dafa7", "05f3740832f17225b58c48399845a887b57dafa7")</f>
        <v>0</v>
      </c>
      <c r="D4379" t="s">
        <v>781</v>
      </c>
      <c r="E4379" t="s">
        <v>1359</v>
      </c>
      <c r="F4379" t="s">
        <v>2605</v>
      </c>
      <c r="G4379" t="s">
        <v>3458</v>
      </c>
      <c r="H4379" t="s">
        <v>5202</v>
      </c>
    </row>
    <row r="4380" spans="1:8">
      <c r="A4380" t="s">
        <v>566</v>
      </c>
      <c r="B4380">
        <f>HYPERLINK("https://github.com/pmd/pmd/commit/b88ddf41c03ca009dea879bdaafd6ddcb6085fcc", "b88ddf41c03ca009dea879bdaafd6ddcb6085fcc")</f>
        <v>0</v>
      </c>
      <c r="C4380">
        <f>HYPERLINK("https://github.com/pmd/pmd/commit/c3219b91c55982c5ff70ba346661332367fbfd4c", "c3219b91c55982c5ff70ba346661332367fbfd4c")</f>
        <v>0</v>
      </c>
      <c r="D4380" t="s">
        <v>781</v>
      </c>
      <c r="E4380" t="s">
        <v>1360</v>
      </c>
      <c r="F4380" t="s">
        <v>2386</v>
      </c>
      <c r="G4380" t="s">
        <v>2833</v>
      </c>
      <c r="H4380" t="s">
        <v>4183</v>
      </c>
    </row>
    <row r="4381" spans="1:8">
      <c r="H4381" t="s">
        <v>4183</v>
      </c>
    </row>
    <row r="4382" spans="1:8">
      <c r="A4382" t="s">
        <v>567</v>
      </c>
      <c r="B4382">
        <f>HYPERLINK("https://github.com/pmd/pmd/commit/2bf00f482d52208f5fd3c3e83b8d72c62b2bcb4e", "2bf00f482d52208f5fd3c3e83b8d72c62b2bcb4e")</f>
        <v>0</v>
      </c>
      <c r="C4382">
        <f>HYPERLINK("https://github.com/pmd/pmd/commit/abd50366f8c5c51f21c10bed22052567ee8a2ee3", "abd50366f8c5c51f21c10bed22052567ee8a2ee3")</f>
        <v>0</v>
      </c>
      <c r="D4382" t="s">
        <v>781</v>
      </c>
      <c r="E4382" t="s">
        <v>1361</v>
      </c>
      <c r="F4382" t="s">
        <v>2644</v>
      </c>
      <c r="G4382" t="s">
        <v>2909</v>
      </c>
      <c r="H4382" t="s">
        <v>3778</v>
      </c>
    </row>
    <row r="4383" spans="1:8">
      <c r="H4383" t="s">
        <v>4246</v>
      </c>
    </row>
    <row r="4384" spans="1:8">
      <c r="F4384" t="s">
        <v>2645</v>
      </c>
      <c r="G4384" t="s">
        <v>2986</v>
      </c>
      <c r="H4384" t="s">
        <v>3795</v>
      </c>
    </row>
    <row r="4385" spans="6:8">
      <c r="H4385" t="s">
        <v>4246</v>
      </c>
    </row>
    <row r="4386" spans="6:8">
      <c r="F4386" t="s">
        <v>2646</v>
      </c>
      <c r="G4386" t="s">
        <v>2994</v>
      </c>
      <c r="H4386" t="s">
        <v>5343</v>
      </c>
    </row>
    <row r="4387" spans="6:8">
      <c r="H4387" t="s">
        <v>3714</v>
      </c>
    </row>
    <row r="4388" spans="6:8">
      <c r="H4388" t="s">
        <v>5344</v>
      </c>
    </row>
    <row r="4389" spans="6:8">
      <c r="H4389" t="s">
        <v>4741</v>
      </c>
    </row>
    <row r="4390" spans="6:8">
      <c r="H4390" t="s">
        <v>5345</v>
      </c>
    </row>
    <row r="4391" spans="6:8">
      <c r="H4391" t="s">
        <v>4185</v>
      </c>
    </row>
    <row r="4392" spans="6:8">
      <c r="H4392" t="s">
        <v>4186</v>
      </c>
    </row>
    <row r="4393" spans="6:8">
      <c r="H4393" t="s">
        <v>4187</v>
      </c>
    </row>
    <row r="4394" spans="6:8">
      <c r="H4394" t="s">
        <v>4246</v>
      </c>
    </row>
    <row r="4395" spans="6:8">
      <c r="F4395" t="s">
        <v>2647</v>
      </c>
      <c r="G4395" t="s">
        <v>3464</v>
      </c>
      <c r="H4395" t="s">
        <v>5224</v>
      </c>
    </row>
    <row r="4396" spans="6:8">
      <c r="F4396" t="s">
        <v>2577</v>
      </c>
      <c r="G4396" t="s">
        <v>2917</v>
      </c>
      <c r="H4396" t="s">
        <v>5346</v>
      </c>
    </row>
    <row r="4397" spans="6:8">
      <c r="F4397" t="s">
        <v>2371</v>
      </c>
      <c r="G4397" t="s">
        <v>2917</v>
      </c>
      <c r="H4397" t="s">
        <v>3709</v>
      </c>
    </row>
    <row r="4398" spans="6:8">
      <c r="H4398" t="s">
        <v>3709</v>
      </c>
    </row>
    <row r="4399" spans="6:8">
      <c r="H4399" t="s">
        <v>3709</v>
      </c>
    </row>
    <row r="4400" spans="6:8">
      <c r="H4400" t="s">
        <v>3709</v>
      </c>
    </row>
    <row r="4401" spans="1:8">
      <c r="H4401" t="s">
        <v>3709</v>
      </c>
    </row>
    <row r="4402" spans="1:8">
      <c r="H4402" t="s">
        <v>3692</v>
      </c>
    </row>
    <row r="4403" spans="1:8">
      <c r="H4403" t="s">
        <v>5347</v>
      </c>
    </row>
    <row r="4404" spans="1:8">
      <c r="H4404" t="s">
        <v>5348</v>
      </c>
    </row>
    <row r="4405" spans="1:8">
      <c r="H4405" t="s">
        <v>5349</v>
      </c>
    </row>
    <row r="4406" spans="1:8">
      <c r="H4406" t="s">
        <v>5350</v>
      </c>
    </row>
    <row r="4407" spans="1:8">
      <c r="H4407" t="s">
        <v>5351</v>
      </c>
    </row>
    <row r="4408" spans="1:8">
      <c r="H4408" t="s">
        <v>5352</v>
      </c>
    </row>
    <row r="4409" spans="1:8">
      <c r="H4409" t="s">
        <v>5353</v>
      </c>
    </row>
    <row r="4410" spans="1:8">
      <c r="H4410" t="s">
        <v>5354</v>
      </c>
    </row>
    <row r="4411" spans="1:8">
      <c r="H4411" t="s">
        <v>5355</v>
      </c>
    </row>
    <row r="4412" spans="1:8">
      <c r="H4412" t="s">
        <v>5356</v>
      </c>
    </row>
    <row r="4413" spans="1:8">
      <c r="H4413" t="s">
        <v>5357</v>
      </c>
    </row>
    <row r="4414" spans="1:8">
      <c r="F4414" t="s">
        <v>2648</v>
      </c>
      <c r="G4414" t="s">
        <v>3293</v>
      </c>
      <c r="H4414" t="s">
        <v>3692</v>
      </c>
    </row>
    <row r="4415" spans="1:8">
      <c r="H4415" t="s">
        <v>3872</v>
      </c>
    </row>
    <row r="4416" spans="1:8">
      <c r="A4416" t="s">
        <v>568</v>
      </c>
      <c r="B4416">
        <f>HYPERLINK("https://github.com/pmd/pmd/commit/185c172b3c66860cce49fa0aa88427db85526509", "185c172b3c66860cce49fa0aa88427db85526509")</f>
        <v>0</v>
      </c>
      <c r="C4416">
        <f>HYPERLINK("https://github.com/pmd/pmd/commit/534bfe3c55c73a55065815598ee82e9260736054", "534bfe3c55c73a55065815598ee82e9260736054")</f>
        <v>0</v>
      </c>
      <c r="D4416" t="s">
        <v>781</v>
      </c>
      <c r="E4416" t="s">
        <v>1362</v>
      </c>
      <c r="F4416" t="s">
        <v>2421</v>
      </c>
      <c r="G4416" t="s">
        <v>3385</v>
      </c>
      <c r="H4416" t="s">
        <v>5358</v>
      </c>
    </row>
    <row r="4417" spans="1:8">
      <c r="H4417" t="s">
        <v>5359</v>
      </c>
    </row>
    <row r="4418" spans="1:8">
      <c r="A4418" t="s">
        <v>569</v>
      </c>
      <c r="B4418">
        <f>HYPERLINK("https://github.com/pmd/pmd/commit/d624ee99f0b1acb5992b5ac720d8006475644b49", "d624ee99f0b1acb5992b5ac720d8006475644b49")</f>
        <v>0</v>
      </c>
      <c r="C4418">
        <f>HYPERLINK("https://github.com/pmd/pmd/commit/7f081f0e63174e3f6d59494dde0559b174d9f14c", "7f081f0e63174e3f6d59494dde0559b174d9f14c")</f>
        <v>0</v>
      </c>
      <c r="D4418" t="s">
        <v>781</v>
      </c>
      <c r="E4418" t="s">
        <v>1269</v>
      </c>
      <c r="F4418" t="s">
        <v>2421</v>
      </c>
      <c r="G4418" t="s">
        <v>3385</v>
      </c>
      <c r="H4418" t="s">
        <v>5360</v>
      </c>
    </row>
    <row r="4419" spans="1:8">
      <c r="A4419" t="s">
        <v>570</v>
      </c>
      <c r="B4419">
        <f>HYPERLINK("https://github.com/pmd/pmd/commit/06904e7145fd1955f071fa8a1f3331b3ad6b2bc1", "06904e7145fd1955f071fa8a1f3331b3ad6b2bc1")</f>
        <v>0</v>
      </c>
      <c r="C4419">
        <f>HYPERLINK("https://github.com/pmd/pmd/commit/ad3e8b1fd51070f2bea1e08e1bfca5f72c64f5ff", "ad3e8b1fd51070f2bea1e08e1bfca5f72c64f5ff")</f>
        <v>0</v>
      </c>
      <c r="D4419" t="s">
        <v>781</v>
      </c>
      <c r="E4419" t="s">
        <v>1363</v>
      </c>
      <c r="F4419" t="s">
        <v>2602</v>
      </c>
      <c r="G4419" t="s">
        <v>2888</v>
      </c>
      <c r="H4419" t="s">
        <v>5361</v>
      </c>
    </row>
    <row r="4420" spans="1:8">
      <c r="H4420" t="s">
        <v>5362</v>
      </c>
    </row>
    <row r="4421" spans="1:8">
      <c r="H4421" t="s">
        <v>5363</v>
      </c>
    </row>
    <row r="4422" spans="1:8">
      <c r="A4422" t="s">
        <v>571</v>
      </c>
      <c r="B4422">
        <f>HYPERLINK("https://github.com/pmd/pmd/commit/15dbd030614cb1165d29af56c39a3f8e124c9aff", "15dbd030614cb1165d29af56c39a3f8e124c9aff")</f>
        <v>0</v>
      </c>
      <c r="C4422">
        <f>HYPERLINK("https://github.com/pmd/pmd/commit/6001ba232e7abcdbd92f56e6b4e2371824af624f", "6001ba232e7abcdbd92f56e6b4e2371824af624f")</f>
        <v>0</v>
      </c>
      <c r="D4422" t="s">
        <v>781</v>
      </c>
      <c r="E4422" t="s">
        <v>1364</v>
      </c>
      <c r="F4422" t="s">
        <v>2291</v>
      </c>
      <c r="G4422" t="s">
        <v>2823</v>
      </c>
      <c r="H4422" t="s">
        <v>5061</v>
      </c>
    </row>
    <row r="4423" spans="1:8">
      <c r="H4423" t="s">
        <v>5063</v>
      </c>
    </row>
    <row r="4424" spans="1:8">
      <c r="A4424" t="s">
        <v>572</v>
      </c>
      <c r="B4424">
        <f>HYPERLINK("https://github.com/pmd/pmd/commit/3004e76257d3be73cd272753fff0738593b9aa88", "3004e76257d3be73cd272753fff0738593b9aa88")</f>
        <v>0</v>
      </c>
      <c r="C4424">
        <f>HYPERLINK("https://github.com/pmd/pmd/commit/e8d749dc5ea9afc3caf9d1c2ee8dc6043ad8d6ce", "e8d749dc5ea9afc3caf9d1c2ee8dc6043ad8d6ce")</f>
        <v>0</v>
      </c>
      <c r="D4424" t="s">
        <v>787</v>
      </c>
      <c r="E4424" t="s">
        <v>1365</v>
      </c>
      <c r="F4424" t="s">
        <v>2649</v>
      </c>
      <c r="G4424" t="s">
        <v>2916</v>
      </c>
      <c r="H4424" t="s">
        <v>4246</v>
      </c>
    </row>
    <row r="4425" spans="1:8">
      <c r="A4425" t="s">
        <v>573</v>
      </c>
      <c r="B4425">
        <f>HYPERLINK("https://github.com/pmd/pmd/commit/e6600ec8560d85df738d5622416563f8e3f2fe7d", "e6600ec8560d85df738d5622416563f8e3f2fe7d")</f>
        <v>0</v>
      </c>
      <c r="C4425">
        <f>HYPERLINK("https://github.com/pmd/pmd/commit/2e006697e0aac3594de2d0df618d0db0e2c5534e", "2e006697e0aac3594de2d0df618d0db0e2c5534e")</f>
        <v>0</v>
      </c>
      <c r="D4425" t="s">
        <v>787</v>
      </c>
      <c r="E4425" t="s">
        <v>1366</v>
      </c>
      <c r="F4425" t="s">
        <v>2588</v>
      </c>
      <c r="G4425" t="s">
        <v>2979</v>
      </c>
      <c r="H4425" t="s">
        <v>4246</v>
      </c>
    </row>
    <row r="4426" spans="1:8">
      <c r="A4426" t="s">
        <v>574</v>
      </c>
      <c r="B4426">
        <f>HYPERLINK("https://github.com/pmd/pmd/commit/1770cdc22777414ad2e10e716d079a80e8934223", "1770cdc22777414ad2e10e716d079a80e8934223")</f>
        <v>0</v>
      </c>
      <c r="C4426">
        <f>HYPERLINK("https://github.com/pmd/pmd/commit/516a3866835ada3b51fdd080bb4f9b6a5a4656b1", "516a3866835ada3b51fdd080bb4f9b6a5a4656b1")</f>
        <v>0</v>
      </c>
      <c r="D4426" t="s">
        <v>781</v>
      </c>
      <c r="E4426" t="s">
        <v>1367</v>
      </c>
      <c r="F4426" t="s">
        <v>2385</v>
      </c>
      <c r="G4426" t="s">
        <v>3364</v>
      </c>
      <c r="H4426" t="s">
        <v>5364</v>
      </c>
    </row>
    <row r="4427" spans="1:8">
      <c r="H4427" t="s">
        <v>5365</v>
      </c>
    </row>
    <row r="4428" spans="1:8">
      <c r="A4428" t="s">
        <v>575</v>
      </c>
      <c r="B4428">
        <f>HYPERLINK("https://github.com/pmd/pmd/commit/78f5500eb87c66185cc149b5dc3eb43f699f832c", "78f5500eb87c66185cc149b5dc3eb43f699f832c")</f>
        <v>0</v>
      </c>
      <c r="C4428">
        <f>HYPERLINK("https://github.com/pmd/pmd/commit/320500d3a916defe7d44fb1c530b2c8cc5a40cd3", "320500d3a916defe7d44fb1c530b2c8cc5a40cd3")</f>
        <v>0</v>
      </c>
      <c r="D4428" t="s">
        <v>781</v>
      </c>
      <c r="E4428" t="s">
        <v>1368</v>
      </c>
      <c r="F4428" t="s">
        <v>2555</v>
      </c>
      <c r="G4428" t="s">
        <v>3430</v>
      </c>
      <c r="H4428" t="s">
        <v>5366</v>
      </c>
    </row>
    <row r="4429" spans="1:8">
      <c r="A4429" t="s">
        <v>576</v>
      </c>
      <c r="B4429">
        <f>HYPERLINK("https://github.com/pmd/pmd/commit/7db6f3809c07c93729a8183cf80c19a9643d0837", "7db6f3809c07c93729a8183cf80c19a9643d0837")</f>
        <v>0</v>
      </c>
      <c r="C4429">
        <f>HYPERLINK("https://github.com/pmd/pmd/commit/77a8d7268e648712dcc2835137e93c827ea29830", "77a8d7268e648712dcc2835137e93c827ea29830")</f>
        <v>0</v>
      </c>
      <c r="D4429" t="s">
        <v>781</v>
      </c>
      <c r="E4429" t="s">
        <v>1369</v>
      </c>
      <c r="F4429" t="s">
        <v>2417</v>
      </c>
      <c r="G4429" t="s">
        <v>2800</v>
      </c>
      <c r="H4429" t="s">
        <v>5367</v>
      </c>
    </row>
    <row r="4430" spans="1:8">
      <c r="A4430" t="s">
        <v>577</v>
      </c>
      <c r="B4430">
        <f>HYPERLINK("https://github.com/pmd/pmd/commit/942493051eb3deb429b7c4a755807b5a366f2bdf", "942493051eb3deb429b7c4a755807b5a366f2bdf")</f>
        <v>0</v>
      </c>
      <c r="C4430">
        <f>HYPERLINK("https://github.com/pmd/pmd/commit/7db6f3809c07c93729a8183cf80c19a9643d0837", "7db6f3809c07c93729a8183cf80c19a9643d0837")</f>
        <v>0</v>
      </c>
      <c r="D4430" t="s">
        <v>781</v>
      </c>
      <c r="E4430" t="s">
        <v>1370</v>
      </c>
      <c r="F4430" t="s">
        <v>2302</v>
      </c>
      <c r="G4430" t="s">
        <v>3313</v>
      </c>
      <c r="H4430" t="s">
        <v>5368</v>
      </c>
    </row>
    <row r="4431" spans="1:8">
      <c r="H4431" t="s">
        <v>5369</v>
      </c>
    </row>
    <row r="4432" spans="1:8">
      <c r="H4432" t="s">
        <v>5370</v>
      </c>
    </row>
    <row r="4433" spans="6:8">
      <c r="H4433" t="s">
        <v>5371</v>
      </c>
    </row>
    <row r="4434" spans="6:8">
      <c r="H4434" t="s">
        <v>5372</v>
      </c>
    </row>
    <row r="4435" spans="6:8">
      <c r="H4435" t="s">
        <v>4796</v>
      </c>
    </row>
    <row r="4436" spans="6:8">
      <c r="H4436" t="s">
        <v>4797</v>
      </c>
    </row>
    <row r="4437" spans="6:8">
      <c r="H4437" t="s">
        <v>4799</v>
      </c>
    </row>
    <row r="4438" spans="6:8">
      <c r="H4438" t="s">
        <v>4798</v>
      </c>
    </row>
    <row r="4439" spans="6:8">
      <c r="H4439" t="s">
        <v>4800</v>
      </c>
    </row>
    <row r="4440" spans="6:8">
      <c r="H4440" t="s">
        <v>4801</v>
      </c>
    </row>
    <row r="4441" spans="6:8">
      <c r="H4441" t="s">
        <v>4802</v>
      </c>
    </row>
    <row r="4442" spans="6:8">
      <c r="H4442" t="s">
        <v>4803</v>
      </c>
    </row>
    <row r="4443" spans="6:8">
      <c r="H4443" t="s">
        <v>4804</v>
      </c>
    </row>
    <row r="4444" spans="6:8">
      <c r="F4444" t="s">
        <v>2304</v>
      </c>
      <c r="G4444" t="s">
        <v>3172</v>
      </c>
      <c r="H4444" t="s">
        <v>5373</v>
      </c>
    </row>
    <row r="4445" spans="6:8">
      <c r="H4445" t="s">
        <v>4797</v>
      </c>
    </row>
    <row r="4446" spans="6:8">
      <c r="H4446" t="s">
        <v>4799</v>
      </c>
    </row>
    <row r="4447" spans="6:8">
      <c r="H4447" t="s">
        <v>4796</v>
      </c>
    </row>
    <row r="4448" spans="6:8">
      <c r="H4448" t="s">
        <v>4798</v>
      </c>
    </row>
    <row r="4449" spans="1:8">
      <c r="H4449" t="s">
        <v>4800</v>
      </c>
    </row>
    <row r="4450" spans="1:8">
      <c r="H4450" t="s">
        <v>4801</v>
      </c>
    </row>
    <row r="4451" spans="1:8">
      <c r="F4451" t="s">
        <v>2404</v>
      </c>
      <c r="G4451" t="s">
        <v>3372</v>
      </c>
      <c r="H4451" t="s">
        <v>5374</v>
      </c>
    </row>
    <row r="4452" spans="1:8">
      <c r="H4452" t="s">
        <v>5375</v>
      </c>
    </row>
    <row r="4453" spans="1:8">
      <c r="H4453" t="s">
        <v>5376</v>
      </c>
    </row>
    <row r="4454" spans="1:8">
      <c r="H4454" t="s">
        <v>5377</v>
      </c>
    </row>
    <row r="4455" spans="1:8">
      <c r="H4455" t="s">
        <v>5378</v>
      </c>
    </row>
    <row r="4456" spans="1:8">
      <c r="A4456" t="s">
        <v>578</v>
      </c>
      <c r="B4456">
        <f>HYPERLINK("https://github.com/pmd/pmd/commit/d650c87d8d4a60d4ad6fe2a514524d952a50bd94", "d650c87d8d4a60d4ad6fe2a514524d952a50bd94")</f>
        <v>0</v>
      </c>
      <c r="C4456">
        <f>HYPERLINK("https://github.com/pmd/pmd/commit/942493051eb3deb429b7c4a755807b5a366f2bdf", "942493051eb3deb429b7c4a755807b5a366f2bdf")</f>
        <v>0</v>
      </c>
      <c r="D4456" t="s">
        <v>781</v>
      </c>
      <c r="E4456" t="s">
        <v>1371</v>
      </c>
      <c r="F4456" t="s">
        <v>2650</v>
      </c>
      <c r="G4456" t="s">
        <v>3388</v>
      </c>
      <c r="H4456" t="s">
        <v>4756</v>
      </c>
    </row>
    <row r="4457" spans="1:8">
      <c r="F4457" t="s">
        <v>2651</v>
      </c>
      <c r="G4457" t="s">
        <v>3490</v>
      </c>
      <c r="H4457" t="s">
        <v>5379</v>
      </c>
    </row>
    <row r="4458" spans="1:8">
      <c r="H4458" t="s">
        <v>4246</v>
      </c>
    </row>
    <row r="4459" spans="1:8">
      <c r="F4459" t="s">
        <v>2588</v>
      </c>
      <c r="G4459" t="s">
        <v>2979</v>
      </c>
      <c r="H4459" t="s">
        <v>5380</v>
      </c>
    </row>
    <row r="4460" spans="1:8">
      <c r="H4460" t="s">
        <v>5381</v>
      </c>
    </row>
    <row r="4461" spans="1:8">
      <c r="H4461" t="s">
        <v>5382</v>
      </c>
    </row>
    <row r="4462" spans="1:8">
      <c r="H4462" t="s">
        <v>5383</v>
      </c>
    </row>
    <row r="4463" spans="1:8">
      <c r="H4463" t="s">
        <v>5384</v>
      </c>
    </row>
    <row r="4464" spans="1:8">
      <c r="A4464" t="s">
        <v>579</v>
      </c>
      <c r="B4464">
        <f>HYPERLINK("https://github.com/pmd/pmd/commit/e0de46652b00bc95378e8fbb3ff8913edb1673e6", "e0de46652b00bc95378e8fbb3ff8913edb1673e6")</f>
        <v>0</v>
      </c>
      <c r="C4464">
        <f>HYPERLINK("https://github.com/pmd/pmd/commit/d650c87d8d4a60d4ad6fe2a514524d952a50bd94", "d650c87d8d4a60d4ad6fe2a514524d952a50bd94")</f>
        <v>0</v>
      </c>
      <c r="D4464" t="s">
        <v>781</v>
      </c>
      <c r="E4464" t="s">
        <v>1279</v>
      </c>
      <c r="F4464" t="s">
        <v>2652</v>
      </c>
      <c r="G4464" t="s">
        <v>3491</v>
      </c>
      <c r="H4464" t="s">
        <v>5385</v>
      </c>
    </row>
    <row r="4465" spans="1:8">
      <c r="H4465" t="s">
        <v>5386</v>
      </c>
    </row>
    <row r="4466" spans="1:8">
      <c r="H4466" t="s">
        <v>5387</v>
      </c>
    </row>
    <row r="4467" spans="1:8">
      <c r="H4467" t="s">
        <v>5388</v>
      </c>
    </row>
    <row r="4468" spans="1:8">
      <c r="H4468" t="s">
        <v>5389</v>
      </c>
    </row>
    <row r="4469" spans="1:8">
      <c r="H4469" t="s">
        <v>5390</v>
      </c>
    </row>
    <row r="4470" spans="1:8">
      <c r="H4470" t="s">
        <v>5391</v>
      </c>
    </row>
    <row r="4471" spans="1:8">
      <c r="H4471" t="s">
        <v>5392</v>
      </c>
    </row>
    <row r="4472" spans="1:8">
      <c r="A4472" t="s">
        <v>580</v>
      </c>
      <c r="B4472">
        <f>HYPERLINK("https://github.com/pmd/pmd/commit/c9bd938be27d4f87351065ed7722c01ca3b2ac0a", "c9bd938be27d4f87351065ed7722c01ca3b2ac0a")</f>
        <v>0</v>
      </c>
      <c r="C4472">
        <f>HYPERLINK("https://github.com/pmd/pmd/commit/1ce585aafb7ef8afa007f33bf0b8f08550c0160d", "1ce585aafb7ef8afa007f33bf0b8f08550c0160d")</f>
        <v>0</v>
      </c>
      <c r="D4472" t="s">
        <v>781</v>
      </c>
      <c r="E4472" t="s">
        <v>1372</v>
      </c>
      <c r="F4472" t="s">
        <v>2417</v>
      </c>
      <c r="G4472" t="s">
        <v>2800</v>
      </c>
      <c r="H4472" t="s">
        <v>4095</v>
      </c>
    </row>
    <row r="4473" spans="1:8">
      <c r="A4473" t="s">
        <v>581</v>
      </c>
      <c r="B4473">
        <f>HYPERLINK("https://github.com/pmd/pmd/commit/e00b208497f882c4570ae9676d814ba297aeeb95", "e00b208497f882c4570ae9676d814ba297aeeb95")</f>
        <v>0</v>
      </c>
      <c r="C4473">
        <f>HYPERLINK("https://github.com/pmd/pmd/commit/5d13e397a05057a60aa5f6501c280055c3bb8e78", "5d13e397a05057a60aa5f6501c280055c3bb8e78")</f>
        <v>0</v>
      </c>
      <c r="D4473" t="s">
        <v>781</v>
      </c>
      <c r="E4473" t="s">
        <v>1373</v>
      </c>
      <c r="F4473" t="s">
        <v>2589</v>
      </c>
      <c r="G4473" t="s">
        <v>3387</v>
      </c>
      <c r="H4473" t="s">
        <v>5393</v>
      </c>
    </row>
    <row r="4474" spans="1:8">
      <c r="H4474" t="s">
        <v>5394</v>
      </c>
    </row>
    <row r="4475" spans="1:8">
      <c r="F4475" t="s">
        <v>2322</v>
      </c>
      <c r="G4475" t="s">
        <v>3177</v>
      </c>
      <c r="H4475" t="s">
        <v>5395</v>
      </c>
    </row>
    <row r="4476" spans="1:8">
      <c r="H4476" t="s">
        <v>5396</v>
      </c>
    </row>
    <row r="4477" spans="1:8">
      <c r="H4477" t="s">
        <v>5397</v>
      </c>
    </row>
    <row r="4478" spans="1:8">
      <c r="H4478" t="s">
        <v>5398</v>
      </c>
    </row>
    <row r="4479" spans="1:8">
      <c r="H4479" t="s">
        <v>5399</v>
      </c>
    </row>
    <row r="4480" spans="1:8">
      <c r="H4480" t="s">
        <v>5400</v>
      </c>
    </row>
    <row r="4481" spans="8:8">
      <c r="H4481" t="s">
        <v>5401</v>
      </c>
    </row>
    <row r="4482" spans="8:8">
      <c r="H4482" t="s">
        <v>5402</v>
      </c>
    </row>
    <row r="4483" spans="8:8">
      <c r="H4483" t="s">
        <v>5403</v>
      </c>
    </row>
    <row r="4484" spans="8:8">
      <c r="H4484" t="s">
        <v>5404</v>
      </c>
    </row>
    <row r="4485" spans="8:8">
      <c r="H4485" t="s">
        <v>5405</v>
      </c>
    </row>
    <row r="4486" spans="8:8">
      <c r="H4486" t="s">
        <v>5406</v>
      </c>
    </row>
    <row r="4487" spans="8:8">
      <c r="H4487" t="s">
        <v>5407</v>
      </c>
    </row>
    <row r="4488" spans="8:8">
      <c r="H4488" t="s">
        <v>5408</v>
      </c>
    </row>
    <row r="4489" spans="8:8">
      <c r="H4489" t="s">
        <v>5409</v>
      </c>
    </row>
    <row r="4490" spans="8:8">
      <c r="H4490" t="s">
        <v>5410</v>
      </c>
    </row>
    <row r="4491" spans="8:8">
      <c r="H4491" t="s">
        <v>5411</v>
      </c>
    </row>
    <row r="4492" spans="8:8">
      <c r="H4492" t="s">
        <v>5412</v>
      </c>
    </row>
    <row r="4493" spans="8:8">
      <c r="H4493" t="s">
        <v>5413</v>
      </c>
    </row>
    <row r="4494" spans="8:8">
      <c r="H4494" t="s">
        <v>5414</v>
      </c>
    </row>
    <row r="4495" spans="8:8">
      <c r="H4495" t="s">
        <v>5415</v>
      </c>
    </row>
    <row r="4496" spans="8:8">
      <c r="H4496" t="s">
        <v>5416</v>
      </c>
    </row>
    <row r="4497" spans="8:8">
      <c r="H4497" t="s">
        <v>5393</v>
      </c>
    </row>
    <row r="4498" spans="8:8">
      <c r="H4498" t="s">
        <v>5394</v>
      </c>
    </row>
    <row r="4499" spans="8:8">
      <c r="H4499" t="s">
        <v>5417</v>
      </c>
    </row>
    <row r="4500" spans="8:8">
      <c r="H4500" t="s">
        <v>5418</v>
      </c>
    </row>
    <row r="4501" spans="8:8">
      <c r="H4501" t="s">
        <v>5419</v>
      </c>
    </row>
    <row r="4502" spans="8:8">
      <c r="H4502" t="s">
        <v>5420</v>
      </c>
    </row>
    <row r="4503" spans="8:8">
      <c r="H4503" t="s">
        <v>5421</v>
      </c>
    </row>
    <row r="4504" spans="8:8">
      <c r="H4504" t="s">
        <v>5422</v>
      </c>
    </row>
    <row r="4505" spans="8:8">
      <c r="H4505" t="s">
        <v>5423</v>
      </c>
    </row>
    <row r="4506" spans="8:8">
      <c r="H4506" t="s">
        <v>5424</v>
      </c>
    </row>
    <row r="4507" spans="8:8">
      <c r="H4507" t="s">
        <v>5425</v>
      </c>
    </row>
    <row r="4508" spans="8:8">
      <c r="H4508" t="s">
        <v>5426</v>
      </c>
    </row>
    <row r="4509" spans="8:8">
      <c r="H4509" t="s">
        <v>5427</v>
      </c>
    </row>
    <row r="4510" spans="8:8">
      <c r="H4510" t="s">
        <v>5428</v>
      </c>
    </row>
    <row r="4511" spans="8:8">
      <c r="H4511" t="s">
        <v>5429</v>
      </c>
    </row>
    <row r="4512" spans="8:8">
      <c r="H4512" t="s">
        <v>5430</v>
      </c>
    </row>
    <row r="4513" spans="8:8">
      <c r="H4513" t="s">
        <v>5431</v>
      </c>
    </row>
    <row r="4514" spans="8:8">
      <c r="H4514" t="s">
        <v>5432</v>
      </c>
    </row>
    <row r="4515" spans="8:8">
      <c r="H4515" t="s">
        <v>5433</v>
      </c>
    </row>
    <row r="4516" spans="8:8">
      <c r="H4516" t="s">
        <v>5434</v>
      </c>
    </row>
    <row r="4517" spans="8:8">
      <c r="H4517" t="s">
        <v>5435</v>
      </c>
    </row>
    <row r="4518" spans="8:8">
      <c r="H4518" t="s">
        <v>5436</v>
      </c>
    </row>
    <row r="4519" spans="8:8">
      <c r="H4519" t="s">
        <v>5437</v>
      </c>
    </row>
    <row r="4520" spans="8:8">
      <c r="H4520" t="s">
        <v>5438</v>
      </c>
    </row>
    <row r="4521" spans="8:8">
      <c r="H4521" t="s">
        <v>5439</v>
      </c>
    </row>
    <row r="4522" spans="8:8">
      <c r="H4522" t="s">
        <v>5440</v>
      </c>
    </row>
    <row r="4523" spans="8:8">
      <c r="H4523" t="s">
        <v>5441</v>
      </c>
    </row>
    <row r="4524" spans="8:8">
      <c r="H4524" t="s">
        <v>5442</v>
      </c>
    </row>
    <row r="4525" spans="8:8">
      <c r="H4525" t="s">
        <v>5443</v>
      </c>
    </row>
    <row r="4526" spans="8:8">
      <c r="H4526" t="s">
        <v>5444</v>
      </c>
    </row>
    <row r="4527" spans="8:8">
      <c r="H4527" t="s">
        <v>5445</v>
      </c>
    </row>
    <row r="4528" spans="8:8">
      <c r="H4528" t="s">
        <v>5446</v>
      </c>
    </row>
    <row r="4529" spans="8:8">
      <c r="H4529" t="s">
        <v>5447</v>
      </c>
    </row>
    <row r="4530" spans="8:8">
      <c r="H4530" t="s">
        <v>5448</v>
      </c>
    </row>
    <row r="4531" spans="8:8">
      <c r="H4531" t="s">
        <v>5449</v>
      </c>
    </row>
    <row r="4532" spans="8:8">
      <c r="H4532" t="s">
        <v>5450</v>
      </c>
    </row>
    <row r="4533" spans="8:8">
      <c r="H4533" t="s">
        <v>5451</v>
      </c>
    </row>
    <row r="4534" spans="8:8">
      <c r="H4534" t="s">
        <v>5452</v>
      </c>
    </row>
    <row r="4535" spans="8:8">
      <c r="H4535" t="s">
        <v>5453</v>
      </c>
    </row>
    <row r="4536" spans="8:8">
      <c r="H4536" t="s">
        <v>5454</v>
      </c>
    </row>
    <row r="4537" spans="8:8">
      <c r="H4537" t="s">
        <v>5455</v>
      </c>
    </row>
    <row r="4538" spans="8:8">
      <c r="H4538" t="s">
        <v>5456</v>
      </c>
    </row>
    <row r="4539" spans="8:8">
      <c r="H4539" t="s">
        <v>5457</v>
      </c>
    </row>
    <row r="4540" spans="8:8">
      <c r="H4540" t="s">
        <v>5458</v>
      </c>
    </row>
    <row r="4541" spans="8:8">
      <c r="H4541" t="s">
        <v>5459</v>
      </c>
    </row>
    <row r="4542" spans="8:8">
      <c r="H4542" t="s">
        <v>5460</v>
      </c>
    </row>
    <row r="4543" spans="8:8">
      <c r="H4543" t="s">
        <v>5461</v>
      </c>
    </row>
    <row r="4544" spans="8:8">
      <c r="H4544" t="s">
        <v>5462</v>
      </c>
    </row>
    <row r="4545" spans="6:8">
      <c r="H4545" t="s">
        <v>4895</v>
      </c>
    </row>
    <row r="4546" spans="6:8">
      <c r="H4546" t="s">
        <v>4895</v>
      </c>
    </row>
    <row r="4547" spans="6:8">
      <c r="H4547" t="s">
        <v>4895</v>
      </c>
    </row>
    <row r="4548" spans="6:8">
      <c r="H4548" t="s">
        <v>4895</v>
      </c>
    </row>
    <row r="4549" spans="6:8">
      <c r="H4549" t="s">
        <v>4895</v>
      </c>
    </row>
    <row r="4550" spans="6:8">
      <c r="H4550" t="s">
        <v>5463</v>
      </c>
    </row>
    <row r="4551" spans="6:8">
      <c r="F4551" t="s">
        <v>2653</v>
      </c>
      <c r="G4551" t="s">
        <v>3492</v>
      </c>
      <c r="H4551" t="s">
        <v>5464</v>
      </c>
    </row>
    <row r="4552" spans="6:8">
      <c r="F4552" t="s">
        <v>2416</v>
      </c>
      <c r="G4552" t="s">
        <v>3198</v>
      </c>
      <c r="H4552" t="s">
        <v>3692</v>
      </c>
    </row>
    <row r="4553" spans="6:8">
      <c r="H4553" t="s">
        <v>5465</v>
      </c>
    </row>
    <row r="4554" spans="6:8">
      <c r="H4554" t="s">
        <v>5466</v>
      </c>
    </row>
    <row r="4555" spans="6:8">
      <c r="H4555" t="s">
        <v>5467</v>
      </c>
    </row>
    <row r="4556" spans="6:8">
      <c r="H4556" t="s">
        <v>5468</v>
      </c>
    </row>
    <row r="4557" spans="6:8">
      <c r="H4557" t="s">
        <v>5469</v>
      </c>
    </row>
    <row r="4558" spans="6:8">
      <c r="F4558" t="s">
        <v>2445</v>
      </c>
      <c r="G4558" t="s">
        <v>3404</v>
      </c>
      <c r="H4558" t="s">
        <v>5470</v>
      </c>
    </row>
    <row r="4559" spans="6:8">
      <c r="H4559" t="s">
        <v>5471</v>
      </c>
    </row>
    <row r="4560" spans="6:8">
      <c r="H4560" t="s">
        <v>5472</v>
      </c>
    </row>
    <row r="4561" spans="8:8">
      <c r="H4561" t="s">
        <v>5473</v>
      </c>
    </row>
    <row r="4562" spans="8:8">
      <c r="H4562" t="s">
        <v>5474</v>
      </c>
    </row>
    <row r="4563" spans="8:8">
      <c r="H4563" t="s">
        <v>5475</v>
      </c>
    </row>
    <row r="4564" spans="8:8">
      <c r="H4564" t="s">
        <v>5476</v>
      </c>
    </row>
    <row r="4565" spans="8:8">
      <c r="H4565" t="s">
        <v>5477</v>
      </c>
    </row>
    <row r="4566" spans="8:8">
      <c r="H4566" t="s">
        <v>5478</v>
      </c>
    </row>
    <row r="4567" spans="8:8">
      <c r="H4567" t="s">
        <v>5479</v>
      </c>
    </row>
    <row r="4568" spans="8:8">
      <c r="H4568" t="s">
        <v>5480</v>
      </c>
    </row>
    <row r="4569" spans="8:8">
      <c r="H4569" t="s">
        <v>5481</v>
      </c>
    </row>
    <row r="4570" spans="8:8">
      <c r="H4570" t="s">
        <v>5482</v>
      </c>
    </row>
    <row r="4571" spans="8:8">
      <c r="H4571" t="s">
        <v>5483</v>
      </c>
    </row>
    <row r="4572" spans="8:8">
      <c r="H4572" t="s">
        <v>5484</v>
      </c>
    </row>
    <row r="4573" spans="8:8">
      <c r="H4573" t="s">
        <v>5485</v>
      </c>
    </row>
    <row r="4574" spans="8:8">
      <c r="H4574" t="s">
        <v>5486</v>
      </c>
    </row>
    <row r="4575" spans="8:8">
      <c r="H4575" t="s">
        <v>5487</v>
      </c>
    </row>
    <row r="4576" spans="8:8">
      <c r="H4576" t="s">
        <v>5488</v>
      </c>
    </row>
    <row r="4577" spans="1:8">
      <c r="H4577" t="s">
        <v>5489</v>
      </c>
    </row>
    <row r="4578" spans="1:8">
      <c r="H4578" t="s">
        <v>5490</v>
      </c>
    </row>
    <row r="4579" spans="1:8">
      <c r="H4579" t="s">
        <v>5491</v>
      </c>
    </row>
    <row r="4580" spans="1:8">
      <c r="H4580" t="s">
        <v>5492</v>
      </c>
    </row>
    <row r="4581" spans="1:8">
      <c r="H4581" t="s">
        <v>5492</v>
      </c>
    </row>
    <row r="4582" spans="1:8">
      <c r="H4582" t="s">
        <v>5492</v>
      </c>
    </row>
    <row r="4583" spans="1:8">
      <c r="H4583" t="s">
        <v>5492</v>
      </c>
    </row>
    <row r="4584" spans="1:8">
      <c r="F4584" t="s">
        <v>2654</v>
      </c>
      <c r="G4584" t="s">
        <v>3493</v>
      </c>
      <c r="H4584" t="s">
        <v>5493</v>
      </c>
    </row>
    <row r="4585" spans="1:8">
      <c r="H4585" t="s">
        <v>5494</v>
      </c>
    </row>
    <row r="4586" spans="1:8">
      <c r="H4586" t="s">
        <v>5495</v>
      </c>
    </row>
    <row r="4587" spans="1:8">
      <c r="H4587" t="s">
        <v>5496</v>
      </c>
    </row>
    <row r="4588" spans="1:8">
      <c r="A4588" t="s">
        <v>582</v>
      </c>
      <c r="B4588">
        <f>HYPERLINK("https://github.com/pmd/pmd/commit/bf3d3083eba32c43c836dd2920fe29a43d654ab4", "bf3d3083eba32c43c836dd2920fe29a43d654ab4")</f>
        <v>0</v>
      </c>
      <c r="C4588">
        <f>HYPERLINK("https://github.com/pmd/pmd/commit/c554aceba627ffd1c28b8a80192a7f1baddf9a7c", "c554aceba627ffd1c28b8a80192a7f1baddf9a7c")</f>
        <v>0</v>
      </c>
      <c r="D4588" t="s">
        <v>781</v>
      </c>
      <c r="E4588" t="s">
        <v>1374</v>
      </c>
      <c r="F4588" t="s">
        <v>2391</v>
      </c>
      <c r="G4588" t="s">
        <v>2918</v>
      </c>
      <c r="H4588" t="s">
        <v>5497</v>
      </c>
    </row>
    <row r="4589" spans="1:8">
      <c r="H4589" t="s">
        <v>5498</v>
      </c>
    </row>
    <row r="4590" spans="1:8">
      <c r="H4590" t="s">
        <v>5499</v>
      </c>
    </row>
    <row r="4591" spans="1:8">
      <c r="H4591" t="s">
        <v>3680</v>
      </c>
    </row>
    <row r="4592" spans="1:8">
      <c r="H4592" t="s">
        <v>3794</v>
      </c>
    </row>
    <row r="4593" spans="8:8">
      <c r="H4593" t="s">
        <v>3803</v>
      </c>
    </row>
    <row r="4594" spans="8:8">
      <c r="H4594" t="s">
        <v>3804</v>
      </c>
    </row>
    <row r="4595" spans="8:8">
      <c r="H4595" t="s">
        <v>3805</v>
      </c>
    </row>
    <row r="4596" spans="8:8">
      <c r="H4596" t="s">
        <v>3806</v>
      </c>
    </row>
    <row r="4597" spans="8:8">
      <c r="H4597" t="s">
        <v>3807</v>
      </c>
    </row>
    <row r="4598" spans="8:8">
      <c r="H4598" t="s">
        <v>3808</v>
      </c>
    </row>
    <row r="4599" spans="8:8">
      <c r="H4599" t="s">
        <v>3809</v>
      </c>
    </row>
    <row r="4600" spans="8:8">
      <c r="H4600" t="s">
        <v>3810</v>
      </c>
    </row>
    <row r="4601" spans="8:8">
      <c r="H4601" t="s">
        <v>3811</v>
      </c>
    </row>
    <row r="4602" spans="8:8">
      <c r="H4602" t="s">
        <v>3812</v>
      </c>
    </row>
    <row r="4603" spans="8:8">
      <c r="H4603" t="s">
        <v>3813</v>
      </c>
    </row>
    <row r="4604" spans="8:8">
      <c r="H4604" t="s">
        <v>3814</v>
      </c>
    </row>
    <row r="4605" spans="8:8">
      <c r="H4605" t="s">
        <v>3815</v>
      </c>
    </row>
    <row r="4606" spans="8:8">
      <c r="H4606" t="s">
        <v>3816</v>
      </c>
    </row>
    <row r="4607" spans="8:8">
      <c r="H4607" t="s">
        <v>3817</v>
      </c>
    </row>
    <row r="4608" spans="8:8">
      <c r="H4608" t="s">
        <v>3818</v>
      </c>
    </row>
    <row r="4609" spans="6:8">
      <c r="H4609" t="s">
        <v>3819</v>
      </c>
    </row>
    <row r="4610" spans="6:8">
      <c r="H4610" t="s">
        <v>5500</v>
      </c>
    </row>
    <row r="4611" spans="6:8">
      <c r="H4611" t="s">
        <v>5501</v>
      </c>
    </row>
    <row r="4612" spans="6:8">
      <c r="H4612" t="s">
        <v>5502</v>
      </c>
    </row>
    <row r="4613" spans="6:8">
      <c r="H4613" t="s">
        <v>5503</v>
      </c>
    </row>
    <row r="4614" spans="6:8">
      <c r="H4614" t="s">
        <v>5504</v>
      </c>
    </row>
    <row r="4615" spans="6:8">
      <c r="H4615" t="s">
        <v>5505</v>
      </c>
    </row>
    <row r="4616" spans="6:8">
      <c r="H4616" t="s">
        <v>5506</v>
      </c>
    </row>
    <row r="4617" spans="6:8">
      <c r="H4617" t="s">
        <v>5507</v>
      </c>
    </row>
    <row r="4618" spans="6:8">
      <c r="H4618" t="s">
        <v>5508</v>
      </c>
    </row>
    <row r="4619" spans="6:8">
      <c r="H4619" t="s">
        <v>5509</v>
      </c>
    </row>
    <row r="4620" spans="6:8">
      <c r="F4620" t="s">
        <v>2392</v>
      </c>
      <c r="G4620" t="s">
        <v>3365</v>
      </c>
      <c r="H4620" t="s">
        <v>5510</v>
      </c>
    </row>
    <row r="4621" spans="6:8">
      <c r="F4621" t="s">
        <v>2655</v>
      </c>
      <c r="G4621" t="s">
        <v>3494</v>
      </c>
      <c r="H4621" t="s">
        <v>5511</v>
      </c>
    </row>
    <row r="4622" spans="6:8">
      <c r="H4622" t="s">
        <v>5512</v>
      </c>
    </row>
    <row r="4623" spans="6:8">
      <c r="H4623" t="s">
        <v>5513</v>
      </c>
    </row>
    <row r="4624" spans="6:8">
      <c r="H4624" t="s">
        <v>5514</v>
      </c>
    </row>
    <row r="4625" spans="1:8">
      <c r="H4625" t="s">
        <v>5515</v>
      </c>
    </row>
    <row r="4626" spans="1:8">
      <c r="H4626" t="s">
        <v>4246</v>
      </c>
    </row>
    <row r="4627" spans="1:8">
      <c r="F4627" t="s">
        <v>2656</v>
      </c>
      <c r="G4627" t="s">
        <v>3200</v>
      </c>
      <c r="H4627" t="s">
        <v>5516</v>
      </c>
    </row>
    <row r="4628" spans="1:8">
      <c r="H4628" t="s">
        <v>3680</v>
      </c>
    </row>
    <row r="4629" spans="1:8">
      <c r="F4629" t="s">
        <v>2393</v>
      </c>
      <c r="G4629" t="s">
        <v>2927</v>
      </c>
      <c r="H4629" t="s">
        <v>5517</v>
      </c>
    </row>
    <row r="4630" spans="1:8">
      <c r="H4630" t="s">
        <v>5518</v>
      </c>
    </row>
    <row r="4631" spans="1:8">
      <c r="H4631" t="s">
        <v>4702</v>
      </c>
    </row>
    <row r="4632" spans="1:8">
      <c r="H4632" t="s">
        <v>4703</v>
      </c>
    </row>
    <row r="4633" spans="1:8">
      <c r="H4633" t="s">
        <v>4704</v>
      </c>
    </row>
    <row r="4634" spans="1:8">
      <c r="F4634" t="s">
        <v>2410</v>
      </c>
      <c r="G4634" t="s">
        <v>3377</v>
      </c>
      <c r="H4634" t="s">
        <v>4891</v>
      </c>
    </row>
    <row r="4635" spans="1:8">
      <c r="A4635" t="s">
        <v>583</v>
      </c>
      <c r="B4635">
        <f>HYPERLINK("https://github.com/pmd/pmd/commit/be98a689f74e882198adf305ee75fa17a5b67798", "be98a689f74e882198adf305ee75fa17a5b67798")</f>
        <v>0</v>
      </c>
      <c r="C4635">
        <f>HYPERLINK("https://github.com/pmd/pmd/commit/bf3d3083eba32c43c836dd2920fe29a43d654ab4", "bf3d3083eba32c43c836dd2920fe29a43d654ab4")</f>
        <v>0</v>
      </c>
      <c r="D4635" t="s">
        <v>781</v>
      </c>
      <c r="E4635" t="s">
        <v>1375</v>
      </c>
      <c r="F4635" t="s">
        <v>2345</v>
      </c>
      <c r="G4635" t="s">
        <v>2927</v>
      </c>
      <c r="H4635" t="s">
        <v>5116</v>
      </c>
    </row>
    <row r="4636" spans="1:8">
      <c r="H4636" t="s">
        <v>4700</v>
      </c>
    </row>
    <row r="4637" spans="1:8">
      <c r="H4637" t="s">
        <v>4701</v>
      </c>
    </row>
    <row r="4638" spans="1:8">
      <c r="H4638" t="s">
        <v>4702</v>
      </c>
    </row>
    <row r="4639" spans="1:8">
      <c r="H4639" t="s">
        <v>4703</v>
      </c>
    </row>
    <row r="4640" spans="1:8">
      <c r="H4640" t="s">
        <v>4704</v>
      </c>
    </row>
    <row r="4641" spans="1:8">
      <c r="H4641" t="s">
        <v>4705</v>
      </c>
    </row>
    <row r="4642" spans="1:8">
      <c r="H4642" t="s">
        <v>4706</v>
      </c>
    </row>
    <row r="4643" spans="1:8">
      <c r="A4643" t="s">
        <v>584</v>
      </c>
      <c r="B4643">
        <f>HYPERLINK("https://github.com/pmd/pmd/commit/a591994f36f550945145fa3ee7e0ad76b55d9b24", "a591994f36f550945145fa3ee7e0ad76b55d9b24")</f>
        <v>0</v>
      </c>
      <c r="C4643">
        <f>HYPERLINK("https://github.com/pmd/pmd/commit/546f01499943b221575b14f24a561c45d4ef53f9", "546f01499943b221575b14f24a561c45d4ef53f9")</f>
        <v>0</v>
      </c>
      <c r="D4643" t="s">
        <v>781</v>
      </c>
      <c r="E4643" t="s">
        <v>1376</v>
      </c>
      <c r="F4643" t="s">
        <v>2657</v>
      </c>
      <c r="G4643" t="s">
        <v>2823</v>
      </c>
      <c r="H4643" t="s">
        <v>3718</v>
      </c>
    </row>
    <row r="4644" spans="1:8">
      <c r="A4644" t="s">
        <v>585</v>
      </c>
      <c r="B4644">
        <f>HYPERLINK("https://github.com/pmd/pmd/commit/02a98fb5bfb876ff3deafb346a0481f454f88422", "02a98fb5bfb876ff3deafb346a0481f454f88422")</f>
        <v>0</v>
      </c>
      <c r="C4644">
        <f>HYPERLINK("https://github.com/pmd/pmd/commit/6aa1be26f7bbd5f37e4437004cf56807af9a2c62", "6aa1be26f7bbd5f37e4437004cf56807af9a2c62")</f>
        <v>0</v>
      </c>
      <c r="D4644" t="s">
        <v>781</v>
      </c>
      <c r="E4644" t="s">
        <v>1377</v>
      </c>
      <c r="F4644" t="s">
        <v>2658</v>
      </c>
      <c r="G4644" t="s">
        <v>3495</v>
      </c>
      <c r="H4644" t="s">
        <v>3709</v>
      </c>
    </row>
    <row r="4645" spans="1:8">
      <c r="A4645" t="s">
        <v>586</v>
      </c>
      <c r="B4645">
        <f>HYPERLINK("https://github.com/pmd/pmd/commit/02a78f5bea0189fbf9e25b383a9df18f2944f6b0", "02a78f5bea0189fbf9e25b383a9df18f2944f6b0")</f>
        <v>0</v>
      </c>
      <c r="C4645">
        <f>HYPERLINK("https://github.com/pmd/pmd/commit/575d1262a9dc5dbe519d3f17bb3e2b23a5864140", "575d1262a9dc5dbe519d3f17bb3e2b23a5864140")</f>
        <v>0</v>
      </c>
      <c r="D4645" t="s">
        <v>787</v>
      </c>
      <c r="E4645" t="s">
        <v>1378</v>
      </c>
      <c r="F4645" t="s">
        <v>2571</v>
      </c>
      <c r="G4645" t="s">
        <v>3443</v>
      </c>
      <c r="H4645" t="s">
        <v>5140</v>
      </c>
    </row>
    <row r="4646" spans="1:8">
      <c r="H4646" t="s">
        <v>5141</v>
      </c>
    </row>
    <row r="4647" spans="1:8">
      <c r="H4647" t="s">
        <v>5519</v>
      </c>
    </row>
    <row r="4648" spans="1:8">
      <c r="H4648" t="s">
        <v>5055</v>
      </c>
    </row>
    <row r="4649" spans="1:8">
      <c r="H4649" t="s">
        <v>5056</v>
      </c>
    </row>
    <row r="4650" spans="1:8">
      <c r="F4650" t="s">
        <v>2659</v>
      </c>
      <c r="G4650" t="s">
        <v>3496</v>
      </c>
      <c r="H4650" t="s">
        <v>5520</v>
      </c>
    </row>
    <row r="4651" spans="1:8">
      <c r="A4651" t="s">
        <v>587</v>
      </c>
      <c r="B4651">
        <f>HYPERLINK("https://github.com/pmd/pmd/commit/04850c69bc2002aeef4dbd778771cd0d8fa4ba91", "04850c69bc2002aeef4dbd778771cd0d8fa4ba91")</f>
        <v>0</v>
      </c>
      <c r="C4651">
        <f>HYPERLINK("https://github.com/pmd/pmd/commit/67b37de334fedd97bcefa8bb62c6318b56e82338", "67b37de334fedd97bcefa8bb62c6318b56e82338")</f>
        <v>0</v>
      </c>
      <c r="D4651" t="s">
        <v>787</v>
      </c>
      <c r="E4651" t="s">
        <v>1379</v>
      </c>
      <c r="F4651" t="s">
        <v>2660</v>
      </c>
      <c r="G4651" t="s">
        <v>3497</v>
      </c>
      <c r="H4651" t="s">
        <v>5213</v>
      </c>
    </row>
    <row r="4652" spans="1:8">
      <c r="H4652" t="s">
        <v>5521</v>
      </c>
    </row>
    <row r="4653" spans="1:8">
      <c r="H4653" t="s">
        <v>5522</v>
      </c>
    </row>
    <row r="4654" spans="1:8">
      <c r="H4654" t="s">
        <v>5523</v>
      </c>
    </row>
    <row r="4655" spans="1:8">
      <c r="H4655" t="s">
        <v>5524</v>
      </c>
    </row>
    <row r="4656" spans="1:8">
      <c r="H4656" t="s">
        <v>5525</v>
      </c>
    </row>
    <row r="4657" spans="6:8">
      <c r="H4657" t="s">
        <v>5526</v>
      </c>
    </row>
    <row r="4658" spans="6:8">
      <c r="H4658" t="s">
        <v>5527</v>
      </c>
    </row>
    <row r="4659" spans="6:8">
      <c r="H4659" t="s">
        <v>5528</v>
      </c>
    </row>
    <row r="4660" spans="6:8">
      <c r="H4660" t="s">
        <v>5529</v>
      </c>
    </row>
    <row r="4661" spans="6:8">
      <c r="H4661" t="s">
        <v>5530</v>
      </c>
    </row>
    <row r="4662" spans="6:8">
      <c r="H4662" t="s">
        <v>5531</v>
      </c>
    </row>
    <row r="4663" spans="6:8">
      <c r="H4663" t="s">
        <v>5532</v>
      </c>
    </row>
    <row r="4664" spans="6:8">
      <c r="H4664" t="s">
        <v>5533</v>
      </c>
    </row>
    <row r="4665" spans="6:8">
      <c r="H4665" t="s">
        <v>5534</v>
      </c>
    </row>
    <row r="4666" spans="6:8">
      <c r="H4666" t="s">
        <v>5535</v>
      </c>
    </row>
    <row r="4667" spans="6:8">
      <c r="H4667" t="s">
        <v>5536</v>
      </c>
    </row>
    <row r="4668" spans="6:8">
      <c r="H4668" t="s">
        <v>5537</v>
      </c>
    </row>
    <row r="4669" spans="6:8">
      <c r="H4669" t="s">
        <v>5538</v>
      </c>
    </row>
    <row r="4670" spans="6:8">
      <c r="F4670" t="s">
        <v>2661</v>
      </c>
      <c r="G4670" t="s">
        <v>3498</v>
      </c>
      <c r="H4670" t="s">
        <v>5539</v>
      </c>
    </row>
    <row r="4671" spans="6:8">
      <c r="H4671" t="s">
        <v>5539</v>
      </c>
    </row>
    <row r="4672" spans="6:8">
      <c r="H4672" t="s">
        <v>5540</v>
      </c>
    </row>
    <row r="4673" spans="1:8">
      <c r="H4673" t="s">
        <v>5541</v>
      </c>
    </row>
    <row r="4674" spans="1:8">
      <c r="H4674" t="s">
        <v>5542</v>
      </c>
    </row>
    <row r="4675" spans="1:8">
      <c r="A4675" t="s">
        <v>588</v>
      </c>
      <c r="B4675">
        <f>HYPERLINK("https://github.com/pmd/pmd/commit/64675d54f6ad827fdb245734fa2931f09691a2fc", "64675d54f6ad827fdb245734fa2931f09691a2fc")</f>
        <v>0</v>
      </c>
      <c r="C4675">
        <f>HYPERLINK("https://github.com/pmd/pmd/commit/83093f9f04312d9755463cfc03b2d2ce54a93328", "83093f9f04312d9755463cfc03b2d2ce54a93328")</f>
        <v>0</v>
      </c>
      <c r="D4675" t="s">
        <v>781</v>
      </c>
      <c r="E4675" t="s">
        <v>1380</v>
      </c>
      <c r="F4675" t="s">
        <v>2662</v>
      </c>
      <c r="G4675" t="s">
        <v>3499</v>
      </c>
      <c r="H4675" t="s">
        <v>5543</v>
      </c>
    </row>
    <row r="4676" spans="1:8">
      <c r="A4676" t="s">
        <v>589</v>
      </c>
      <c r="B4676">
        <f>HYPERLINK("https://github.com/pmd/pmd/commit/30b76285e3d65ecc946ebeb7315e95abfda451b9", "30b76285e3d65ecc946ebeb7315e95abfda451b9")</f>
        <v>0</v>
      </c>
      <c r="C4676">
        <f>HYPERLINK("https://github.com/pmd/pmd/commit/ac94110fc4e7e40fa85bc0804abb22c54c5ccb0c", "ac94110fc4e7e40fa85bc0804abb22c54c5ccb0c")</f>
        <v>0</v>
      </c>
      <c r="D4676" t="s">
        <v>781</v>
      </c>
      <c r="E4676" t="s">
        <v>1381</v>
      </c>
      <c r="F4676" t="s">
        <v>2663</v>
      </c>
      <c r="G4676" t="s">
        <v>3500</v>
      </c>
      <c r="H4676" t="s">
        <v>5544</v>
      </c>
    </row>
    <row r="4677" spans="1:8">
      <c r="H4677" t="s">
        <v>4849</v>
      </c>
    </row>
    <row r="4678" spans="1:8">
      <c r="H4678" t="s">
        <v>5545</v>
      </c>
    </row>
    <row r="4679" spans="1:8">
      <c r="H4679" t="s">
        <v>5546</v>
      </c>
    </row>
    <row r="4680" spans="1:8">
      <c r="H4680" t="s">
        <v>5547</v>
      </c>
    </row>
    <row r="4681" spans="1:8">
      <c r="H4681" t="s">
        <v>5548</v>
      </c>
    </row>
    <row r="4682" spans="1:8">
      <c r="H4682" t="s">
        <v>5549</v>
      </c>
    </row>
    <row r="4683" spans="1:8">
      <c r="A4683" t="s">
        <v>590</v>
      </c>
      <c r="B4683">
        <f>HYPERLINK("https://github.com/pmd/pmd/commit/58794b08af0653326d0078ab00a7dd51994569a9", "58794b08af0653326d0078ab00a7dd51994569a9")</f>
        <v>0</v>
      </c>
      <c r="C4683">
        <f>HYPERLINK("https://github.com/pmd/pmd/commit/e410c2e561fc856ff27f78f0944b0412a285863c", "e410c2e561fc856ff27f78f0944b0412a285863c")</f>
        <v>0</v>
      </c>
      <c r="D4683" t="s">
        <v>781</v>
      </c>
      <c r="E4683" t="s">
        <v>1382</v>
      </c>
      <c r="F4683" t="s">
        <v>2664</v>
      </c>
      <c r="G4683" t="s">
        <v>3501</v>
      </c>
      <c r="H4683" t="s">
        <v>5550</v>
      </c>
    </row>
    <row r="4684" spans="1:8">
      <c r="F4684" t="s">
        <v>2665</v>
      </c>
      <c r="G4684" t="s">
        <v>3502</v>
      </c>
      <c r="H4684" t="s">
        <v>5551</v>
      </c>
    </row>
    <row r="4685" spans="1:8">
      <c r="A4685" t="s">
        <v>591</v>
      </c>
      <c r="B4685">
        <f>HYPERLINK("https://github.com/pmd/pmd/commit/e5bf0b3f82407e1589a4952e3b7fe2a93d583345", "e5bf0b3f82407e1589a4952e3b7fe2a93d583345")</f>
        <v>0</v>
      </c>
      <c r="C4685">
        <f>HYPERLINK("https://github.com/pmd/pmd/commit/f4cdb3bf642b864fcc5eea7ca206a418f7b7d74a", "f4cdb3bf642b864fcc5eea7ca206a418f7b7d74a")</f>
        <v>0</v>
      </c>
      <c r="D4685" t="s">
        <v>781</v>
      </c>
      <c r="E4685" t="s">
        <v>1383</v>
      </c>
      <c r="F4685" t="s">
        <v>2315</v>
      </c>
      <c r="G4685" t="s">
        <v>3325</v>
      </c>
      <c r="H4685" t="s">
        <v>5552</v>
      </c>
    </row>
    <row r="4686" spans="1:8">
      <c r="H4686" t="s">
        <v>5553</v>
      </c>
    </row>
    <row r="4687" spans="1:8">
      <c r="H4687" t="s">
        <v>5554</v>
      </c>
    </row>
    <row r="4688" spans="1:8">
      <c r="H4688" t="s">
        <v>5555</v>
      </c>
    </row>
    <row r="4689" spans="1:8">
      <c r="A4689" t="s">
        <v>592</v>
      </c>
      <c r="B4689">
        <f>HYPERLINK("https://github.com/pmd/pmd/commit/226cb0f74afc46f4366797f76c2961843bd29022", "226cb0f74afc46f4366797f76c2961843bd29022")</f>
        <v>0</v>
      </c>
      <c r="C4689">
        <f>HYPERLINK("https://github.com/pmd/pmd/commit/c6536db0379500953c443284964528d431662bbc", "c6536db0379500953c443284964528d431662bbc")</f>
        <v>0</v>
      </c>
      <c r="D4689" t="s">
        <v>781</v>
      </c>
      <c r="E4689" t="s">
        <v>1384</v>
      </c>
      <c r="F4689" t="s">
        <v>2663</v>
      </c>
      <c r="G4689" t="s">
        <v>3500</v>
      </c>
      <c r="H4689" t="s">
        <v>5556</v>
      </c>
    </row>
    <row r="4690" spans="1:8">
      <c r="H4690" t="s">
        <v>5557</v>
      </c>
    </row>
    <row r="4691" spans="1:8">
      <c r="H4691" t="s">
        <v>5558</v>
      </c>
    </row>
    <row r="4692" spans="1:8">
      <c r="H4692" t="s">
        <v>5559</v>
      </c>
    </row>
    <row r="4693" spans="1:8">
      <c r="H4693" t="s">
        <v>5560</v>
      </c>
    </row>
    <row r="4694" spans="1:8">
      <c r="A4694" t="s">
        <v>593</v>
      </c>
      <c r="B4694">
        <f>HYPERLINK("https://github.com/pmd/pmd/commit/0efba4ce188b3699749e3a926ac4df7648293910", "0efba4ce188b3699749e3a926ac4df7648293910")</f>
        <v>0</v>
      </c>
      <c r="C4694">
        <f>HYPERLINK("https://github.com/pmd/pmd/commit/a55225b8d8c868c504dd345ff1cc89593cd87852", "a55225b8d8c868c504dd345ff1cc89593cd87852")</f>
        <v>0</v>
      </c>
      <c r="D4694" t="s">
        <v>781</v>
      </c>
      <c r="E4694" t="s">
        <v>1385</v>
      </c>
      <c r="F4694" t="s">
        <v>2666</v>
      </c>
      <c r="G4694" t="s">
        <v>3503</v>
      </c>
      <c r="H4694" t="s">
        <v>5561</v>
      </c>
    </row>
    <row r="4695" spans="1:8">
      <c r="A4695" t="s">
        <v>594</v>
      </c>
      <c r="B4695">
        <f>HYPERLINK("https://github.com/pmd/pmd/commit/7a456e5b935242acaf16619b4ae8e9a12e4e52f6", "7a456e5b935242acaf16619b4ae8e9a12e4e52f6")</f>
        <v>0</v>
      </c>
      <c r="C4695">
        <f>HYPERLINK("https://github.com/pmd/pmd/commit/285e7f2e947de7d0177c475f5960ecc7836bda79", "285e7f2e947de7d0177c475f5960ecc7836bda79")</f>
        <v>0</v>
      </c>
      <c r="D4695" t="s">
        <v>781</v>
      </c>
      <c r="E4695" t="s">
        <v>1386</v>
      </c>
      <c r="F4695" t="s">
        <v>2667</v>
      </c>
      <c r="G4695" t="s">
        <v>2830</v>
      </c>
      <c r="H4695" t="s">
        <v>5562</v>
      </c>
    </row>
    <row r="4696" spans="1:8">
      <c r="H4696" t="s">
        <v>5563</v>
      </c>
    </row>
    <row r="4697" spans="1:8">
      <c r="A4697" t="s">
        <v>595</v>
      </c>
      <c r="B4697">
        <f>HYPERLINK("https://github.com/pmd/pmd/commit/244a39db0fc620a0311b5ce2b8c11cc5294d43d2", "244a39db0fc620a0311b5ce2b8c11cc5294d43d2")</f>
        <v>0</v>
      </c>
      <c r="C4697">
        <f>HYPERLINK("https://github.com/pmd/pmd/commit/8c3277b8a2e383ddb679902672022fe31a6a43a8", "8c3277b8a2e383ddb679902672022fe31a6a43a8")</f>
        <v>0</v>
      </c>
      <c r="D4697" t="s">
        <v>791</v>
      </c>
      <c r="E4697" t="s">
        <v>1387</v>
      </c>
      <c r="F4697" t="s">
        <v>2362</v>
      </c>
      <c r="G4697" t="s">
        <v>3349</v>
      </c>
      <c r="H4697" t="s">
        <v>5564</v>
      </c>
    </row>
    <row r="4698" spans="1:8">
      <c r="H4698" t="s">
        <v>5565</v>
      </c>
    </row>
    <row r="4699" spans="1:8">
      <c r="F4699" t="s">
        <v>2418</v>
      </c>
      <c r="G4699" t="s">
        <v>3382</v>
      </c>
      <c r="H4699" t="s">
        <v>5566</v>
      </c>
    </row>
    <row r="4700" spans="1:8">
      <c r="A4700" t="s">
        <v>596</v>
      </c>
      <c r="B4700">
        <f>HYPERLINK("https://github.com/pmd/pmd/commit/347f71d2012565b08c832a4e8bcab31036e12a92", "347f71d2012565b08c832a4e8bcab31036e12a92")</f>
        <v>0</v>
      </c>
      <c r="C4700">
        <f>HYPERLINK("https://github.com/pmd/pmd/commit/4086e9ccfb2955940d8c69f45fd3b4d7990a9b3c", "4086e9ccfb2955940d8c69f45fd3b4d7990a9b3c")</f>
        <v>0</v>
      </c>
      <c r="D4700" t="s">
        <v>781</v>
      </c>
      <c r="E4700" t="s">
        <v>1313</v>
      </c>
      <c r="F4700" t="s">
        <v>2668</v>
      </c>
      <c r="G4700" t="s">
        <v>3504</v>
      </c>
      <c r="H4700" t="s">
        <v>5567</v>
      </c>
    </row>
    <row r="4701" spans="1:8">
      <c r="A4701" t="s">
        <v>597</v>
      </c>
      <c r="B4701">
        <f>HYPERLINK("https://github.com/pmd/pmd/commit/292fa74ef5ed0ddf9124a217ca369c4afd62f555", "292fa74ef5ed0ddf9124a217ca369c4afd62f555")</f>
        <v>0</v>
      </c>
      <c r="C4701">
        <f>HYPERLINK("https://github.com/pmd/pmd/commit/986b39208f5b98ae83fc214fcbec8a7598e9067d", "986b39208f5b98ae83fc214fcbec8a7598e9067d")</f>
        <v>0</v>
      </c>
      <c r="D4701" t="s">
        <v>781</v>
      </c>
      <c r="E4701" t="s">
        <v>1388</v>
      </c>
      <c r="F4701" t="s">
        <v>2420</v>
      </c>
      <c r="G4701" t="s">
        <v>3384</v>
      </c>
      <c r="H4701" t="s">
        <v>5568</v>
      </c>
    </row>
    <row r="4702" spans="1:8">
      <c r="A4702" t="s">
        <v>598</v>
      </c>
      <c r="B4702">
        <f>HYPERLINK("https://github.com/pmd/pmd/commit/dafe49f84ab9f76839c14a2ee9b904a4a309fb1b", "dafe49f84ab9f76839c14a2ee9b904a4a309fb1b")</f>
        <v>0</v>
      </c>
      <c r="C4702">
        <f>HYPERLINK("https://github.com/pmd/pmd/commit/08b19dbcdde5d6258515cf2620a855e7775d46ef", "08b19dbcdde5d6258515cf2620a855e7775d46ef")</f>
        <v>0</v>
      </c>
      <c r="D4702" t="s">
        <v>781</v>
      </c>
      <c r="E4702" t="s">
        <v>1389</v>
      </c>
      <c r="F4702" t="s">
        <v>2669</v>
      </c>
      <c r="G4702" t="s">
        <v>3447</v>
      </c>
      <c r="H4702" t="s">
        <v>4562</v>
      </c>
    </row>
    <row r="4703" spans="1:8">
      <c r="H4703" t="s">
        <v>5072</v>
      </c>
    </row>
    <row r="4704" spans="1:8">
      <c r="F4704" t="s">
        <v>2670</v>
      </c>
      <c r="G4704" t="s">
        <v>3505</v>
      </c>
      <c r="H4704" t="s">
        <v>5569</v>
      </c>
    </row>
    <row r="4705" spans="1:8">
      <c r="A4705" t="s">
        <v>599</v>
      </c>
      <c r="B4705">
        <f>HYPERLINK("https://github.com/pmd/pmd/commit/387555b4a1e3f440a04d878d9fe1fc5a5bd64c70", "387555b4a1e3f440a04d878d9fe1fc5a5bd64c70")</f>
        <v>0</v>
      </c>
      <c r="C4705">
        <f>HYPERLINK("https://github.com/pmd/pmd/commit/dafe49f84ab9f76839c14a2ee9b904a4a309fb1b", "dafe49f84ab9f76839c14a2ee9b904a4a309fb1b")</f>
        <v>0</v>
      </c>
      <c r="D4705" t="s">
        <v>781</v>
      </c>
      <c r="E4705" t="s">
        <v>1390</v>
      </c>
      <c r="F4705" t="s">
        <v>2566</v>
      </c>
      <c r="G4705" t="s">
        <v>3440</v>
      </c>
      <c r="H4705" t="s">
        <v>5570</v>
      </c>
    </row>
    <row r="4706" spans="1:8">
      <c r="H4706" t="s">
        <v>4351</v>
      </c>
    </row>
    <row r="4707" spans="1:8">
      <c r="H4707" t="s">
        <v>4352</v>
      </c>
    </row>
    <row r="4708" spans="1:8">
      <c r="H4708" t="s">
        <v>4353</v>
      </c>
    </row>
    <row r="4709" spans="1:8">
      <c r="H4709" t="s">
        <v>4095</v>
      </c>
    </row>
    <row r="4710" spans="1:8">
      <c r="H4710" t="s">
        <v>5571</v>
      </c>
    </row>
    <row r="4711" spans="1:8">
      <c r="H4711" t="s">
        <v>5572</v>
      </c>
    </row>
    <row r="4712" spans="1:8">
      <c r="H4712" t="s">
        <v>5573</v>
      </c>
    </row>
    <row r="4713" spans="1:8">
      <c r="H4713" t="s">
        <v>5574</v>
      </c>
    </row>
    <row r="4714" spans="1:8">
      <c r="A4714" t="s">
        <v>599</v>
      </c>
      <c r="B4714">
        <f>HYPERLINK("https://github.com/pmd/pmd/commit/c66b3e8fa9f875cb63c25a12e88ae88b898e10a7", "c66b3e8fa9f875cb63c25a12e88ae88b898e10a7")</f>
        <v>0</v>
      </c>
      <c r="C4714">
        <f>HYPERLINK("https://github.com/pmd/pmd/commit/387555b4a1e3f440a04d878d9fe1fc5a5bd64c70", "387555b4a1e3f440a04d878d9fe1fc5a5bd64c70")</f>
        <v>0</v>
      </c>
      <c r="D4714" t="s">
        <v>781</v>
      </c>
      <c r="E4714" t="s">
        <v>1391</v>
      </c>
      <c r="F4714" t="s">
        <v>2417</v>
      </c>
      <c r="G4714" t="s">
        <v>2800</v>
      </c>
      <c r="H4714" t="s">
        <v>4095</v>
      </c>
    </row>
    <row r="4715" spans="1:8">
      <c r="H4715" t="s">
        <v>4166</v>
      </c>
    </row>
    <row r="4716" spans="1:8">
      <c r="F4716" t="s">
        <v>2667</v>
      </c>
      <c r="G4716" t="s">
        <v>2830</v>
      </c>
      <c r="H4716" t="s">
        <v>5575</v>
      </c>
    </row>
    <row r="4717" spans="1:8">
      <c r="A4717" t="s">
        <v>599</v>
      </c>
      <c r="B4717">
        <f>HYPERLINK("https://github.com/pmd/pmd/commit/094ce26227e7f064dc7b462ce952b41f3bc8cf5e", "094ce26227e7f064dc7b462ce952b41f3bc8cf5e")</f>
        <v>0</v>
      </c>
      <c r="C4717">
        <f>HYPERLINK("https://github.com/pmd/pmd/commit/e7e6793eb343fdd24f064a426b5a412ca5fb4b8c", "e7e6793eb343fdd24f064a426b5a412ca5fb4b8c")</f>
        <v>0</v>
      </c>
      <c r="D4717" t="s">
        <v>781</v>
      </c>
      <c r="E4717" t="s">
        <v>1392</v>
      </c>
      <c r="F4717" t="s">
        <v>2667</v>
      </c>
      <c r="G4717" t="s">
        <v>2830</v>
      </c>
      <c r="H4717" t="s">
        <v>5576</v>
      </c>
    </row>
    <row r="4718" spans="1:8">
      <c r="H4718" t="s">
        <v>5577</v>
      </c>
    </row>
    <row r="4719" spans="1:8">
      <c r="A4719" t="s">
        <v>600</v>
      </c>
      <c r="B4719">
        <f>HYPERLINK("https://github.com/pmd/pmd/commit/7af8ff452796f324df9f67fe023d1d2092889b80", "7af8ff452796f324df9f67fe023d1d2092889b80")</f>
        <v>0</v>
      </c>
      <c r="C4719">
        <f>HYPERLINK("https://github.com/pmd/pmd/commit/97f90cc3fcd93575c6cfc86db075fe360503d7c4", "97f90cc3fcd93575c6cfc86db075fe360503d7c4")</f>
        <v>0</v>
      </c>
      <c r="D4719" t="s">
        <v>781</v>
      </c>
      <c r="E4719" t="s">
        <v>1393</v>
      </c>
      <c r="F4719" t="s">
        <v>2575</v>
      </c>
      <c r="G4719" t="s">
        <v>2802</v>
      </c>
      <c r="H4719" t="s">
        <v>5578</v>
      </c>
    </row>
    <row r="4720" spans="1:8">
      <c r="A4720" t="s">
        <v>601</v>
      </c>
      <c r="B4720">
        <f>HYPERLINK("https://github.com/pmd/pmd/commit/6e36a20dd1840de8a2242280f51e144ff91d8b2a", "6e36a20dd1840de8a2242280f51e144ff91d8b2a")</f>
        <v>0</v>
      </c>
      <c r="C4720">
        <f>HYPERLINK("https://github.com/pmd/pmd/commit/da842dd1a5ae6fe7ba7fbedab0d69168557ea530", "da842dd1a5ae6fe7ba7fbedab0d69168557ea530")</f>
        <v>0</v>
      </c>
      <c r="D4720" t="s">
        <v>781</v>
      </c>
      <c r="E4720" t="s">
        <v>1394</v>
      </c>
      <c r="F4720" t="s">
        <v>2671</v>
      </c>
      <c r="G4720" t="s">
        <v>3506</v>
      </c>
      <c r="H4720" t="s">
        <v>5579</v>
      </c>
    </row>
    <row r="4721" spans="1:8">
      <c r="A4721" t="s">
        <v>602</v>
      </c>
      <c r="B4721">
        <f>HYPERLINK("https://github.com/pmd/pmd/commit/0d7e60e9e006a358c548889bb68981a9db9d0bc6", "0d7e60e9e006a358c548889bb68981a9db9d0bc6")</f>
        <v>0</v>
      </c>
      <c r="C4721">
        <f>HYPERLINK("https://github.com/pmd/pmd/commit/a4d486f7d2d0c65f0220301378a7cee59b324904", "a4d486f7d2d0c65f0220301378a7cee59b324904")</f>
        <v>0</v>
      </c>
      <c r="D4721" t="s">
        <v>781</v>
      </c>
      <c r="E4721" t="s">
        <v>1395</v>
      </c>
      <c r="F4721" t="s">
        <v>2332</v>
      </c>
      <c r="G4721" t="s">
        <v>3336</v>
      </c>
      <c r="H4721" t="s">
        <v>4676</v>
      </c>
    </row>
    <row r="4722" spans="1:8">
      <c r="H4722" t="s">
        <v>4677</v>
      </c>
    </row>
    <row r="4723" spans="1:8">
      <c r="A4723" t="s">
        <v>603</v>
      </c>
      <c r="B4723">
        <f>HYPERLINK("https://github.com/pmd/pmd/commit/b27ab97684b782062bc7a2c0b7de4c24fb0a717b", "b27ab97684b782062bc7a2c0b7de4c24fb0a717b")</f>
        <v>0</v>
      </c>
      <c r="C4723">
        <f>HYPERLINK("https://github.com/pmd/pmd/commit/3ce68f49779ab5185e85e34cf732c353a1d71125", "3ce68f49779ab5185e85e34cf732c353a1d71125")</f>
        <v>0</v>
      </c>
      <c r="D4723" t="s">
        <v>781</v>
      </c>
      <c r="E4723" t="s">
        <v>1396</v>
      </c>
      <c r="F4723" t="s">
        <v>2672</v>
      </c>
      <c r="G4723" t="s">
        <v>3507</v>
      </c>
      <c r="H4723" t="s">
        <v>4246</v>
      </c>
    </row>
    <row r="4724" spans="1:8">
      <c r="A4724" t="s">
        <v>604</v>
      </c>
      <c r="B4724">
        <f>HYPERLINK("https://github.com/pmd/pmd/commit/0276320abf2c66cae14d2ad24e2b2fb0386943b3", "0276320abf2c66cae14d2ad24e2b2fb0386943b3")</f>
        <v>0</v>
      </c>
      <c r="C4724">
        <f>HYPERLINK("https://github.com/pmd/pmd/commit/e72ecc0675f7d1c8be988ffcbf3349bbde897aa9", "e72ecc0675f7d1c8be988ffcbf3349bbde897aa9")</f>
        <v>0</v>
      </c>
      <c r="D4724" t="s">
        <v>781</v>
      </c>
      <c r="E4724" t="s">
        <v>1397</v>
      </c>
      <c r="F4724" t="s">
        <v>2667</v>
      </c>
      <c r="G4724" t="s">
        <v>2830</v>
      </c>
      <c r="H4724" t="s">
        <v>4246</v>
      </c>
    </row>
    <row r="4725" spans="1:8">
      <c r="A4725" t="s">
        <v>605</v>
      </c>
      <c r="B4725">
        <f>HYPERLINK("https://github.com/pmd/pmd/commit/4ee8d524e21f390da0d75abb4dda33353c46105c", "4ee8d524e21f390da0d75abb4dda33353c46105c")</f>
        <v>0</v>
      </c>
      <c r="C4725">
        <f>HYPERLINK("https://github.com/pmd/pmd/commit/45f45e5c5507664014536760a5aae229fdefff8f", "45f45e5c5507664014536760a5aae229fdefff8f")</f>
        <v>0</v>
      </c>
      <c r="D4725" t="s">
        <v>781</v>
      </c>
      <c r="E4725" t="s">
        <v>1398</v>
      </c>
      <c r="F4725" t="s">
        <v>2673</v>
      </c>
      <c r="G4725" t="s">
        <v>3508</v>
      </c>
      <c r="H4725" t="s">
        <v>5580</v>
      </c>
    </row>
    <row r="4726" spans="1:8">
      <c r="A4726" t="s">
        <v>606</v>
      </c>
      <c r="B4726">
        <f>HYPERLINK("https://github.com/pmd/pmd/commit/6735b61c8f4b6acd407a4e846c1b8ae9972fea90", "6735b61c8f4b6acd407a4e846c1b8ae9972fea90")</f>
        <v>0</v>
      </c>
      <c r="C4726">
        <f>HYPERLINK("https://github.com/pmd/pmd/commit/35481bda4b59b2b032216cb92f94959a8742aeef", "35481bda4b59b2b032216cb92f94959a8742aeef")</f>
        <v>0</v>
      </c>
      <c r="D4726" t="s">
        <v>781</v>
      </c>
      <c r="E4726" t="s">
        <v>1399</v>
      </c>
      <c r="F4726" t="s">
        <v>2590</v>
      </c>
      <c r="G4726" t="s">
        <v>3452</v>
      </c>
      <c r="H4726" t="s">
        <v>4562</v>
      </c>
    </row>
    <row r="4727" spans="1:8">
      <c r="H4727" t="s">
        <v>4824</v>
      </c>
    </row>
    <row r="4728" spans="1:8">
      <c r="H4728" t="s">
        <v>4825</v>
      </c>
    </row>
    <row r="4729" spans="1:8">
      <c r="H4729" t="s">
        <v>4826</v>
      </c>
    </row>
    <row r="4730" spans="1:8">
      <c r="H4730" t="s">
        <v>4808</v>
      </c>
    </row>
    <row r="4731" spans="1:8">
      <c r="H4731" t="s">
        <v>4808</v>
      </c>
    </row>
    <row r="4732" spans="1:8">
      <c r="A4732" t="s">
        <v>607</v>
      </c>
      <c r="B4732">
        <f>HYPERLINK("https://github.com/pmd/pmd/commit/d10b2b6e39648bfd442dd0120bbe60dfe72adf66", "d10b2b6e39648bfd442dd0120bbe60dfe72adf66")</f>
        <v>0</v>
      </c>
      <c r="C4732">
        <f>HYPERLINK("https://github.com/pmd/pmd/commit/271121c0809670e51e062f86e1d33ed7a8d5f852", "271121c0809670e51e062f86e1d33ed7a8d5f852")</f>
        <v>0</v>
      </c>
      <c r="D4732" t="s">
        <v>781</v>
      </c>
      <c r="E4732" t="s">
        <v>1400</v>
      </c>
      <c r="F4732" t="s">
        <v>2674</v>
      </c>
      <c r="G4732" t="s">
        <v>3418</v>
      </c>
      <c r="H4732" t="s">
        <v>5581</v>
      </c>
    </row>
    <row r="4733" spans="1:8">
      <c r="H4733" t="s">
        <v>5582</v>
      </c>
    </row>
    <row r="4734" spans="1:8">
      <c r="H4734" t="s">
        <v>5583</v>
      </c>
    </row>
    <row r="4735" spans="1:8">
      <c r="A4735" t="s">
        <v>607</v>
      </c>
      <c r="B4735">
        <f>HYPERLINK("https://github.com/pmd/pmd/commit/2885a457dcdc72ea41b1ebb196bfb10056816120", "2885a457dcdc72ea41b1ebb196bfb10056816120")</f>
        <v>0</v>
      </c>
      <c r="C4735">
        <f>HYPERLINK("https://github.com/pmd/pmd/commit/d10b2b6e39648bfd442dd0120bbe60dfe72adf66", "d10b2b6e39648bfd442dd0120bbe60dfe72adf66")</f>
        <v>0</v>
      </c>
      <c r="D4735" t="s">
        <v>781</v>
      </c>
      <c r="E4735" t="s">
        <v>1401</v>
      </c>
      <c r="F4735" t="s">
        <v>2674</v>
      </c>
      <c r="G4735" t="s">
        <v>3418</v>
      </c>
      <c r="H4735" t="s">
        <v>5584</v>
      </c>
    </row>
    <row r="4736" spans="1:8">
      <c r="H4736" t="s">
        <v>5585</v>
      </c>
    </row>
    <row r="4737" spans="1:8">
      <c r="A4737" t="s">
        <v>607</v>
      </c>
      <c r="B4737">
        <f>HYPERLINK("https://github.com/pmd/pmd/commit/770543907e0c730ffae88542c7af1bd7b0be763d", "770543907e0c730ffae88542c7af1bd7b0be763d")</f>
        <v>0</v>
      </c>
      <c r="C4737">
        <f>HYPERLINK("https://github.com/pmd/pmd/commit/2885a457dcdc72ea41b1ebb196bfb10056816120", "2885a457dcdc72ea41b1ebb196bfb10056816120")</f>
        <v>0</v>
      </c>
      <c r="D4737" t="s">
        <v>781</v>
      </c>
      <c r="E4737" t="s">
        <v>1402</v>
      </c>
      <c r="F4737" t="s">
        <v>2675</v>
      </c>
      <c r="G4737" t="s">
        <v>3419</v>
      </c>
      <c r="H4737" t="s">
        <v>5585</v>
      </c>
    </row>
    <row r="4738" spans="1:8">
      <c r="A4738" t="s">
        <v>607</v>
      </c>
      <c r="B4738">
        <f>HYPERLINK("https://github.com/pmd/pmd/commit/1d7f9641262b97bd38c2be9742120b937d6c2f87", "1d7f9641262b97bd38c2be9742120b937d6c2f87")</f>
        <v>0</v>
      </c>
      <c r="C4738">
        <f>HYPERLINK("https://github.com/pmd/pmd/commit/d5d30dcae758f71bc3b487d31776f3d9a93664ed", "d5d30dcae758f71bc3b487d31776f3d9a93664ed")</f>
        <v>0</v>
      </c>
      <c r="D4738" t="s">
        <v>781</v>
      </c>
      <c r="E4738" t="s">
        <v>1403</v>
      </c>
      <c r="F4738" t="s">
        <v>2675</v>
      </c>
      <c r="G4738" t="s">
        <v>3419</v>
      </c>
      <c r="H4738" t="s">
        <v>5586</v>
      </c>
    </row>
    <row r="4739" spans="1:8">
      <c r="H4739" t="s">
        <v>5587</v>
      </c>
    </row>
    <row r="4740" spans="1:8">
      <c r="H4740" t="s">
        <v>5588</v>
      </c>
    </row>
    <row r="4741" spans="1:8">
      <c r="H4741" t="s">
        <v>5589</v>
      </c>
    </row>
    <row r="4742" spans="1:8">
      <c r="H4742" t="s">
        <v>5590</v>
      </c>
    </row>
    <row r="4743" spans="1:8">
      <c r="H4743" t="s">
        <v>5591</v>
      </c>
    </row>
    <row r="4744" spans="1:8">
      <c r="H4744" t="s">
        <v>5592</v>
      </c>
    </row>
    <row r="4745" spans="1:8">
      <c r="H4745" t="s">
        <v>5593</v>
      </c>
    </row>
    <row r="4746" spans="1:8">
      <c r="H4746" t="s">
        <v>5594</v>
      </c>
    </row>
    <row r="4747" spans="1:8">
      <c r="H4747" t="s">
        <v>5595</v>
      </c>
    </row>
    <row r="4748" spans="1:8">
      <c r="H4748" t="s">
        <v>5596</v>
      </c>
    </row>
    <row r="4749" spans="1:8">
      <c r="A4749" t="s">
        <v>607</v>
      </c>
      <c r="B4749">
        <f>HYPERLINK("https://github.com/pmd/pmd/commit/7d880a029040b261acff407fbd65901b9d3aba6b", "7d880a029040b261acff407fbd65901b9d3aba6b")</f>
        <v>0</v>
      </c>
      <c r="C4749">
        <f>HYPERLINK("https://github.com/pmd/pmd/commit/add6cf85b5f09693364c09cb1c80111a13466983", "add6cf85b5f09693364c09cb1c80111a13466983")</f>
        <v>0</v>
      </c>
      <c r="D4749" t="s">
        <v>781</v>
      </c>
      <c r="E4749" t="s">
        <v>1404</v>
      </c>
      <c r="F4749" t="s">
        <v>2498</v>
      </c>
      <c r="G4749" t="s">
        <v>3509</v>
      </c>
      <c r="H4749" t="s">
        <v>5586</v>
      </c>
    </row>
    <row r="4750" spans="1:8">
      <c r="H4750" t="s">
        <v>5597</v>
      </c>
    </row>
    <row r="4751" spans="1:8">
      <c r="H4751" t="s">
        <v>5598</v>
      </c>
    </row>
    <row r="4752" spans="1:8">
      <c r="H4752" t="s">
        <v>5599</v>
      </c>
    </row>
    <row r="4753" spans="1:8">
      <c r="H4753" t="s">
        <v>5600</v>
      </c>
    </row>
    <row r="4754" spans="1:8">
      <c r="H4754" t="s">
        <v>5601</v>
      </c>
    </row>
    <row r="4755" spans="1:8">
      <c r="H4755" t="s">
        <v>5602</v>
      </c>
    </row>
    <row r="4756" spans="1:8">
      <c r="H4756" t="s">
        <v>5588</v>
      </c>
    </row>
    <row r="4757" spans="1:8">
      <c r="H4757" t="s">
        <v>5590</v>
      </c>
    </row>
    <row r="4758" spans="1:8">
      <c r="H4758" t="s">
        <v>5591</v>
      </c>
    </row>
    <row r="4759" spans="1:8">
      <c r="H4759" t="s">
        <v>5592</v>
      </c>
    </row>
    <row r="4760" spans="1:8">
      <c r="H4760" t="s">
        <v>5593</v>
      </c>
    </row>
    <row r="4761" spans="1:8">
      <c r="H4761" t="s">
        <v>5595</v>
      </c>
    </row>
    <row r="4762" spans="1:8">
      <c r="H4762" t="s">
        <v>5589</v>
      </c>
    </row>
    <row r="4763" spans="1:8">
      <c r="H4763" t="s">
        <v>5596</v>
      </c>
    </row>
    <row r="4764" spans="1:8">
      <c r="A4764" t="s">
        <v>607</v>
      </c>
      <c r="B4764">
        <f>HYPERLINK("https://github.com/pmd/pmd/commit/e89e35c261e9f8249a50ffc68ec7c0db78578476", "e89e35c261e9f8249a50ffc68ec7c0db78578476")</f>
        <v>0</v>
      </c>
      <c r="C4764">
        <f>HYPERLINK("https://github.com/pmd/pmd/commit/7d880a029040b261acff407fbd65901b9d3aba6b", "7d880a029040b261acff407fbd65901b9d3aba6b")</f>
        <v>0</v>
      </c>
      <c r="D4764" t="s">
        <v>781</v>
      </c>
      <c r="E4764" t="s">
        <v>1405</v>
      </c>
      <c r="F4764" t="s">
        <v>2676</v>
      </c>
      <c r="G4764" t="s">
        <v>3509</v>
      </c>
      <c r="H4764" t="s">
        <v>5597</v>
      </c>
    </row>
    <row r="4765" spans="1:8">
      <c r="A4765" t="s">
        <v>608</v>
      </c>
      <c r="B4765">
        <f>HYPERLINK("https://github.com/pmd/pmd/commit/6eb44a7f1b5dbde10698becf45fbe77b24f98a78", "6eb44a7f1b5dbde10698becf45fbe77b24f98a78")</f>
        <v>0</v>
      </c>
      <c r="C4765">
        <f>HYPERLINK("https://github.com/pmd/pmd/commit/e89e35c261e9f8249a50ffc68ec7c0db78578476", "e89e35c261e9f8249a50ffc68ec7c0db78578476")</f>
        <v>0</v>
      </c>
      <c r="D4765" t="s">
        <v>781</v>
      </c>
      <c r="E4765" t="s">
        <v>1406</v>
      </c>
      <c r="F4765" t="s">
        <v>2676</v>
      </c>
      <c r="G4765" t="s">
        <v>3509</v>
      </c>
      <c r="H4765" t="s">
        <v>5586</v>
      </c>
    </row>
    <row r="4766" spans="1:8">
      <c r="H4766" t="s">
        <v>5598</v>
      </c>
    </row>
    <row r="4767" spans="1:8">
      <c r="H4767" t="s">
        <v>5599</v>
      </c>
    </row>
    <row r="4768" spans="1:8">
      <c r="H4768" t="s">
        <v>5600</v>
      </c>
    </row>
    <row r="4769" spans="1:8">
      <c r="H4769" t="s">
        <v>5601</v>
      </c>
    </row>
    <row r="4770" spans="1:8">
      <c r="H4770" t="s">
        <v>5602</v>
      </c>
    </row>
    <row r="4771" spans="1:8">
      <c r="H4771" t="s">
        <v>5588</v>
      </c>
    </row>
    <row r="4772" spans="1:8">
      <c r="H4772" t="s">
        <v>5590</v>
      </c>
    </row>
    <row r="4773" spans="1:8">
      <c r="H4773" t="s">
        <v>5591</v>
      </c>
    </row>
    <row r="4774" spans="1:8">
      <c r="H4774" t="s">
        <v>5592</v>
      </c>
    </row>
    <row r="4775" spans="1:8">
      <c r="H4775" t="s">
        <v>5593</v>
      </c>
    </row>
    <row r="4776" spans="1:8">
      <c r="H4776" t="s">
        <v>5595</v>
      </c>
    </row>
    <row r="4777" spans="1:8">
      <c r="H4777" t="s">
        <v>5589</v>
      </c>
    </row>
    <row r="4778" spans="1:8">
      <c r="H4778" t="s">
        <v>5596</v>
      </c>
    </row>
    <row r="4779" spans="1:8">
      <c r="A4779" t="s">
        <v>608</v>
      </c>
      <c r="B4779">
        <f>HYPERLINK("https://github.com/pmd/pmd/commit/44c9140f6c166ab813158af17ea7248498160a65", "44c9140f6c166ab813158af17ea7248498160a65")</f>
        <v>0</v>
      </c>
      <c r="C4779">
        <f>HYPERLINK("https://github.com/pmd/pmd/commit/8174e464a25ec2a0b7f9f33d4e32b79b65f1a9a5", "8174e464a25ec2a0b7f9f33d4e32b79b65f1a9a5")</f>
        <v>0</v>
      </c>
      <c r="D4779" t="s">
        <v>781</v>
      </c>
      <c r="E4779" t="s">
        <v>1407</v>
      </c>
      <c r="F4779" t="s">
        <v>2677</v>
      </c>
      <c r="G4779" t="s">
        <v>3510</v>
      </c>
      <c r="H4779" t="s">
        <v>5603</v>
      </c>
    </row>
    <row r="4780" spans="1:8">
      <c r="A4780" t="s">
        <v>608</v>
      </c>
      <c r="B4780">
        <f>HYPERLINK("https://github.com/pmd/pmd/commit/3a7e0c0e954170ece3cf48f73f9cf04709cd1080", "3a7e0c0e954170ece3cf48f73f9cf04709cd1080")</f>
        <v>0</v>
      </c>
      <c r="C4780">
        <f>HYPERLINK("https://github.com/pmd/pmd/commit/2b62c47f08a14f3ef6ef44c9a61b0cde75e34b97", "2b62c47f08a14f3ef6ef44c9a61b0cde75e34b97")</f>
        <v>0</v>
      </c>
      <c r="D4780" t="s">
        <v>781</v>
      </c>
      <c r="E4780" t="s">
        <v>1408</v>
      </c>
      <c r="F4780" t="s">
        <v>2678</v>
      </c>
      <c r="G4780" t="s">
        <v>3511</v>
      </c>
      <c r="H4780" t="s">
        <v>5604</v>
      </c>
    </row>
    <row r="4781" spans="1:8">
      <c r="A4781" t="s">
        <v>608</v>
      </c>
      <c r="B4781">
        <f>HYPERLINK("https://github.com/pmd/pmd/commit/4584071fc4d52846c32b54aa05879b9239858728", "4584071fc4d52846c32b54aa05879b9239858728")</f>
        <v>0</v>
      </c>
      <c r="C4781">
        <f>HYPERLINK("https://github.com/pmd/pmd/commit/97e891b84d72bacca8a0a99b1c9589354bfb569b", "97e891b84d72bacca8a0a99b1c9589354bfb569b")</f>
        <v>0</v>
      </c>
      <c r="D4781" t="s">
        <v>781</v>
      </c>
      <c r="E4781" t="s">
        <v>1409</v>
      </c>
      <c r="F4781" t="s">
        <v>2678</v>
      </c>
      <c r="G4781" t="s">
        <v>3511</v>
      </c>
      <c r="H4781" t="s">
        <v>5601</v>
      </c>
    </row>
    <row r="4782" spans="1:8">
      <c r="A4782" t="s">
        <v>609</v>
      </c>
      <c r="B4782">
        <f>HYPERLINK("https://github.com/pmd/pmd/commit/9ca01cdb69025cbbca32cb512d39c698ed82d4fe", "9ca01cdb69025cbbca32cb512d39c698ed82d4fe")</f>
        <v>0</v>
      </c>
      <c r="C4782">
        <f>HYPERLINK("https://github.com/pmd/pmd/commit/b958b129e4626657cb378743d23a8cf053ae7bca", "b958b129e4626657cb378743d23a8cf053ae7bca")</f>
        <v>0</v>
      </c>
      <c r="D4782" t="s">
        <v>781</v>
      </c>
      <c r="E4782" t="s">
        <v>1410</v>
      </c>
      <c r="F4782" t="s">
        <v>2678</v>
      </c>
      <c r="G4782" t="s">
        <v>3511</v>
      </c>
      <c r="H4782" t="s">
        <v>5593</v>
      </c>
    </row>
    <row r="4783" spans="1:8">
      <c r="A4783" t="s">
        <v>610</v>
      </c>
      <c r="B4783">
        <f>HYPERLINK("https://github.com/pmd/pmd/commit/822a98e0456cf4bdb3e6768e05d3a46e835fee99", "822a98e0456cf4bdb3e6768e05d3a46e835fee99")</f>
        <v>0</v>
      </c>
      <c r="C4783">
        <f>HYPERLINK("https://github.com/pmd/pmd/commit/5090c9ae27e311897c39b0533280a1eba475db53", "5090c9ae27e311897c39b0533280a1eba475db53")</f>
        <v>0</v>
      </c>
      <c r="D4783" t="s">
        <v>781</v>
      </c>
      <c r="E4783" t="s">
        <v>1411</v>
      </c>
      <c r="F4783" t="s">
        <v>2678</v>
      </c>
      <c r="G4783" t="s">
        <v>3511</v>
      </c>
      <c r="H4783" t="s">
        <v>5586</v>
      </c>
    </row>
    <row r="4784" spans="1:8">
      <c r="H4784" t="s">
        <v>5598</v>
      </c>
    </row>
    <row r="4785" spans="8:8">
      <c r="H4785" t="s">
        <v>5599</v>
      </c>
    </row>
    <row r="4786" spans="8:8">
      <c r="H4786" t="s">
        <v>5600</v>
      </c>
    </row>
    <row r="4787" spans="8:8">
      <c r="H4787" t="s">
        <v>5605</v>
      </c>
    </row>
    <row r="4788" spans="8:8">
      <c r="H4788" t="s">
        <v>5606</v>
      </c>
    </row>
    <row r="4789" spans="8:8">
      <c r="H4789" t="s">
        <v>5607</v>
      </c>
    </row>
    <row r="4790" spans="8:8">
      <c r="H4790" t="s">
        <v>5602</v>
      </c>
    </row>
    <row r="4791" spans="8:8">
      <c r="H4791" t="s">
        <v>5608</v>
      </c>
    </row>
    <row r="4792" spans="8:8">
      <c r="H4792" t="s">
        <v>5588</v>
      </c>
    </row>
    <row r="4793" spans="8:8">
      <c r="H4793" t="s">
        <v>5590</v>
      </c>
    </row>
    <row r="4794" spans="8:8">
      <c r="H4794" t="s">
        <v>5591</v>
      </c>
    </row>
    <row r="4795" spans="8:8">
      <c r="H4795" t="s">
        <v>5592</v>
      </c>
    </row>
    <row r="4796" spans="8:8">
      <c r="H4796" t="s">
        <v>5044</v>
      </c>
    </row>
    <row r="4797" spans="8:8">
      <c r="H4797" t="s">
        <v>5595</v>
      </c>
    </row>
    <row r="4798" spans="8:8">
      <c r="H4798" t="s">
        <v>5609</v>
      </c>
    </row>
    <row r="4799" spans="8:8">
      <c r="H4799" t="s">
        <v>5610</v>
      </c>
    </row>
    <row r="4800" spans="8:8">
      <c r="H4800" t="s">
        <v>5611</v>
      </c>
    </row>
    <row r="4801" spans="1:8">
      <c r="H4801" t="s">
        <v>5612</v>
      </c>
    </row>
    <row r="4802" spans="1:8">
      <c r="H4802" t="s">
        <v>5613</v>
      </c>
    </row>
    <row r="4803" spans="1:8">
      <c r="H4803" t="s">
        <v>5614</v>
      </c>
    </row>
    <row r="4804" spans="1:8">
      <c r="H4804" t="s">
        <v>5615</v>
      </c>
    </row>
    <row r="4805" spans="1:8">
      <c r="H4805" t="s">
        <v>5616</v>
      </c>
    </row>
    <row r="4806" spans="1:8">
      <c r="H4806" t="s">
        <v>5589</v>
      </c>
    </row>
    <row r="4807" spans="1:8">
      <c r="H4807" t="s">
        <v>5617</v>
      </c>
    </row>
    <row r="4808" spans="1:8">
      <c r="H4808" t="s">
        <v>5618</v>
      </c>
    </row>
    <row r="4809" spans="1:8">
      <c r="A4809" t="s">
        <v>611</v>
      </c>
      <c r="B4809">
        <f>HYPERLINK("https://github.com/pmd/pmd/commit/dfe5710aee2ec6545e7a471079ef6b4ce3d1adfa", "dfe5710aee2ec6545e7a471079ef6b4ce3d1adfa")</f>
        <v>0</v>
      </c>
      <c r="C4809">
        <f>HYPERLINK("https://github.com/pmd/pmd/commit/2356f2f69ddeae1acb7298b982667409f6350cee", "2356f2f69ddeae1acb7298b982667409f6350cee")</f>
        <v>0</v>
      </c>
      <c r="D4809" t="s">
        <v>781</v>
      </c>
      <c r="E4809" t="s">
        <v>1412</v>
      </c>
      <c r="F4809" t="s">
        <v>2679</v>
      </c>
      <c r="G4809" t="s">
        <v>3512</v>
      </c>
      <c r="H4809" t="s">
        <v>5619</v>
      </c>
    </row>
    <row r="4810" spans="1:8">
      <c r="H4810" t="s">
        <v>5620</v>
      </c>
    </row>
    <row r="4811" spans="1:8">
      <c r="A4811" t="s">
        <v>612</v>
      </c>
      <c r="B4811">
        <f>HYPERLINK("https://github.com/pmd/pmd/commit/48e34c237266dfb0637527ed9c27e873192b8a87", "48e34c237266dfb0637527ed9c27e873192b8a87")</f>
        <v>0</v>
      </c>
      <c r="C4811">
        <f>HYPERLINK("https://github.com/pmd/pmd/commit/3db4bcdb465d307dd7e3027c8f837e00434f362c", "3db4bcdb465d307dd7e3027c8f837e00434f362c")</f>
        <v>0</v>
      </c>
      <c r="D4811" t="s">
        <v>781</v>
      </c>
      <c r="E4811" t="s">
        <v>1413</v>
      </c>
      <c r="F4811" t="s">
        <v>2609</v>
      </c>
      <c r="G4811" t="s">
        <v>3461</v>
      </c>
      <c r="H4811" t="s">
        <v>4147</v>
      </c>
    </row>
    <row r="4812" spans="1:8">
      <c r="H4812" t="s">
        <v>4148</v>
      </c>
    </row>
    <row r="4813" spans="1:8">
      <c r="H4813" t="s">
        <v>4149</v>
      </c>
    </row>
    <row r="4814" spans="1:8">
      <c r="H4814" t="s">
        <v>4150</v>
      </c>
    </row>
    <row r="4815" spans="1:8">
      <c r="A4815" t="s">
        <v>613</v>
      </c>
      <c r="B4815">
        <f>HYPERLINK("https://github.com/pmd/pmd/commit/e98c4166d5fc36646dedb0ecbf3b2231458e8a2a", "e98c4166d5fc36646dedb0ecbf3b2231458e8a2a")</f>
        <v>0</v>
      </c>
      <c r="C4815">
        <f>HYPERLINK("https://github.com/pmd/pmd/commit/31d88080e1c7cacd780d0e583680adc0a68749f5", "31d88080e1c7cacd780d0e583680adc0a68749f5")</f>
        <v>0</v>
      </c>
      <c r="D4815" t="s">
        <v>781</v>
      </c>
      <c r="E4815" t="s">
        <v>1335</v>
      </c>
      <c r="F4815" t="s">
        <v>2609</v>
      </c>
      <c r="G4815" t="s">
        <v>3461</v>
      </c>
      <c r="H4815" t="s">
        <v>5621</v>
      </c>
    </row>
    <row r="4816" spans="1:8">
      <c r="A4816" t="s">
        <v>614</v>
      </c>
      <c r="B4816">
        <f>HYPERLINK("https://github.com/pmd/pmd/commit/b0daadf9adca7fc63680347d066d20a6eb6b9ae3", "b0daadf9adca7fc63680347d066d20a6eb6b9ae3")</f>
        <v>0</v>
      </c>
      <c r="C4816">
        <f>HYPERLINK("https://github.com/pmd/pmd/commit/125401533494d36f2d3d67b250766fbef18afed6", "125401533494d36f2d3d67b250766fbef18afed6")</f>
        <v>0</v>
      </c>
      <c r="D4816" t="s">
        <v>781</v>
      </c>
      <c r="E4816" t="s">
        <v>1414</v>
      </c>
      <c r="F4816" t="s">
        <v>2680</v>
      </c>
      <c r="G4816" t="s">
        <v>3513</v>
      </c>
      <c r="H4816" t="s">
        <v>5622</v>
      </c>
    </row>
    <row r="4817" spans="1:8">
      <c r="H4817" t="s">
        <v>5623</v>
      </c>
    </row>
    <row r="4818" spans="1:8">
      <c r="H4818" t="s">
        <v>5624</v>
      </c>
    </row>
    <row r="4819" spans="1:8">
      <c r="H4819" t="s">
        <v>5625</v>
      </c>
    </row>
    <row r="4820" spans="1:8">
      <c r="H4820" t="s">
        <v>5626</v>
      </c>
    </row>
    <row r="4821" spans="1:8">
      <c r="H4821" t="s">
        <v>5627</v>
      </c>
    </row>
    <row r="4822" spans="1:8">
      <c r="A4822" t="s">
        <v>615</v>
      </c>
      <c r="B4822">
        <f>HYPERLINK("https://github.com/pmd/pmd/commit/d3de455ede2abe31bc320a08c725ad1d168f96a8", "d3de455ede2abe31bc320a08c725ad1d168f96a8")</f>
        <v>0</v>
      </c>
      <c r="C4822">
        <f>HYPERLINK("https://github.com/pmd/pmd/commit/052103ff0c2bfdb38bb56cb7676161e1aca6576f", "052103ff0c2bfdb38bb56cb7676161e1aca6576f")</f>
        <v>0</v>
      </c>
      <c r="D4822" t="s">
        <v>781</v>
      </c>
      <c r="E4822" t="s">
        <v>1415</v>
      </c>
      <c r="F4822" t="s">
        <v>2681</v>
      </c>
      <c r="G4822" t="s">
        <v>3514</v>
      </c>
      <c r="H4822" t="s">
        <v>5628</v>
      </c>
    </row>
    <row r="4823" spans="1:8">
      <c r="A4823" t="s">
        <v>616</v>
      </c>
      <c r="B4823">
        <f>HYPERLINK("https://github.com/pmd/pmd/commit/6142dc39785dfaf44fd71b0b9ee3a9a9027b1d0a", "6142dc39785dfaf44fd71b0b9ee3a9a9027b1d0a")</f>
        <v>0</v>
      </c>
      <c r="C4823">
        <f>HYPERLINK("https://github.com/pmd/pmd/commit/dc8ac96013fb1e8691ef3ffcd88dfe20dbb4fd22", "dc8ac96013fb1e8691ef3ffcd88dfe20dbb4fd22")</f>
        <v>0</v>
      </c>
      <c r="D4823" t="s">
        <v>781</v>
      </c>
      <c r="E4823" t="s">
        <v>1416</v>
      </c>
      <c r="F4823" t="s">
        <v>2682</v>
      </c>
      <c r="G4823" t="s">
        <v>3515</v>
      </c>
      <c r="H4823" t="s">
        <v>5629</v>
      </c>
    </row>
    <row r="4824" spans="1:8">
      <c r="H4824" t="s">
        <v>5630</v>
      </c>
    </row>
    <row r="4825" spans="1:8">
      <c r="H4825" t="s">
        <v>5631</v>
      </c>
    </row>
    <row r="4826" spans="1:8">
      <c r="H4826" t="s">
        <v>5632</v>
      </c>
    </row>
    <row r="4827" spans="1:8">
      <c r="H4827" t="s">
        <v>5633</v>
      </c>
    </row>
    <row r="4828" spans="1:8">
      <c r="H4828" t="s">
        <v>5634</v>
      </c>
    </row>
    <row r="4829" spans="1:8">
      <c r="H4829" t="s">
        <v>5635</v>
      </c>
    </row>
    <row r="4830" spans="1:8">
      <c r="H4830" t="s">
        <v>5636</v>
      </c>
    </row>
    <row r="4831" spans="1:8">
      <c r="H4831" t="s">
        <v>5637</v>
      </c>
    </row>
    <row r="4832" spans="1:8">
      <c r="A4832" t="s">
        <v>617</v>
      </c>
      <c r="B4832">
        <f>HYPERLINK("https://github.com/pmd/pmd/commit/3481e6b699b8bad3187809751c6c101f87512183", "3481e6b699b8bad3187809751c6c101f87512183")</f>
        <v>0</v>
      </c>
      <c r="C4832">
        <f>HYPERLINK("https://github.com/pmd/pmd/commit/9843ac0b9d5fbab5a53efe17b6083779cf3e4023", "9843ac0b9d5fbab5a53efe17b6083779cf3e4023")</f>
        <v>0</v>
      </c>
      <c r="D4832" t="s">
        <v>781</v>
      </c>
      <c r="E4832" t="s">
        <v>1313</v>
      </c>
      <c r="F4832" t="s">
        <v>2683</v>
      </c>
      <c r="G4832" t="s">
        <v>3515</v>
      </c>
      <c r="H4832" t="s">
        <v>5633</v>
      </c>
    </row>
    <row r="4833" spans="1:8">
      <c r="A4833" t="s">
        <v>618</v>
      </c>
      <c r="B4833">
        <f>HYPERLINK("https://github.com/pmd/pmd/commit/e76a1d6eb8d32f620a567f76e4a8713a2d57a503", "e76a1d6eb8d32f620a567f76e4a8713a2d57a503")</f>
        <v>0</v>
      </c>
      <c r="C4833">
        <f>HYPERLINK("https://github.com/pmd/pmd/commit/3ee32effdaccdf2f0cf16dd200091b8b6da6c4d5", "3ee32effdaccdf2f0cf16dd200091b8b6da6c4d5")</f>
        <v>0</v>
      </c>
      <c r="D4833" t="s">
        <v>781</v>
      </c>
      <c r="E4833" t="s">
        <v>1417</v>
      </c>
      <c r="F4833" t="s">
        <v>2683</v>
      </c>
      <c r="G4833" t="s">
        <v>3515</v>
      </c>
      <c r="H4833" t="s">
        <v>5638</v>
      </c>
    </row>
    <row r="4834" spans="1:8">
      <c r="H4834" t="s">
        <v>5637</v>
      </c>
    </row>
    <row r="4835" spans="1:8">
      <c r="A4835" t="s">
        <v>619</v>
      </c>
      <c r="B4835">
        <f>HYPERLINK("https://github.com/pmd/pmd/commit/c2172cc58845f8984619a1d83073fb9443ab1aa9", "c2172cc58845f8984619a1d83073fb9443ab1aa9")</f>
        <v>0</v>
      </c>
      <c r="C4835">
        <f>HYPERLINK("https://github.com/pmd/pmd/commit/bb1568317b8898683ef90f731916cbf28f507a4f", "bb1568317b8898683ef90f731916cbf28f507a4f")</f>
        <v>0</v>
      </c>
      <c r="D4835" t="s">
        <v>781</v>
      </c>
      <c r="E4835" t="s">
        <v>1418</v>
      </c>
      <c r="F4835" t="s">
        <v>2684</v>
      </c>
      <c r="G4835" t="s">
        <v>3516</v>
      </c>
      <c r="H4835" t="s">
        <v>5639</v>
      </c>
    </row>
    <row r="4836" spans="1:8">
      <c r="A4836" t="s">
        <v>619</v>
      </c>
      <c r="B4836">
        <f>HYPERLINK("https://github.com/pmd/pmd/commit/8b37ccfafe220e3978c77056eca7125d1ed06a1d", "8b37ccfafe220e3978c77056eca7125d1ed06a1d")</f>
        <v>0</v>
      </c>
      <c r="C4836">
        <f>HYPERLINK("https://github.com/pmd/pmd/commit/5597715b8ea71287115fd9a8030a26593b99f558", "5597715b8ea71287115fd9a8030a26593b99f558")</f>
        <v>0</v>
      </c>
      <c r="D4836" t="s">
        <v>781</v>
      </c>
      <c r="E4836" t="s">
        <v>1419</v>
      </c>
      <c r="F4836" t="s">
        <v>2685</v>
      </c>
      <c r="G4836" t="s">
        <v>3517</v>
      </c>
      <c r="H4836" t="s">
        <v>5640</v>
      </c>
    </row>
    <row r="4837" spans="1:8">
      <c r="H4837" t="s">
        <v>5641</v>
      </c>
    </row>
    <row r="4838" spans="1:8">
      <c r="H4838" t="s">
        <v>5642</v>
      </c>
    </row>
    <row r="4839" spans="1:8">
      <c r="H4839" t="s">
        <v>5643</v>
      </c>
    </row>
    <row r="4840" spans="1:8">
      <c r="H4840" t="s">
        <v>5644</v>
      </c>
    </row>
    <row r="4841" spans="1:8">
      <c r="H4841" t="s">
        <v>5645</v>
      </c>
    </row>
    <row r="4842" spans="1:8">
      <c r="H4842" t="s">
        <v>5646</v>
      </c>
    </row>
    <row r="4843" spans="1:8">
      <c r="H4843" t="s">
        <v>5647</v>
      </c>
    </row>
    <row r="4844" spans="1:8">
      <c r="H4844" t="s">
        <v>5648</v>
      </c>
    </row>
    <row r="4845" spans="1:8">
      <c r="H4845" t="s">
        <v>5649</v>
      </c>
    </row>
    <row r="4846" spans="1:8">
      <c r="H4846" t="s">
        <v>5650</v>
      </c>
    </row>
    <row r="4847" spans="1:8">
      <c r="H4847" t="s">
        <v>5651</v>
      </c>
    </row>
    <row r="4848" spans="1:8">
      <c r="H4848" t="s">
        <v>5652</v>
      </c>
    </row>
    <row r="4849" spans="1:8">
      <c r="H4849" t="s">
        <v>5653</v>
      </c>
    </row>
    <row r="4850" spans="1:8">
      <c r="H4850" t="s">
        <v>5654</v>
      </c>
    </row>
    <row r="4851" spans="1:8">
      <c r="H4851" t="s">
        <v>5655</v>
      </c>
    </row>
    <row r="4852" spans="1:8">
      <c r="H4852" t="s">
        <v>5656</v>
      </c>
    </row>
    <row r="4853" spans="1:8">
      <c r="H4853" t="s">
        <v>5657</v>
      </c>
    </row>
    <row r="4854" spans="1:8">
      <c r="H4854" t="s">
        <v>5658</v>
      </c>
    </row>
    <row r="4855" spans="1:8">
      <c r="H4855" t="s">
        <v>5659</v>
      </c>
    </row>
    <row r="4856" spans="1:8">
      <c r="H4856" t="s">
        <v>5660</v>
      </c>
    </row>
    <row r="4857" spans="1:8">
      <c r="H4857" t="s">
        <v>5661</v>
      </c>
    </row>
    <row r="4858" spans="1:8">
      <c r="F4858" t="s">
        <v>2684</v>
      </c>
      <c r="G4858" t="s">
        <v>3516</v>
      </c>
      <c r="H4858" t="s">
        <v>5662</v>
      </c>
    </row>
    <row r="4859" spans="1:8">
      <c r="H4859" t="s">
        <v>5663</v>
      </c>
    </row>
    <row r="4860" spans="1:8">
      <c r="H4860" t="s">
        <v>5664</v>
      </c>
    </row>
    <row r="4861" spans="1:8">
      <c r="A4861" t="s">
        <v>620</v>
      </c>
      <c r="B4861">
        <f>HYPERLINK("https://github.com/pmd/pmd/commit/d25c66137b43d2f956f94789547917298310b57e", "d25c66137b43d2f956f94789547917298310b57e")</f>
        <v>0</v>
      </c>
      <c r="C4861">
        <f>HYPERLINK("https://github.com/pmd/pmd/commit/2777daf6b52613fa909d09920e3e5b1d42fba4fd", "2777daf6b52613fa909d09920e3e5b1d42fba4fd")</f>
        <v>0</v>
      </c>
      <c r="D4861" t="s">
        <v>781</v>
      </c>
      <c r="E4861" t="s">
        <v>1420</v>
      </c>
      <c r="F4861" t="s">
        <v>2417</v>
      </c>
      <c r="G4861" t="s">
        <v>2800</v>
      </c>
      <c r="H4861" t="s">
        <v>4095</v>
      </c>
    </row>
    <row r="4862" spans="1:8">
      <c r="A4862" t="s">
        <v>621</v>
      </c>
      <c r="B4862">
        <f>HYPERLINK("https://github.com/pmd/pmd/commit/05602452981517fc2ebdc02e7a0875535763606c", "05602452981517fc2ebdc02e7a0875535763606c")</f>
        <v>0</v>
      </c>
      <c r="C4862">
        <f>HYPERLINK("https://github.com/pmd/pmd/commit/d25c66137b43d2f956f94789547917298310b57e", "d25c66137b43d2f956f94789547917298310b57e")</f>
        <v>0</v>
      </c>
      <c r="D4862" t="s">
        <v>781</v>
      </c>
      <c r="E4862" t="s">
        <v>1421</v>
      </c>
      <c r="F4862" t="s">
        <v>2669</v>
      </c>
      <c r="G4862" t="s">
        <v>3447</v>
      </c>
      <c r="H4862" t="s">
        <v>4562</v>
      </c>
    </row>
    <row r="4863" spans="1:8">
      <c r="H4863" t="s">
        <v>5072</v>
      </c>
    </row>
    <row r="4864" spans="1:8">
      <c r="A4864" t="s">
        <v>622</v>
      </c>
      <c r="B4864">
        <f>HYPERLINK("https://github.com/pmd/pmd/commit/5c59de5d5277b23abb763f821de1e6b1f9d9a67a", "5c59de5d5277b23abb763f821de1e6b1f9d9a67a")</f>
        <v>0</v>
      </c>
      <c r="C4864">
        <f>HYPERLINK("https://github.com/pmd/pmd/commit/05602452981517fc2ebdc02e7a0875535763606c", "05602452981517fc2ebdc02e7a0875535763606c")</f>
        <v>0</v>
      </c>
      <c r="D4864" t="s">
        <v>781</v>
      </c>
      <c r="E4864" t="s">
        <v>1422</v>
      </c>
      <c r="F4864" t="s">
        <v>2394</v>
      </c>
      <c r="G4864" t="s">
        <v>2888</v>
      </c>
      <c r="H4864" t="s">
        <v>5665</v>
      </c>
    </row>
    <row r="4865" spans="1:8">
      <c r="A4865" t="s">
        <v>623</v>
      </c>
      <c r="B4865">
        <f>HYPERLINK("https://github.com/pmd/pmd/commit/020fa899d515697f6383d1d53d399beda5352015", "020fa899d515697f6383d1d53d399beda5352015")</f>
        <v>0</v>
      </c>
      <c r="C4865">
        <f>HYPERLINK("https://github.com/pmd/pmd/commit/8f4c48c00a3a614a8f9a5a5bb8546c47b9f1a706", "8f4c48c00a3a614a8f9a5a5bb8546c47b9f1a706")</f>
        <v>0</v>
      </c>
      <c r="D4865" t="s">
        <v>781</v>
      </c>
      <c r="E4865" t="s">
        <v>1279</v>
      </c>
      <c r="F4865" t="s">
        <v>2686</v>
      </c>
      <c r="G4865" t="s">
        <v>3518</v>
      </c>
      <c r="H4865" t="s">
        <v>4934</v>
      </c>
    </row>
    <row r="4866" spans="1:8">
      <c r="A4866" t="s">
        <v>624</v>
      </c>
      <c r="B4866">
        <f>HYPERLINK("https://github.com/pmd/pmd/commit/5c047b0e3e55999ea9aab0b4317cc1c976a93d60", "5c047b0e3e55999ea9aab0b4317cc1c976a93d60")</f>
        <v>0</v>
      </c>
      <c r="C4866">
        <f>HYPERLINK("https://github.com/pmd/pmd/commit/020fa899d515697f6383d1d53d399beda5352015", "020fa899d515697f6383d1d53d399beda5352015")</f>
        <v>0</v>
      </c>
      <c r="D4866" t="s">
        <v>781</v>
      </c>
      <c r="E4866" t="s">
        <v>1423</v>
      </c>
      <c r="F4866" t="s">
        <v>2670</v>
      </c>
      <c r="G4866" t="s">
        <v>3505</v>
      </c>
      <c r="H4866" t="s">
        <v>5569</v>
      </c>
    </row>
    <row r="4867" spans="1:8">
      <c r="A4867" t="s">
        <v>625</v>
      </c>
      <c r="B4867">
        <f>HYPERLINK("https://github.com/pmd/pmd/commit/1089da7da2ea38e8551f70bfda9bc267b4fd5dbc", "1089da7da2ea38e8551f70bfda9bc267b4fd5dbc")</f>
        <v>0</v>
      </c>
      <c r="C4867">
        <f>HYPERLINK("https://github.com/pmd/pmd/commit/afb3a9e387959d059af8cd52fe1d966922d30082", "afb3a9e387959d059af8cd52fe1d966922d30082")</f>
        <v>0</v>
      </c>
      <c r="D4867" t="s">
        <v>781</v>
      </c>
      <c r="E4867" t="s">
        <v>1424</v>
      </c>
      <c r="F4867" t="s">
        <v>2376</v>
      </c>
      <c r="G4867" t="s">
        <v>2997</v>
      </c>
      <c r="H4867" t="s">
        <v>3692</v>
      </c>
    </row>
    <row r="4868" spans="1:8">
      <c r="A4868" t="s">
        <v>626</v>
      </c>
      <c r="B4868">
        <f>HYPERLINK("https://github.com/pmd/pmd/commit/6b23b1349780a26976b8ce0199c40db0c57fadd4", "6b23b1349780a26976b8ce0199c40db0c57fadd4")</f>
        <v>0</v>
      </c>
      <c r="C4868">
        <f>HYPERLINK("https://github.com/pmd/pmd/commit/6e3bd734b825152af5460ffc83f152b3a6140ee6", "6e3bd734b825152af5460ffc83f152b3a6140ee6")</f>
        <v>0</v>
      </c>
      <c r="D4868" t="s">
        <v>792</v>
      </c>
      <c r="E4868" t="s">
        <v>1425</v>
      </c>
      <c r="F4868" t="s">
        <v>2373</v>
      </c>
      <c r="G4868" t="s">
        <v>3356</v>
      </c>
      <c r="H4868" t="s">
        <v>5666</v>
      </c>
    </row>
    <row r="4869" spans="1:8">
      <c r="A4869" t="s">
        <v>627</v>
      </c>
      <c r="B4869">
        <f>HYPERLINK("https://github.com/pmd/pmd/commit/3d45ea008a97a9fe258cc8b2584387ac19dbd973", "3d45ea008a97a9fe258cc8b2584387ac19dbd973")</f>
        <v>0</v>
      </c>
      <c r="C4869">
        <f>HYPERLINK("https://github.com/pmd/pmd/commit/6e3bd734b825152af5460ffc83f152b3a6140ee6", "6e3bd734b825152af5460ffc83f152b3a6140ee6")</f>
        <v>0</v>
      </c>
      <c r="D4869" t="s">
        <v>792</v>
      </c>
      <c r="E4869" t="s">
        <v>1426</v>
      </c>
      <c r="F4869" t="s">
        <v>2417</v>
      </c>
      <c r="G4869" t="s">
        <v>2800</v>
      </c>
      <c r="H4869" t="s">
        <v>5667</v>
      </c>
    </row>
    <row r="4870" spans="1:8">
      <c r="A4870" t="s">
        <v>628</v>
      </c>
      <c r="B4870">
        <f>HYPERLINK("https://github.com/pmd/pmd/commit/22db2fdebce7b9d300a1be8ac50d078fe01ac0c8", "22db2fdebce7b9d300a1be8ac50d078fe01ac0c8")</f>
        <v>0</v>
      </c>
      <c r="C4870">
        <f>HYPERLINK("https://github.com/pmd/pmd/commit/d5729e65dc838bf963a85b4aae61cb87e44b811e", "d5729e65dc838bf963a85b4aae61cb87e44b811e")</f>
        <v>0</v>
      </c>
      <c r="D4870" t="s">
        <v>792</v>
      </c>
      <c r="E4870" t="s">
        <v>1427</v>
      </c>
      <c r="F4870" t="s">
        <v>2401</v>
      </c>
      <c r="G4870" t="s">
        <v>3371</v>
      </c>
      <c r="H4870" t="s">
        <v>4710</v>
      </c>
    </row>
    <row r="4871" spans="1:8">
      <c r="H4871" t="s">
        <v>5668</v>
      </c>
    </row>
    <row r="4872" spans="1:8">
      <c r="H4872" t="s">
        <v>5669</v>
      </c>
    </row>
    <row r="4873" spans="1:8">
      <c r="F4873" t="s">
        <v>2687</v>
      </c>
      <c r="G4873" t="s">
        <v>3519</v>
      </c>
      <c r="H4873" t="s">
        <v>5670</v>
      </c>
    </row>
    <row r="4874" spans="1:8">
      <c r="F4874" t="s">
        <v>2688</v>
      </c>
      <c r="G4874" t="s">
        <v>3520</v>
      </c>
      <c r="H4874" t="s">
        <v>5671</v>
      </c>
    </row>
    <row r="4875" spans="1:8">
      <c r="A4875" t="s">
        <v>629</v>
      </c>
      <c r="B4875">
        <f>HYPERLINK("https://github.com/pmd/pmd/commit/9426ce7edf36f671ad88a5edbe8b02d61d24f2d6", "9426ce7edf36f671ad88a5edbe8b02d61d24f2d6")</f>
        <v>0</v>
      </c>
      <c r="C4875">
        <f>HYPERLINK("https://github.com/pmd/pmd/commit/66190181ef728f4e0bdd3b11dba04ddfda92fa3f", "66190181ef728f4e0bdd3b11dba04ddfda92fa3f")</f>
        <v>0</v>
      </c>
      <c r="D4875" t="s">
        <v>781</v>
      </c>
      <c r="E4875" t="s">
        <v>1428</v>
      </c>
      <c r="F4875" t="s">
        <v>2669</v>
      </c>
      <c r="G4875" t="s">
        <v>3447</v>
      </c>
      <c r="H4875" t="s">
        <v>4544</v>
      </c>
    </row>
    <row r="4876" spans="1:8">
      <c r="H4876" t="s">
        <v>5071</v>
      </c>
    </row>
    <row r="4877" spans="1:8">
      <c r="H4877" t="s">
        <v>5672</v>
      </c>
    </row>
    <row r="4878" spans="1:8">
      <c r="H4878" t="s">
        <v>5673</v>
      </c>
    </row>
    <row r="4879" spans="1:8">
      <c r="H4879" t="s">
        <v>5674</v>
      </c>
    </row>
    <row r="4880" spans="1:8">
      <c r="A4880" t="s">
        <v>630</v>
      </c>
      <c r="B4880">
        <f>HYPERLINK("https://github.com/pmd/pmd/commit/a16aed50ebd709818e3a04324e3df62b833b7485", "a16aed50ebd709818e3a04324e3df62b833b7485")</f>
        <v>0</v>
      </c>
      <c r="C4880">
        <f>HYPERLINK("https://github.com/pmd/pmd/commit/4dee15c8c363d01de12f8232185e6c5e2769d0d9", "4dee15c8c363d01de12f8232185e6c5e2769d0d9")</f>
        <v>0</v>
      </c>
      <c r="D4880" t="s">
        <v>781</v>
      </c>
      <c r="E4880" t="s">
        <v>1429</v>
      </c>
      <c r="F4880" t="s">
        <v>2610</v>
      </c>
      <c r="G4880" t="s">
        <v>3462</v>
      </c>
      <c r="H4880" t="s">
        <v>4392</v>
      </c>
    </row>
    <row r="4881" spans="1:8">
      <c r="H4881" t="s">
        <v>3795</v>
      </c>
    </row>
    <row r="4882" spans="1:8">
      <c r="H4882" t="s">
        <v>4716</v>
      </c>
    </row>
    <row r="4883" spans="1:8">
      <c r="H4883" t="s">
        <v>4717</v>
      </c>
    </row>
    <row r="4884" spans="1:8">
      <c r="A4884" t="s">
        <v>631</v>
      </c>
      <c r="B4884">
        <f>HYPERLINK("https://github.com/pmd/pmd/commit/97a7fba7620da59969b19e329b01c603d52a0bc4", "97a7fba7620da59969b19e329b01c603d52a0bc4")</f>
        <v>0</v>
      </c>
      <c r="C4884">
        <f>HYPERLINK("https://github.com/pmd/pmd/commit/dbf3f80853c347f2114e96aba7710b77bfc4d8ff", "dbf3f80853c347f2114e96aba7710b77bfc4d8ff")</f>
        <v>0</v>
      </c>
      <c r="D4884" t="s">
        <v>781</v>
      </c>
      <c r="E4884" t="s">
        <v>1430</v>
      </c>
      <c r="F4884" t="s">
        <v>2591</v>
      </c>
      <c r="G4884" t="s">
        <v>3409</v>
      </c>
      <c r="H4884" t="s">
        <v>4835</v>
      </c>
    </row>
    <row r="4885" spans="1:8">
      <c r="H4885" t="s">
        <v>4810</v>
      </c>
    </row>
    <row r="4886" spans="1:8">
      <c r="A4886" t="s">
        <v>632</v>
      </c>
      <c r="B4886">
        <f>HYPERLINK("https://github.com/pmd/pmd/commit/4ef725764a163c1ec615e82343e83c059241abc7", "4ef725764a163c1ec615e82343e83c059241abc7")</f>
        <v>0</v>
      </c>
      <c r="C4886">
        <f>HYPERLINK("https://github.com/pmd/pmd/commit/148e9ac69a8a911b6958e60aad9320444333f4e3", "148e9ac69a8a911b6958e60aad9320444333f4e3")</f>
        <v>0</v>
      </c>
      <c r="D4886" t="s">
        <v>781</v>
      </c>
      <c r="E4886" t="s">
        <v>1431</v>
      </c>
      <c r="F4886" t="s">
        <v>2689</v>
      </c>
      <c r="G4886" t="s">
        <v>3521</v>
      </c>
      <c r="H4886" t="s">
        <v>3692</v>
      </c>
    </row>
    <row r="4887" spans="1:8">
      <c r="H4887" t="s">
        <v>4340</v>
      </c>
    </row>
    <row r="4888" spans="1:8">
      <c r="H4888" t="s">
        <v>5675</v>
      </c>
    </row>
    <row r="4889" spans="1:8">
      <c r="H4889" t="s">
        <v>5047</v>
      </c>
    </row>
    <row r="4890" spans="1:8">
      <c r="H4890" t="s">
        <v>5676</v>
      </c>
    </row>
    <row r="4891" spans="1:8">
      <c r="H4891" t="s">
        <v>5677</v>
      </c>
    </row>
    <row r="4892" spans="1:8">
      <c r="H4892" t="s">
        <v>4246</v>
      </c>
    </row>
    <row r="4893" spans="1:8">
      <c r="A4893" t="s">
        <v>633</v>
      </c>
      <c r="B4893">
        <f>HYPERLINK("https://github.com/pmd/pmd/commit/f70b2e44fca1b364f14faa52a2eb456f7f2ecc76", "f70b2e44fca1b364f14faa52a2eb456f7f2ecc76")</f>
        <v>0</v>
      </c>
      <c r="C4893">
        <f>HYPERLINK("https://github.com/pmd/pmd/commit/ef9e350fd53e3f6f00da34659ec8433ce398f9b6", "ef9e350fd53e3f6f00da34659ec8433ce398f9b6")</f>
        <v>0</v>
      </c>
      <c r="D4893" t="s">
        <v>793</v>
      </c>
      <c r="E4893" t="s">
        <v>1432</v>
      </c>
      <c r="F4893" t="s">
        <v>2690</v>
      </c>
      <c r="G4893" t="s">
        <v>3522</v>
      </c>
      <c r="H4893" t="s">
        <v>5678</v>
      </c>
    </row>
    <row r="4894" spans="1:8">
      <c r="H4894" t="s">
        <v>5679</v>
      </c>
    </row>
    <row r="4895" spans="1:8">
      <c r="H4895" t="s">
        <v>5680</v>
      </c>
    </row>
    <row r="4896" spans="1:8">
      <c r="A4896" t="s">
        <v>634</v>
      </c>
      <c r="B4896">
        <f>HYPERLINK("https://github.com/pmd/pmd/commit/5a96c714d5e981423a4caf89b85d69cc7bf8109b", "5a96c714d5e981423a4caf89b85d69cc7bf8109b")</f>
        <v>0</v>
      </c>
      <c r="C4896">
        <f>HYPERLINK("https://github.com/pmd/pmd/commit/bbc71da28926ca6f0242eb7fe31f2298a031ba8a", "bbc71da28926ca6f0242eb7fe31f2298a031ba8a")</f>
        <v>0</v>
      </c>
      <c r="D4896" t="s">
        <v>781</v>
      </c>
      <c r="E4896" t="s">
        <v>1433</v>
      </c>
      <c r="F4896" t="s">
        <v>2691</v>
      </c>
      <c r="G4896" t="s">
        <v>3523</v>
      </c>
      <c r="H4896" t="s">
        <v>5681</v>
      </c>
    </row>
    <row r="4897" spans="1:8">
      <c r="A4897" t="s">
        <v>635</v>
      </c>
      <c r="B4897">
        <f>HYPERLINK("https://github.com/pmd/pmd/commit/d75b0d34627532c382214671d1ebe4d476c67bdb", "d75b0d34627532c382214671d1ebe4d476c67bdb")</f>
        <v>0</v>
      </c>
      <c r="C4897">
        <f>HYPERLINK("https://github.com/pmd/pmd/commit/a830c20225a5c237b7bd59395bbe088784dd2969", "a830c20225a5c237b7bd59395bbe088784dd2969")</f>
        <v>0</v>
      </c>
      <c r="D4897" t="s">
        <v>781</v>
      </c>
      <c r="E4897" t="s">
        <v>1434</v>
      </c>
      <c r="F4897" t="s">
        <v>2692</v>
      </c>
      <c r="G4897" t="s">
        <v>3039</v>
      </c>
      <c r="H4897" t="s">
        <v>5682</v>
      </c>
    </row>
    <row r="4898" spans="1:8">
      <c r="H4898" t="s">
        <v>5683</v>
      </c>
    </row>
    <row r="4899" spans="1:8">
      <c r="H4899" t="s">
        <v>5684</v>
      </c>
    </row>
    <row r="4900" spans="1:8">
      <c r="H4900" t="s">
        <v>5685</v>
      </c>
    </row>
    <row r="4901" spans="1:8">
      <c r="H4901" t="s">
        <v>5686</v>
      </c>
    </row>
    <row r="4902" spans="1:8">
      <c r="H4902" t="s">
        <v>5687</v>
      </c>
    </row>
    <row r="4903" spans="1:8">
      <c r="H4903" t="s">
        <v>5688</v>
      </c>
    </row>
    <row r="4904" spans="1:8">
      <c r="H4904" t="s">
        <v>5689</v>
      </c>
    </row>
    <row r="4905" spans="1:8">
      <c r="H4905" t="s">
        <v>5690</v>
      </c>
    </row>
    <row r="4906" spans="1:8">
      <c r="H4906" t="s">
        <v>5691</v>
      </c>
    </row>
    <row r="4907" spans="1:8">
      <c r="H4907" t="s">
        <v>5692</v>
      </c>
    </row>
    <row r="4908" spans="1:8">
      <c r="H4908" t="s">
        <v>5693</v>
      </c>
    </row>
    <row r="4909" spans="1:8">
      <c r="H4909" t="s">
        <v>3688</v>
      </c>
    </row>
    <row r="4910" spans="1:8">
      <c r="H4910" t="s">
        <v>5694</v>
      </c>
    </row>
    <row r="4911" spans="1:8">
      <c r="H4911" t="s">
        <v>5695</v>
      </c>
    </row>
    <row r="4912" spans="1:8">
      <c r="H4912" t="s">
        <v>5696</v>
      </c>
    </row>
    <row r="4913" spans="1:8">
      <c r="A4913" t="s">
        <v>636</v>
      </c>
      <c r="B4913">
        <f>HYPERLINK("https://github.com/pmd/pmd/commit/3a1940d5a0fd36783ecc3dcc67c92c03a26d96cc", "3a1940d5a0fd36783ecc3dcc67c92c03a26d96cc")</f>
        <v>0</v>
      </c>
      <c r="C4913">
        <f>HYPERLINK("https://github.com/pmd/pmd/commit/bf7911468263f30122326b3aff6cbdcec22c4d5a", "bf7911468263f30122326b3aff6cbdcec22c4d5a")</f>
        <v>0</v>
      </c>
      <c r="D4913" t="s">
        <v>781</v>
      </c>
      <c r="E4913" t="s">
        <v>1435</v>
      </c>
      <c r="F4913" t="s">
        <v>2693</v>
      </c>
      <c r="G4913" t="s">
        <v>3524</v>
      </c>
      <c r="H4913" t="s">
        <v>5697</v>
      </c>
    </row>
    <row r="4914" spans="1:8">
      <c r="H4914" t="s">
        <v>5698</v>
      </c>
    </row>
    <row r="4915" spans="1:8">
      <c r="H4915" t="s">
        <v>5699</v>
      </c>
    </row>
    <row r="4916" spans="1:8">
      <c r="H4916" t="s">
        <v>5700</v>
      </c>
    </row>
    <row r="4917" spans="1:8">
      <c r="H4917" t="s">
        <v>5701</v>
      </c>
    </row>
    <row r="4918" spans="1:8">
      <c r="H4918" t="s">
        <v>5702</v>
      </c>
    </row>
    <row r="4919" spans="1:8">
      <c r="H4919" t="s">
        <v>5703</v>
      </c>
    </row>
    <row r="4920" spans="1:8">
      <c r="H4920" t="s">
        <v>5704</v>
      </c>
    </row>
    <row r="4921" spans="1:8">
      <c r="H4921" t="s">
        <v>5705</v>
      </c>
    </row>
    <row r="4922" spans="1:8">
      <c r="H4922" t="s">
        <v>5706</v>
      </c>
    </row>
    <row r="4923" spans="1:8">
      <c r="H4923" t="s">
        <v>5707</v>
      </c>
    </row>
    <row r="4924" spans="1:8">
      <c r="H4924" t="s">
        <v>5708</v>
      </c>
    </row>
    <row r="4925" spans="1:8">
      <c r="H4925" t="s">
        <v>5709</v>
      </c>
    </row>
    <row r="4926" spans="1:8">
      <c r="H4926" t="s">
        <v>5710</v>
      </c>
    </row>
    <row r="4927" spans="1:8">
      <c r="H4927" t="s">
        <v>5711</v>
      </c>
    </row>
    <row r="4928" spans="1:8">
      <c r="H4928" t="s">
        <v>5712</v>
      </c>
    </row>
    <row r="4929" spans="1:8">
      <c r="A4929" t="s">
        <v>637</v>
      </c>
      <c r="B4929">
        <f>HYPERLINK("https://github.com/pmd/pmd/commit/e1c42a10ec32403cc1ccae82bce4c420694f3e2c", "e1c42a10ec32403cc1ccae82bce4c420694f3e2c")</f>
        <v>0</v>
      </c>
      <c r="C4929">
        <f>HYPERLINK("https://github.com/pmd/pmd/commit/0348b2c0d2ffefb08ea0b65a452d3746592771d8", "0348b2c0d2ffefb08ea0b65a452d3746592771d8")</f>
        <v>0</v>
      </c>
      <c r="D4929" t="s">
        <v>793</v>
      </c>
      <c r="E4929" t="s">
        <v>1436</v>
      </c>
      <c r="F4929" t="s">
        <v>2694</v>
      </c>
      <c r="G4929" t="s">
        <v>3308</v>
      </c>
      <c r="H4929" t="s">
        <v>5713</v>
      </c>
    </row>
    <row r="4930" spans="1:8">
      <c r="A4930" t="s">
        <v>638</v>
      </c>
      <c r="B4930">
        <f>HYPERLINK("https://github.com/pmd/pmd/commit/d182067fb7906ff06b16befbdc7526b8eefbf2d8", "d182067fb7906ff06b16befbdc7526b8eefbf2d8")</f>
        <v>0</v>
      </c>
      <c r="C4930">
        <f>HYPERLINK("https://github.com/pmd/pmd/commit/423949cc276df6c6eaf312ef4ffbcb977fe258b1", "423949cc276df6c6eaf312ef4ffbcb977fe258b1")</f>
        <v>0</v>
      </c>
      <c r="D4930" t="s">
        <v>781</v>
      </c>
      <c r="E4930" t="s">
        <v>1437</v>
      </c>
      <c r="F4930" t="s">
        <v>2695</v>
      </c>
      <c r="G4930" t="s">
        <v>3525</v>
      </c>
      <c r="H4930" t="s">
        <v>5714</v>
      </c>
    </row>
    <row r="4931" spans="1:8">
      <c r="H4931" t="s">
        <v>5715</v>
      </c>
    </row>
    <row r="4932" spans="1:8">
      <c r="H4932" t="s">
        <v>5716</v>
      </c>
    </row>
    <row r="4933" spans="1:8">
      <c r="A4933" t="s">
        <v>639</v>
      </c>
      <c r="B4933">
        <f>HYPERLINK("https://github.com/pmd/pmd/commit/1818976683efba7df5cd6c175b115334afbadbdb", "1818976683efba7df5cd6c175b115334afbadbdb")</f>
        <v>0</v>
      </c>
      <c r="C4933">
        <f>HYPERLINK("https://github.com/pmd/pmd/commit/b0d961c7383bded0a1d3e84b0c4c291aafa81a0c", "b0d961c7383bded0a1d3e84b0c4c291aafa81a0c")</f>
        <v>0</v>
      </c>
      <c r="D4933" t="s">
        <v>781</v>
      </c>
      <c r="E4933" t="s">
        <v>1327</v>
      </c>
      <c r="F4933" t="s">
        <v>2696</v>
      </c>
      <c r="G4933" t="s">
        <v>3526</v>
      </c>
      <c r="H4933" t="s">
        <v>5717</v>
      </c>
    </row>
    <row r="4934" spans="1:8">
      <c r="A4934" t="s">
        <v>640</v>
      </c>
      <c r="B4934">
        <f>HYPERLINK("https://github.com/pmd/pmd/commit/150f8c746ecff98b1275a1ceb6a21d8e76f2cef0", "150f8c746ecff98b1275a1ceb6a21d8e76f2cef0")</f>
        <v>0</v>
      </c>
      <c r="C4934">
        <f>HYPERLINK("https://github.com/pmd/pmd/commit/51ca1a5961868dfe59549579d9eb862ceec09bdc", "51ca1a5961868dfe59549579d9eb862ceec09bdc")</f>
        <v>0</v>
      </c>
      <c r="D4934" t="s">
        <v>781</v>
      </c>
      <c r="E4934" t="s">
        <v>1438</v>
      </c>
      <c r="F4934" t="s">
        <v>2695</v>
      </c>
      <c r="G4934" t="s">
        <v>3525</v>
      </c>
      <c r="H4934" t="s">
        <v>5714</v>
      </c>
    </row>
    <row r="4935" spans="1:8">
      <c r="H4935" t="s">
        <v>5715</v>
      </c>
    </row>
    <row r="4936" spans="1:8">
      <c r="H4936" t="s">
        <v>5716</v>
      </c>
    </row>
    <row r="4937" spans="1:8">
      <c r="A4937" t="s">
        <v>641</v>
      </c>
      <c r="B4937">
        <f>HYPERLINK("https://github.com/pmd/pmd/commit/2fad9bf507d5c0c4a022ce742b63b727471a4dc3", "2fad9bf507d5c0c4a022ce742b63b727471a4dc3")</f>
        <v>0</v>
      </c>
      <c r="C4937">
        <f>HYPERLINK("https://github.com/pmd/pmd/commit/a2311f1a17cd643bdeea63ec48c163d37934b2a0", "a2311f1a17cd643bdeea63ec48c163d37934b2a0")</f>
        <v>0</v>
      </c>
      <c r="D4937" t="s">
        <v>781</v>
      </c>
      <c r="E4937" t="s">
        <v>1439</v>
      </c>
      <c r="F4937" t="s">
        <v>2293</v>
      </c>
      <c r="G4937" t="s">
        <v>3308</v>
      </c>
      <c r="H4937" t="s">
        <v>4315</v>
      </c>
    </row>
    <row r="4938" spans="1:8">
      <c r="A4938" t="s">
        <v>642</v>
      </c>
      <c r="B4938">
        <f>HYPERLINK("https://github.com/pmd/pmd/commit/f8f11715a6fb80eff4b53d468cbb7e09e98eb264", "f8f11715a6fb80eff4b53d468cbb7e09e98eb264")</f>
        <v>0</v>
      </c>
      <c r="C4938">
        <f>HYPERLINK("https://github.com/pmd/pmd/commit/dfffaf772c57f7ac4ce936fa0da2aed34b4589dc", "dfffaf772c57f7ac4ce936fa0da2aed34b4589dc")</f>
        <v>0</v>
      </c>
      <c r="D4938" t="s">
        <v>781</v>
      </c>
      <c r="E4938" t="s">
        <v>1440</v>
      </c>
      <c r="F4938" t="s">
        <v>2697</v>
      </c>
      <c r="G4938" t="s">
        <v>3527</v>
      </c>
      <c r="H4938" t="s">
        <v>5718</v>
      </c>
    </row>
    <row r="4939" spans="1:8">
      <c r="H4939" t="s">
        <v>5719</v>
      </c>
    </row>
    <row r="4940" spans="1:8">
      <c r="H4940" t="s">
        <v>5720</v>
      </c>
    </row>
    <row r="4941" spans="1:8">
      <c r="H4941" t="s">
        <v>5721</v>
      </c>
    </row>
    <row r="4942" spans="1:8">
      <c r="H4942" t="s">
        <v>5722</v>
      </c>
    </row>
    <row r="4943" spans="1:8">
      <c r="H4943" t="s">
        <v>5723</v>
      </c>
    </row>
    <row r="4944" spans="1:8">
      <c r="H4944" t="s">
        <v>4544</v>
      </c>
    </row>
    <row r="4945" spans="1:8">
      <c r="A4945" t="s">
        <v>643</v>
      </c>
      <c r="B4945">
        <f>HYPERLINK("https://github.com/pmd/pmd/commit/4cd1fa0a1d6aa3981c16bcba006301b9aba8fdc0", "4cd1fa0a1d6aa3981c16bcba006301b9aba8fdc0")</f>
        <v>0</v>
      </c>
      <c r="C4945">
        <f>HYPERLINK("https://github.com/pmd/pmd/commit/cd2e95ff7b8ef90de7c94f7912258bdf2ecc9cbe", "cd2e95ff7b8ef90de7c94f7912258bdf2ecc9cbe")</f>
        <v>0</v>
      </c>
      <c r="D4945" t="s">
        <v>781</v>
      </c>
      <c r="E4945" t="s">
        <v>1428</v>
      </c>
      <c r="F4945" t="s">
        <v>2698</v>
      </c>
      <c r="G4945" t="s">
        <v>3393</v>
      </c>
      <c r="H4945" t="s">
        <v>5724</v>
      </c>
    </row>
    <row r="4946" spans="1:8">
      <c r="H4946" t="s">
        <v>5725</v>
      </c>
    </row>
    <row r="4947" spans="1:8">
      <c r="F4947" t="s">
        <v>2699</v>
      </c>
      <c r="G4947" t="s">
        <v>3527</v>
      </c>
      <c r="H4947" t="s">
        <v>5718</v>
      </c>
    </row>
    <row r="4948" spans="1:8">
      <c r="A4948" t="s">
        <v>644</v>
      </c>
      <c r="B4948">
        <f>HYPERLINK("https://github.com/pmd/pmd/commit/8f2054f4a4dececcbc2363f94ff2a43a281eafbd", "8f2054f4a4dececcbc2363f94ff2a43a281eafbd")</f>
        <v>0</v>
      </c>
      <c r="C4948">
        <f>HYPERLINK("https://github.com/pmd/pmd/commit/f16c56dbe8cbdc6da62d9e4162f5d05853fd3d35", "f16c56dbe8cbdc6da62d9e4162f5d05853fd3d35")</f>
        <v>0</v>
      </c>
      <c r="D4948" t="s">
        <v>781</v>
      </c>
      <c r="E4948" t="s">
        <v>1441</v>
      </c>
      <c r="F4948" t="s">
        <v>2700</v>
      </c>
      <c r="G4948" t="s">
        <v>3528</v>
      </c>
      <c r="H4948" t="s">
        <v>5726</v>
      </c>
    </row>
    <row r="4949" spans="1:8">
      <c r="A4949" t="s">
        <v>645</v>
      </c>
      <c r="B4949">
        <f>HYPERLINK("https://github.com/pmd/pmd/commit/86b5948f072a789d4a95b7934c0b0814021088e2", "86b5948f072a789d4a95b7934c0b0814021088e2")</f>
        <v>0</v>
      </c>
      <c r="C4949">
        <f>HYPERLINK("https://github.com/pmd/pmd/commit/e1c42a10ec32403cc1ccae82bce4c420694f3e2c", "e1c42a10ec32403cc1ccae82bce4c420694f3e2c")</f>
        <v>0</v>
      </c>
      <c r="D4949" t="s">
        <v>793</v>
      </c>
      <c r="E4949" t="s">
        <v>1442</v>
      </c>
      <c r="F4949" t="s">
        <v>2701</v>
      </c>
      <c r="G4949" t="s">
        <v>3529</v>
      </c>
      <c r="H4949" t="s">
        <v>5727</v>
      </c>
    </row>
    <row r="4950" spans="1:8">
      <c r="H4950" t="s">
        <v>4315</v>
      </c>
    </row>
    <row r="4951" spans="1:8">
      <c r="H4951" t="s">
        <v>5728</v>
      </c>
    </row>
    <row r="4952" spans="1:8">
      <c r="H4952" t="s">
        <v>5729</v>
      </c>
    </row>
    <row r="4953" spans="1:8">
      <c r="H4953" t="s">
        <v>5730</v>
      </c>
    </row>
    <row r="4954" spans="1:8">
      <c r="H4954" t="s">
        <v>5731</v>
      </c>
    </row>
    <row r="4955" spans="1:8">
      <c r="H4955" t="s">
        <v>5732</v>
      </c>
    </row>
    <row r="4956" spans="1:8">
      <c r="H4956" t="s">
        <v>5733</v>
      </c>
    </row>
    <row r="4957" spans="1:8">
      <c r="H4957" t="s">
        <v>5734</v>
      </c>
    </row>
    <row r="4958" spans="1:8">
      <c r="F4958" t="s">
        <v>2702</v>
      </c>
      <c r="G4958" t="s">
        <v>3530</v>
      </c>
      <c r="H4958" t="s">
        <v>5735</v>
      </c>
    </row>
    <row r="4959" spans="1:8">
      <c r="F4959" t="s">
        <v>2703</v>
      </c>
      <c r="G4959" t="s">
        <v>3531</v>
      </c>
      <c r="H4959" t="s">
        <v>5678</v>
      </c>
    </row>
    <row r="4960" spans="1:8">
      <c r="H4960" t="s">
        <v>5679</v>
      </c>
    </row>
    <row r="4961" spans="1:8">
      <c r="H4961" t="s">
        <v>5680</v>
      </c>
    </row>
    <row r="4962" spans="1:8">
      <c r="A4962" t="s">
        <v>646</v>
      </c>
      <c r="B4962">
        <f>HYPERLINK("https://github.com/pmd/pmd/commit/83389f7d473c7b17725c281d3126eea6a636dedc", "83389f7d473c7b17725c281d3126eea6a636dedc")</f>
        <v>0</v>
      </c>
      <c r="C4962">
        <f>HYPERLINK("https://github.com/pmd/pmd/commit/5a13a9425d951810ac9ca24e763e579564b01159", "5a13a9425d951810ac9ca24e763e579564b01159")</f>
        <v>0</v>
      </c>
      <c r="D4962" t="s">
        <v>781</v>
      </c>
      <c r="E4962" t="s">
        <v>1443</v>
      </c>
      <c r="F4962" t="s">
        <v>2704</v>
      </c>
      <c r="G4962" t="s">
        <v>3457</v>
      </c>
      <c r="H4962" t="s">
        <v>5736</v>
      </c>
    </row>
    <row r="4963" spans="1:8">
      <c r="H4963" t="s">
        <v>4808</v>
      </c>
    </row>
    <row r="4964" spans="1:8">
      <c r="A4964" t="s">
        <v>646</v>
      </c>
      <c r="B4964">
        <f>HYPERLINK("https://github.com/pmd/pmd/commit/2f2153bba57d2d43b9002a81d48b135c993a24a1", "2f2153bba57d2d43b9002a81d48b135c993a24a1")</f>
        <v>0</v>
      </c>
      <c r="C4964">
        <f>HYPERLINK("https://github.com/pmd/pmd/commit/83389f7d473c7b17725c281d3126eea6a636dedc", "83389f7d473c7b17725c281d3126eea6a636dedc")</f>
        <v>0</v>
      </c>
      <c r="D4964" t="s">
        <v>781</v>
      </c>
      <c r="E4964" t="s">
        <v>1444</v>
      </c>
      <c r="F4964" t="s">
        <v>2455</v>
      </c>
      <c r="G4964" t="s">
        <v>3410</v>
      </c>
      <c r="H4964" t="s">
        <v>4808</v>
      </c>
    </row>
    <row r="4965" spans="1:8">
      <c r="H4965" t="s">
        <v>4808</v>
      </c>
    </row>
    <row r="4966" spans="1:8">
      <c r="A4966" t="s">
        <v>646</v>
      </c>
      <c r="B4966">
        <f>HYPERLINK("https://github.com/pmd/pmd/commit/90c123621a03a8d017845ca94319969618c53c69", "90c123621a03a8d017845ca94319969618c53c69")</f>
        <v>0</v>
      </c>
      <c r="C4966">
        <f>HYPERLINK("https://github.com/pmd/pmd/commit/06f2c96e3c935b887df6d67fa9a14da4455c702f", "06f2c96e3c935b887df6d67fa9a14da4455c702f")</f>
        <v>0</v>
      </c>
      <c r="D4966" t="s">
        <v>781</v>
      </c>
      <c r="E4966" t="s">
        <v>1445</v>
      </c>
      <c r="F4966" t="s">
        <v>2695</v>
      </c>
      <c r="G4966" t="s">
        <v>3525</v>
      </c>
      <c r="H4966" t="s">
        <v>5737</v>
      </c>
    </row>
    <row r="4967" spans="1:8">
      <c r="H4967" t="s">
        <v>5738</v>
      </c>
    </row>
    <row r="4968" spans="1:8">
      <c r="H4968" t="s">
        <v>5739</v>
      </c>
    </row>
    <row r="4969" spans="1:8">
      <c r="A4969" t="s">
        <v>646</v>
      </c>
      <c r="B4969">
        <f>HYPERLINK("https://github.com/pmd/pmd/commit/16a4aa3163061011b08564c5bda50db543e3f6e9", "16a4aa3163061011b08564c5bda50db543e3f6e9")</f>
        <v>0</v>
      </c>
      <c r="C4969">
        <f>HYPERLINK("https://github.com/pmd/pmd/commit/9fa85d8e597de4c595dececf179455d06dcd239b", "9fa85d8e597de4c595dececf179455d06dcd239b")</f>
        <v>0</v>
      </c>
      <c r="D4969" t="s">
        <v>781</v>
      </c>
      <c r="E4969" t="s">
        <v>1446</v>
      </c>
      <c r="F4969" t="s">
        <v>2448</v>
      </c>
      <c r="G4969" t="s">
        <v>3532</v>
      </c>
      <c r="H4969" t="s">
        <v>4827</v>
      </c>
    </row>
    <row r="4970" spans="1:8">
      <c r="H4970" t="s">
        <v>4828</v>
      </c>
    </row>
    <row r="4971" spans="1:8">
      <c r="H4971" t="s">
        <v>4829</v>
      </c>
    </row>
    <row r="4972" spans="1:8">
      <c r="H4972" t="s">
        <v>4830</v>
      </c>
    </row>
    <row r="4973" spans="1:8">
      <c r="H4973" t="s">
        <v>4831</v>
      </c>
    </row>
    <row r="4974" spans="1:8">
      <c r="H4974" t="s">
        <v>4832</v>
      </c>
    </row>
    <row r="4975" spans="1:8">
      <c r="H4975" t="s">
        <v>4833</v>
      </c>
    </row>
    <row r="4976" spans="1:8">
      <c r="F4976" t="s">
        <v>2452</v>
      </c>
      <c r="G4976" t="s">
        <v>3396</v>
      </c>
      <c r="H4976" t="s">
        <v>5740</v>
      </c>
    </row>
    <row r="4977" spans="1:8">
      <c r="H4977" t="s">
        <v>5741</v>
      </c>
    </row>
    <row r="4978" spans="1:8">
      <c r="H4978" t="s">
        <v>5742</v>
      </c>
    </row>
    <row r="4979" spans="1:8">
      <c r="H4979" t="s">
        <v>5743</v>
      </c>
    </row>
    <row r="4980" spans="1:8">
      <c r="H4980" t="s">
        <v>5744</v>
      </c>
    </row>
    <row r="4981" spans="1:8">
      <c r="H4981" t="s">
        <v>5745</v>
      </c>
    </row>
    <row r="4982" spans="1:8">
      <c r="H4982" t="s">
        <v>5746</v>
      </c>
    </row>
    <row r="4983" spans="1:8">
      <c r="H4983" t="s">
        <v>5747</v>
      </c>
    </row>
    <row r="4984" spans="1:8">
      <c r="H4984" t="s">
        <v>5748</v>
      </c>
    </row>
    <row r="4985" spans="1:8">
      <c r="A4985" t="s">
        <v>646</v>
      </c>
      <c r="B4985">
        <f>HYPERLINK("https://github.com/pmd/pmd/commit/b5f2e3a2485b61514dde3a2c27626cfbe4dd341c", "b5f2e3a2485b61514dde3a2c27626cfbe4dd341c")</f>
        <v>0</v>
      </c>
      <c r="C4985">
        <f>HYPERLINK("https://github.com/pmd/pmd/commit/16a4aa3163061011b08564c5bda50db543e3f6e9", "16a4aa3163061011b08564c5bda50db543e3f6e9")</f>
        <v>0</v>
      </c>
      <c r="D4985" t="s">
        <v>781</v>
      </c>
      <c r="E4985" t="s">
        <v>1447</v>
      </c>
      <c r="F4985" t="s">
        <v>2455</v>
      </c>
      <c r="G4985" t="s">
        <v>3533</v>
      </c>
      <c r="H4985" t="s">
        <v>5749</v>
      </c>
    </row>
    <row r="4986" spans="1:8">
      <c r="H4986" t="s">
        <v>4824</v>
      </c>
    </row>
    <row r="4987" spans="1:8">
      <c r="H4987" t="s">
        <v>4825</v>
      </c>
    </row>
    <row r="4988" spans="1:8">
      <c r="H4988" t="s">
        <v>4826</v>
      </c>
    </row>
    <row r="4989" spans="1:8">
      <c r="A4989" t="s">
        <v>647</v>
      </c>
      <c r="B4989">
        <f>HYPERLINK("https://github.com/pmd/pmd/commit/134dbed07e8fb20bc01e3543803ca72a065187da", "134dbed07e8fb20bc01e3543803ca72a065187da")</f>
        <v>0</v>
      </c>
      <c r="C4989">
        <f>HYPERLINK("https://github.com/pmd/pmd/commit/3202136bd9798bbfb10c74245779d285f7c0fad3", "3202136bd9798bbfb10c74245779d285f7c0fad3")</f>
        <v>0</v>
      </c>
      <c r="D4989" t="s">
        <v>781</v>
      </c>
      <c r="E4989" t="s">
        <v>1448</v>
      </c>
      <c r="F4989" t="s">
        <v>2705</v>
      </c>
      <c r="G4989" t="s">
        <v>3534</v>
      </c>
      <c r="H4989" t="s">
        <v>4317</v>
      </c>
    </row>
    <row r="4990" spans="1:8">
      <c r="A4990" t="s">
        <v>648</v>
      </c>
      <c r="B4990">
        <f>HYPERLINK("https://github.com/pmd/pmd/commit/59fff65a857d6eb84f591fc94a9c582f427540f7", "59fff65a857d6eb84f591fc94a9c582f427540f7")</f>
        <v>0</v>
      </c>
      <c r="C4990">
        <f>HYPERLINK("https://github.com/pmd/pmd/commit/94028a1ce6289ea794f109308eef672f072215c5", "94028a1ce6289ea794f109308eef672f072215c5")</f>
        <v>0</v>
      </c>
      <c r="D4990" t="s">
        <v>781</v>
      </c>
      <c r="E4990" t="s">
        <v>1449</v>
      </c>
      <c r="F4990" t="s">
        <v>2705</v>
      </c>
      <c r="G4990" t="s">
        <v>3534</v>
      </c>
      <c r="H4990" t="s">
        <v>5750</v>
      </c>
    </row>
    <row r="4991" spans="1:8">
      <c r="A4991" t="s">
        <v>649</v>
      </c>
      <c r="B4991">
        <f>HYPERLINK("https://github.com/pmd/pmd/commit/99ee5bdee010f1f07227f6a0b5ec00218166b784", "99ee5bdee010f1f07227f6a0b5ec00218166b784")</f>
        <v>0</v>
      </c>
      <c r="C4991">
        <f>HYPERLINK("https://github.com/pmd/pmd/commit/59fff65a857d6eb84f591fc94a9c582f427540f7", "59fff65a857d6eb84f591fc94a9c582f427540f7")</f>
        <v>0</v>
      </c>
      <c r="D4991" t="s">
        <v>781</v>
      </c>
      <c r="E4991" t="s">
        <v>1443</v>
      </c>
      <c r="F4991" t="s">
        <v>2291</v>
      </c>
      <c r="G4991" t="s">
        <v>2823</v>
      </c>
      <c r="H4991" t="s">
        <v>5751</v>
      </c>
    </row>
    <row r="4992" spans="1:8">
      <c r="H4992" t="s">
        <v>5752</v>
      </c>
    </row>
    <row r="4993" spans="1:8">
      <c r="H4993" t="s">
        <v>5753</v>
      </c>
    </row>
    <row r="4994" spans="1:8">
      <c r="H4994" t="s">
        <v>5754</v>
      </c>
    </row>
    <row r="4995" spans="1:8">
      <c r="A4995" t="s">
        <v>650</v>
      </c>
      <c r="B4995">
        <f>HYPERLINK("https://github.com/pmd/pmd/commit/14df02e3cff79f9c7a186ae29a63cfc90125f251", "14df02e3cff79f9c7a186ae29a63cfc90125f251")</f>
        <v>0</v>
      </c>
      <c r="C4995">
        <f>HYPERLINK("https://github.com/pmd/pmd/commit/99ee5bdee010f1f07227f6a0b5ec00218166b784", "99ee5bdee010f1f07227f6a0b5ec00218166b784")</f>
        <v>0</v>
      </c>
      <c r="D4995" t="s">
        <v>781</v>
      </c>
      <c r="E4995" t="s">
        <v>1450</v>
      </c>
      <c r="F4995" t="s">
        <v>2706</v>
      </c>
      <c r="G4995" t="s">
        <v>3535</v>
      </c>
      <c r="H4995" t="s">
        <v>5754</v>
      </c>
    </row>
    <row r="4996" spans="1:8">
      <c r="A4996" t="s">
        <v>651</v>
      </c>
      <c r="B4996">
        <f>HYPERLINK("https://github.com/pmd/pmd/commit/86ea3a0fb7dba43965e906a702aceaaa53e24d50", "86ea3a0fb7dba43965e906a702aceaaa53e24d50")</f>
        <v>0</v>
      </c>
      <c r="C4996">
        <f>HYPERLINK("https://github.com/pmd/pmd/commit/789e4aa73004fc4e25ebf0bc2db8a3d89d510d10", "789e4aa73004fc4e25ebf0bc2db8a3d89d510d10")</f>
        <v>0</v>
      </c>
      <c r="D4996" t="s">
        <v>781</v>
      </c>
      <c r="E4996" t="s">
        <v>1451</v>
      </c>
      <c r="F4996" t="s">
        <v>2707</v>
      </c>
      <c r="G4996" t="s">
        <v>3302</v>
      </c>
      <c r="H4996" t="s">
        <v>5755</v>
      </c>
    </row>
    <row r="4997" spans="1:8">
      <c r="A4997" t="s">
        <v>652</v>
      </c>
      <c r="B4997">
        <f>HYPERLINK("https://github.com/pmd/pmd/commit/79def1b51d8bee8c6d75df44270b06264090bf72", "79def1b51d8bee8c6d75df44270b06264090bf72")</f>
        <v>0</v>
      </c>
      <c r="C4997">
        <f>HYPERLINK("https://github.com/pmd/pmd/commit/83edce05c1361d3189de1a38e4ed219f953e3721", "83edce05c1361d3189de1a38e4ed219f953e3721")</f>
        <v>0</v>
      </c>
      <c r="D4997" t="s">
        <v>781</v>
      </c>
      <c r="E4997" t="s">
        <v>1452</v>
      </c>
      <c r="F4997" t="s">
        <v>2293</v>
      </c>
      <c r="G4997" t="s">
        <v>3308</v>
      </c>
      <c r="H4997" t="s">
        <v>4717</v>
      </c>
    </row>
    <row r="4998" spans="1:8">
      <c r="F4998" t="s">
        <v>2708</v>
      </c>
      <c r="G4998" t="s">
        <v>3529</v>
      </c>
      <c r="H4998" t="s">
        <v>5727</v>
      </c>
    </row>
    <row r="4999" spans="1:8">
      <c r="H4999" t="s">
        <v>4315</v>
      </c>
    </row>
    <row r="5000" spans="1:8">
      <c r="H5000" t="s">
        <v>5728</v>
      </c>
    </row>
    <row r="5001" spans="1:8">
      <c r="H5001" t="s">
        <v>5729</v>
      </c>
    </row>
    <row r="5002" spans="1:8">
      <c r="H5002" t="s">
        <v>5730</v>
      </c>
    </row>
    <row r="5003" spans="1:8">
      <c r="H5003" t="s">
        <v>5731</v>
      </c>
    </row>
    <row r="5004" spans="1:8">
      <c r="H5004" t="s">
        <v>5732</v>
      </c>
    </row>
    <row r="5005" spans="1:8">
      <c r="H5005" t="s">
        <v>5733</v>
      </c>
    </row>
    <row r="5006" spans="1:8">
      <c r="H5006" t="s">
        <v>5734</v>
      </c>
    </row>
    <row r="5007" spans="1:8">
      <c r="F5007" t="s">
        <v>2709</v>
      </c>
      <c r="G5007" t="s">
        <v>3536</v>
      </c>
      <c r="H5007" t="s">
        <v>5728</v>
      </c>
    </row>
    <row r="5008" spans="1:8">
      <c r="A5008" t="s">
        <v>653</v>
      </c>
      <c r="B5008">
        <f>HYPERLINK("https://github.com/pmd/pmd/commit/70079f0842ed16d92ccaf6234104da5c6c791590", "70079f0842ed16d92ccaf6234104da5c6c791590")</f>
        <v>0</v>
      </c>
      <c r="C5008">
        <f>HYPERLINK("https://github.com/pmd/pmd/commit/3202136bd9798bbfb10c74245779d285f7c0fad3", "3202136bd9798bbfb10c74245779d285f7c0fad3")</f>
        <v>0</v>
      </c>
      <c r="D5008" t="s">
        <v>781</v>
      </c>
      <c r="E5008" t="s">
        <v>1453</v>
      </c>
      <c r="F5008" t="s">
        <v>2358</v>
      </c>
      <c r="G5008" t="s">
        <v>3347</v>
      </c>
      <c r="H5008" t="s">
        <v>4714</v>
      </c>
    </row>
    <row r="5009" spans="1:8">
      <c r="H5009" t="s">
        <v>4731</v>
      </c>
    </row>
    <row r="5010" spans="1:8">
      <c r="H5010" t="s">
        <v>4732</v>
      </c>
    </row>
    <row r="5011" spans="1:8">
      <c r="H5011" t="s">
        <v>4715</v>
      </c>
    </row>
    <row r="5012" spans="1:8">
      <c r="H5012" t="s">
        <v>3709</v>
      </c>
    </row>
    <row r="5013" spans="1:8">
      <c r="H5013" t="s">
        <v>3709</v>
      </c>
    </row>
    <row r="5014" spans="1:8">
      <c r="H5014" t="s">
        <v>3709</v>
      </c>
    </row>
    <row r="5015" spans="1:8">
      <c r="H5015" t="s">
        <v>3709</v>
      </c>
    </row>
    <row r="5016" spans="1:8">
      <c r="H5016" t="s">
        <v>3709</v>
      </c>
    </row>
    <row r="5017" spans="1:8">
      <c r="H5017" t="s">
        <v>3709</v>
      </c>
    </row>
    <row r="5018" spans="1:8">
      <c r="H5018" t="s">
        <v>3709</v>
      </c>
    </row>
    <row r="5019" spans="1:8">
      <c r="H5019" t="s">
        <v>3709</v>
      </c>
    </row>
    <row r="5020" spans="1:8">
      <c r="H5020" t="s">
        <v>3709</v>
      </c>
    </row>
    <row r="5021" spans="1:8">
      <c r="H5021" t="s">
        <v>3709</v>
      </c>
    </row>
    <row r="5022" spans="1:8">
      <c r="H5022" t="s">
        <v>3709</v>
      </c>
    </row>
    <row r="5023" spans="1:8">
      <c r="H5023" t="s">
        <v>3709</v>
      </c>
    </row>
    <row r="5024" spans="1:8">
      <c r="A5024" t="s">
        <v>654</v>
      </c>
      <c r="B5024">
        <f>HYPERLINK("https://github.com/pmd/pmd/commit/163d7af6c28491b4e569c91661d165d8db57ebcd", "163d7af6c28491b4e569c91661d165d8db57ebcd")</f>
        <v>0</v>
      </c>
      <c r="C5024">
        <f>HYPERLINK("https://github.com/pmd/pmd/commit/70079f0842ed16d92ccaf6234104da5c6c791590", "70079f0842ed16d92ccaf6234104da5c6c791590")</f>
        <v>0</v>
      </c>
      <c r="D5024" t="s">
        <v>781</v>
      </c>
      <c r="E5024" t="s">
        <v>1454</v>
      </c>
      <c r="F5024" t="s">
        <v>2355</v>
      </c>
      <c r="G5024" t="s">
        <v>3344</v>
      </c>
      <c r="H5024" t="s">
        <v>4714</v>
      </c>
    </row>
    <row r="5025" spans="6:8">
      <c r="H5025" t="s">
        <v>4715</v>
      </c>
    </row>
    <row r="5026" spans="6:8">
      <c r="H5026" t="s">
        <v>5756</v>
      </c>
    </row>
    <row r="5027" spans="6:8">
      <c r="H5027" t="s">
        <v>3709</v>
      </c>
    </row>
    <row r="5028" spans="6:8">
      <c r="F5028" t="s">
        <v>2356</v>
      </c>
      <c r="G5028" t="s">
        <v>3345</v>
      </c>
      <c r="H5028" t="s">
        <v>4392</v>
      </c>
    </row>
    <row r="5029" spans="6:8">
      <c r="H5029" t="s">
        <v>3795</v>
      </c>
    </row>
    <row r="5030" spans="6:8">
      <c r="H5030" t="s">
        <v>4716</v>
      </c>
    </row>
    <row r="5031" spans="6:8">
      <c r="H5031" t="s">
        <v>4717</v>
      </c>
    </row>
    <row r="5032" spans="6:8">
      <c r="H5032" t="s">
        <v>4246</v>
      </c>
    </row>
    <row r="5033" spans="6:8">
      <c r="F5033" t="s">
        <v>2357</v>
      </c>
      <c r="G5033" t="s">
        <v>3346</v>
      </c>
      <c r="H5033" t="s">
        <v>4718</v>
      </c>
    </row>
    <row r="5034" spans="6:8">
      <c r="H5034" t="s">
        <v>4719</v>
      </c>
    </row>
    <row r="5035" spans="6:8">
      <c r="H5035" t="s">
        <v>4720</v>
      </c>
    </row>
    <row r="5036" spans="6:8">
      <c r="H5036" t="s">
        <v>4721</v>
      </c>
    </row>
    <row r="5037" spans="6:8">
      <c r="H5037" t="s">
        <v>4722</v>
      </c>
    </row>
    <row r="5038" spans="6:8">
      <c r="H5038" t="s">
        <v>4723</v>
      </c>
    </row>
    <row r="5039" spans="6:8">
      <c r="H5039" t="s">
        <v>4724</v>
      </c>
    </row>
    <row r="5040" spans="6:8">
      <c r="H5040" t="s">
        <v>4725</v>
      </c>
    </row>
    <row r="5041" spans="1:8">
      <c r="H5041" t="s">
        <v>4726</v>
      </c>
    </row>
    <row r="5042" spans="1:8">
      <c r="H5042" t="s">
        <v>4727</v>
      </c>
    </row>
    <row r="5043" spans="1:8">
      <c r="H5043" t="s">
        <v>5757</v>
      </c>
    </row>
    <row r="5044" spans="1:8">
      <c r="H5044" t="s">
        <v>5758</v>
      </c>
    </row>
    <row r="5045" spans="1:8">
      <c r="H5045" t="s">
        <v>4728</v>
      </c>
    </row>
    <row r="5046" spans="1:8">
      <c r="H5046" t="s">
        <v>4729</v>
      </c>
    </row>
    <row r="5047" spans="1:8">
      <c r="H5047" t="s">
        <v>4729</v>
      </c>
    </row>
    <row r="5048" spans="1:8">
      <c r="H5048" t="s">
        <v>4730</v>
      </c>
    </row>
    <row r="5049" spans="1:8">
      <c r="F5049" t="s">
        <v>2359</v>
      </c>
      <c r="G5049" t="s">
        <v>3348</v>
      </c>
      <c r="H5049" t="s">
        <v>4714</v>
      </c>
    </row>
    <row r="5050" spans="1:8">
      <c r="H5050" t="s">
        <v>4715</v>
      </c>
    </row>
    <row r="5051" spans="1:8">
      <c r="H5051" t="s">
        <v>5756</v>
      </c>
    </row>
    <row r="5052" spans="1:8">
      <c r="H5052" t="s">
        <v>3709</v>
      </c>
    </row>
    <row r="5053" spans="1:8">
      <c r="A5053" t="s">
        <v>655</v>
      </c>
      <c r="B5053">
        <f>HYPERLINK("https://github.com/pmd/pmd/commit/084a81265c5ba8138aaa2d3cec15e93e37ec39bf", "084a81265c5ba8138aaa2d3cec15e93e37ec39bf")</f>
        <v>0</v>
      </c>
      <c r="C5053">
        <f>HYPERLINK("https://github.com/pmd/pmd/commit/163d7af6c28491b4e569c91661d165d8db57ebcd", "163d7af6c28491b4e569c91661d165d8db57ebcd")</f>
        <v>0</v>
      </c>
      <c r="D5053" t="s">
        <v>781</v>
      </c>
      <c r="E5053" t="s">
        <v>1401</v>
      </c>
      <c r="F5053" t="s">
        <v>2362</v>
      </c>
      <c r="G5053" t="s">
        <v>3349</v>
      </c>
      <c r="H5053" t="s">
        <v>5759</v>
      </c>
    </row>
    <row r="5054" spans="1:8">
      <c r="F5054" t="s">
        <v>2390</v>
      </c>
      <c r="G5054" t="s">
        <v>2837</v>
      </c>
      <c r="H5054" t="s">
        <v>5249</v>
      </c>
    </row>
    <row r="5055" spans="1:8">
      <c r="F5055" t="s">
        <v>2710</v>
      </c>
      <c r="G5055" t="s">
        <v>3537</v>
      </c>
      <c r="H5055" t="s">
        <v>4730</v>
      </c>
    </row>
    <row r="5056" spans="1:8">
      <c r="A5056" t="s">
        <v>656</v>
      </c>
      <c r="B5056">
        <f>HYPERLINK("https://github.com/pmd/pmd/commit/2623efbc8a72531d08256ccf774bdb8b25e4b94b", "2623efbc8a72531d08256ccf774bdb8b25e4b94b")</f>
        <v>0</v>
      </c>
      <c r="C5056">
        <f>HYPERLINK("https://github.com/pmd/pmd/commit/220d7a0d1215b9cbcf2b36ad74f72cc71ff56909", "220d7a0d1215b9cbcf2b36ad74f72cc71ff56909")</f>
        <v>0</v>
      </c>
      <c r="D5056" t="s">
        <v>781</v>
      </c>
      <c r="E5056" t="s">
        <v>1455</v>
      </c>
      <c r="F5056" t="s">
        <v>2293</v>
      </c>
      <c r="G5056" t="s">
        <v>3308</v>
      </c>
      <c r="H5056" t="s">
        <v>5760</v>
      </c>
    </row>
    <row r="5057" spans="1:8">
      <c r="A5057" t="s">
        <v>657</v>
      </c>
      <c r="B5057">
        <f>HYPERLINK("https://github.com/pmd/pmd/commit/56fc980e22846f11b4a553b6f8d535b121f9ae8c", "56fc980e22846f11b4a553b6f8d535b121f9ae8c")</f>
        <v>0</v>
      </c>
      <c r="C5057">
        <f>HYPERLINK("https://github.com/pmd/pmd/commit/3202136bd9798bbfb10c74245779d285f7c0fad3", "3202136bd9798bbfb10c74245779d285f7c0fad3")</f>
        <v>0</v>
      </c>
      <c r="D5057" t="s">
        <v>781</v>
      </c>
      <c r="E5057" t="s">
        <v>1456</v>
      </c>
      <c r="F5057" t="s">
        <v>2362</v>
      </c>
      <c r="G5057" t="s">
        <v>3349</v>
      </c>
      <c r="H5057" t="s">
        <v>5759</v>
      </c>
    </row>
    <row r="5058" spans="1:8">
      <c r="F5058" t="s">
        <v>2390</v>
      </c>
      <c r="G5058" t="s">
        <v>2837</v>
      </c>
      <c r="H5058" t="s">
        <v>5249</v>
      </c>
    </row>
    <row r="5059" spans="1:8">
      <c r="F5059" t="s">
        <v>2357</v>
      </c>
      <c r="G5059" t="s">
        <v>3346</v>
      </c>
      <c r="H5059" t="s">
        <v>4730</v>
      </c>
    </row>
    <row r="5060" spans="1:8">
      <c r="A5060" t="s">
        <v>658</v>
      </c>
      <c r="B5060">
        <f>HYPERLINK("https://github.com/pmd/pmd/commit/2ac5a4907e1e79eedb795750ffefc6e8cc5a9be4", "2ac5a4907e1e79eedb795750ffefc6e8cc5a9be4")</f>
        <v>0</v>
      </c>
      <c r="C5060">
        <f>HYPERLINK("https://github.com/pmd/pmd/commit/053c439a43d39797a08c09f7dcb17470272ab1db", "053c439a43d39797a08c09f7dcb17470272ab1db")</f>
        <v>0</v>
      </c>
      <c r="D5060" t="s">
        <v>781</v>
      </c>
      <c r="E5060" t="s">
        <v>1453</v>
      </c>
      <c r="F5060" t="s">
        <v>2358</v>
      </c>
      <c r="G5060" t="s">
        <v>3347</v>
      </c>
      <c r="H5060" t="s">
        <v>4714</v>
      </c>
    </row>
    <row r="5061" spans="1:8">
      <c r="H5061" t="s">
        <v>4731</v>
      </c>
    </row>
    <row r="5062" spans="1:8">
      <c r="H5062" t="s">
        <v>4732</v>
      </c>
    </row>
    <row r="5063" spans="1:8">
      <c r="H5063" t="s">
        <v>4715</v>
      </c>
    </row>
    <row r="5064" spans="1:8">
      <c r="H5064" t="s">
        <v>3709</v>
      </c>
    </row>
    <row r="5065" spans="1:8">
      <c r="H5065" t="s">
        <v>3709</v>
      </c>
    </row>
    <row r="5066" spans="1:8">
      <c r="H5066" t="s">
        <v>3709</v>
      </c>
    </row>
    <row r="5067" spans="1:8">
      <c r="H5067" t="s">
        <v>3709</v>
      </c>
    </row>
    <row r="5068" spans="1:8">
      <c r="H5068" t="s">
        <v>3709</v>
      </c>
    </row>
    <row r="5069" spans="1:8">
      <c r="H5069" t="s">
        <v>3709</v>
      </c>
    </row>
    <row r="5070" spans="1:8">
      <c r="H5070" t="s">
        <v>3709</v>
      </c>
    </row>
    <row r="5071" spans="1:8">
      <c r="H5071" t="s">
        <v>3709</v>
      </c>
    </row>
    <row r="5072" spans="1:8">
      <c r="H5072" t="s">
        <v>3709</v>
      </c>
    </row>
    <row r="5073" spans="1:8">
      <c r="H5073" t="s">
        <v>3709</v>
      </c>
    </row>
    <row r="5074" spans="1:8">
      <c r="H5074" t="s">
        <v>3709</v>
      </c>
    </row>
    <row r="5075" spans="1:8">
      <c r="H5075" t="s">
        <v>3709</v>
      </c>
    </row>
    <row r="5076" spans="1:8">
      <c r="A5076" t="s">
        <v>658</v>
      </c>
      <c r="B5076">
        <f>HYPERLINK("https://github.com/pmd/pmd/commit/f6b1acbdd51b007809a511e6cb23984ba7292380", "f6b1acbdd51b007809a511e6cb23984ba7292380")</f>
        <v>0</v>
      </c>
      <c r="C5076">
        <f>HYPERLINK("https://github.com/pmd/pmd/commit/2ac5a4907e1e79eedb795750ffefc6e8cc5a9be4", "2ac5a4907e1e79eedb795750ffefc6e8cc5a9be4")</f>
        <v>0</v>
      </c>
      <c r="D5076" t="s">
        <v>781</v>
      </c>
      <c r="E5076" t="s">
        <v>1454</v>
      </c>
      <c r="F5076" t="s">
        <v>2355</v>
      </c>
      <c r="G5076" t="s">
        <v>3344</v>
      </c>
      <c r="H5076" t="s">
        <v>4714</v>
      </c>
    </row>
    <row r="5077" spans="1:8">
      <c r="H5077" t="s">
        <v>4715</v>
      </c>
    </row>
    <row r="5078" spans="1:8">
      <c r="H5078" t="s">
        <v>5756</v>
      </c>
    </row>
    <row r="5079" spans="1:8">
      <c r="H5079" t="s">
        <v>3709</v>
      </c>
    </row>
    <row r="5080" spans="1:8">
      <c r="F5080" t="s">
        <v>2356</v>
      </c>
      <c r="G5080" t="s">
        <v>3345</v>
      </c>
      <c r="H5080" t="s">
        <v>4392</v>
      </c>
    </row>
    <row r="5081" spans="1:8">
      <c r="H5081" t="s">
        <v>3795</v>
      </c>
    </row>
    <row r="5082" spans="1:8">
      <c r="H5082" t="s">
        <v>4716</v>
      </c>
    </row>
    <row r="5083" spans="1:8">
      <c r="H5083" t="s">
        <v>4717</v>
      </c>
    </row>
    <row r="5084" spans="1:8">
      <c r="H5084" t="s">
        <v>4246</v>
      </c>
    </row>
    <row r="5085" spans="1:8">
      <c r="F5085" t="s">
        <v>2357</v>
      </c>
      <c r="G5085" t="s">
        <v>3346</v>
      </c>
      <c r="H5085" t="s">
        <v>4718</v>
      </c>
    </row>
    <row r="5086" spans="1:8">
      <c r="H5086" t="s">
        <v>4719</v>
      </c>
    </row>
    <row r="5087" spans="1:8">
      <c r="H5087" t="s">
        <v>4720</v>
      </c>
    </row>
    <row r="5088" spans="1:8">
      <c r="H5088" t="s">
        <v>4721</v>
      </c>
    </row>
    <row r="5089" spans="1:8">
      <c r="H5089" t="s">
        <v>4722</v>
      </c>
    </row>
    <row r="5090" spans="1:8">
      <c r="H5090" t="s">
        <v>4723</v>
      </c>
    </row>
    <row r="5091" spans="1:8">
      <c r="H5091" t="s">
        <v>4724</v>
      </c>
    </row>
    <row r="5092" spans="1:8">
      <c r="H5092" t="s">
        <v>4725</v>
      </c>
    </row>
    <row r="5093" spans="1:8">
      <c r="H5093" t="s">
        <v>4726</v>
      </c>
    </row>
    <row r="5094" spans="1:8">
      <c r="H5094" t="s">
        <v>4727</v>
      </c>
    </row>
    <row r="5095" spans="1:8">
      <c r="H5095" t="s">
        <v>5757</v>
      </c>
    </row>
    <row r="5096" spans="1:8">
      <c r="H5096" t="s">
        <v>5758</v>
      </c>
    </row>
    <row r="5097" spans="1:8">
      <c r="H5097" t="s">
        <v>4728</v>
      </c>
    </row>
    <row r="5098" spans="1:8">
      <c r="H5098" t="s">
        <v>4729</v>
      </c>
    </row>
    <row r="5099" spans="1:8">
      <c r="H5099" t="s">
        <v>4729</v>
      </c>
    </row>
    <row r="5100" spans="1:8">
      <c r="F5100" t="s">
        <v>2359</v>
      </c>
      <c r="G5100" t="s">
        <v>3348</v>
      </c>
      <c r="H5100" t="s">
        <v>4714</v>
      </c>
    </row>
    <row r="5101" spans="1:8">
      <c r="H5101" t="s">
        <v>4715</v>
      </c>
    </row>
    <row r="5102" spans="1:8">
      <c r="H5102" t="s">
        <v>5756</v>
      </c>
    </row>
    <row r="5103" spans="1:8">
      <c r="H5103" t="s">
        <v>3709</v>
      </c>
    </row>
    <row r="5104" spans="1:8">
      <c r="A5104" t="s">
        <v>659</v>
      </c>
      <c r="B5104">
        <f>HYPERLINK("https://github.com/pmd/pmd/commit/ac1b5ed159f0def784a488a77ef714a4cc7c3144", "ac1b5ed159f0def784a488a77ef714a4cc7c3144")</f>
        <v>0</v>
      </c>
      <c r="C5104">
        <f>HYPERLINK("https://github.com/pmd/pmd/commit/34eb0808846978c56a2bcbf75ff785a655128fac", "34eb0808846978c56a2bcbf75ff785a655128fac")</f>
        <v>0</v>
      </c>
      <c r="D5104" t="s">
        <v>794</v>
      </c>
      <c r="E5104" t="s">
        <v>1457</v>
      </c>
      <c r="F5104" t="s">
        <v>2585</v>
      </c>
      <c r="G5104" t="s">
        <v>3341</v>
      </c>
      <c r="H5104" t="s">
        <v>5761</v>
      </c>
    </row>
    <row r="5105" spans="1:8">
      <c r="A5105" t="s">
        <v>660</v>
      </c>
      <c r="B5105">
        <f>HYPERLINK("https://github.com/pmd/pmd/commit/fb359c290eabe8093ad21e317a4c7d9d71d20287", "fb359c290eabe8093ad21e317a4c7d9d71d20287")</f>
        <v>0</v>
      </c>
      <c r="C5105">
        <f>HYPERLINK("https://github.com/pmd/pmd/commit/7c427413a8a6c7cc3c5cc23f8d71ea2b16842373", "7c427413a8a6c7cc3c5cc23f8d71ea2b16842373")</f>
        <v>0</v>
      </c>
      <c r="D5105" t="s">
        <v>781</v>
      </c>
      <c r="E5105" t="s">
        <v>1458</v>
      </c>
      <c r="F5105" t="s">
        <v>2707</v>
      </c>
      <c r="G5105" t="s">
        <v>3302</v>
      </c>
      <c r="H5105" t="s">
        <v>5762</v>
      </c>
    </row>
    <row r="5106" spans="1:8">
      <c r="A5106" t="s">
        <v>661</v>
      </c>
      <c r="B5106">
        <f>HYPERLINK("https://github.com/pmd/pmd/commit/2ec77ad02fde8ceb56eed684b3ba34b7510ea9f8", "2ec77ad02fde8ceb56eed684b3ba34b7510ea9f8")</f>
        <v>0</v>
      </c>
      <c r="C5106">
        <f>HYPERLINK("https://github.com/pmd/pmd/commit/3b151e31c4138f06204d637b396747e089478f61", "3b151e31c4138f06204d637b396747e089478f61")</f>
        <v>0</v>
      </c>
      <c r="D5106" t="s">
        <v>787</v>
      </c>
      <c r="E5106" t="s">
        <v>1459</v>
      </c>
      <c r="F5106" t="s">
        <v>2608</v>
      </c>
      <c r="G5106" t="s">
        <v>3460</v>
      </c>
      <c r="H5106" t="s">
        <v>5539</v>
      </c>
    </row>
    <row r="5107" spans="1:8">
      <c r="H5107" t="s">
        <v>5763</v>
      </c>
    </row>
    <row r="5108" spans="1:8">
      <c r="H5108" t="s">
        <v>5541</v>
      </c>
    </row>
    <row r="5109" spans="1:8">
      <c r="H5109" t="s">
        <v>5213</v>
      </c>
    </row>
    <row r="5110" spans="1:8">
      <c r="H5110" t="s">
        <v>5214</v>
      </c>
    </row>
    <row r="5111" spans="1:8">
      <c r="H5111" t="s">
        <v>5522</v>
      </c>
    </row>
    <row r="5112" spans="1:8">
      <c r="H5112" t="s">
        <v>5764</v>
      </c>
    </row>
    <row r="5113" spans="1:8">
      <c r="H5113" t="s">
        <v>5524</v>
      </c>
    </row>
    <row r="5114" spans="1:8">
      <c r="H5114" t="s">
        <v>5528</v>
      </c>
    </row>
    <row r="5115" spans="1:8">
      <c r="H5115" t="s">
        <v>5529</v>
      </c>
    </row>
    <row r="5116" spans="1:8">
      <c r="H5116" t="s">
        <v>5530</v>
      </c>
    </row>
    <row r="5117" spans="1:8">
      <c r="A5117" t="s">
        <v>662</v>
      </c>
      <c r="B5117">
        <f>HYPERLINK("https://github.com/pmd/pmd/commit/2eb2ce863f5b358c8e99c67308d06af74ed2e93f", "2eb2ce863f5b358c8e99c67308d06af74ed2e93f")</f>
        <v>0</v>
      </c>
      <c r="C5117">
        <f>HYPERLINK("https://github.com/pmd/pmd/commit/9d667824576bf151f0c06ab2cc360a8ae7eeb1ea", "9d667824576bf151f0c06ab2cc360a8ae7eeb1ea")</f>
        <v>0</v>
      </c>
      <c r="D5117" t="s">
        <v>794</v>
      </c>
      <c r="E5117" t="s">
        <v>1460</v>
      </c>
      <c r="F5117" t="s">
        <v>2711</v>
      </c>
      <c r="G5117" t="s">
        <v>3538</v>
      </c>
      <c r="H5117" t="s">
        <v>5765</v>
      </c>
    </row>
    <row r="5118" spans="1:8">
      <c r="A5118" t="s">
        <v>663</v>
      </c>
      <c r="B5118">
        <f>HYPERLINK("https://github.com/pmd/pmd/commit/595ab390154938ed0e2f0fc160b90c3f9ba4ccdd", "595ab390154938ed0e2f0fc160b90c3f9ba4ccdd")</f>
        <v>0</v>
      </c>
      <c r="C5118">
        <f>HYPERLINK("https://github.com/pmd/pmd/commit/f77608899f30e4800346eccba69b0c3ed9c5e7d0", "f77608899f30e4800346eccba69b0c3ed9c5e7d0")</f>
        <v>0</v>
      </c>
      <c r="D5118" t="s">
        <v>787</v>
      </c>
      <c r="E5118" t="s">
        <v>1461</v>
      </c>
      <c r="F5118" t="s">
        <v>2712</v>
      </c>
      <c r="G5118" t="s">
        <v>3538</v>
      </c>
      <c r="H5118" t="s">
        <v>5766</v>
      </c>
    </row>
    <row r="5119" spans="1:8">
      <c r="A5119" t="s">
        <v>664</v>
      </c>
      <c r="B5119">
        <f>HYPERLINK("https://github.com/pmd/pmd/commit/48ab0716fa132480d2ce9f4cae3a2083a6ae96c9", "48ab0716fa132480d2ce9f4cae3a2083a6ae96c9")</f>
        <v>0</v>
      </c>
      <c r="C5119">
        <f>HYPERLINK("https://github.com/pmd/pmd/commit/0011b64c35576f9f447f855441a9db0d4d37d595", "0011b64c35576f9f447f855441a9db0d4d37d595")</f>
        <v>0</v>
      </c>
      <c r="D5119" t="s">
        <v>781</v>
      </c>
      <c r="E5119" t="s">
        <v>1462</v>
      </c>
      <c r="F5119" t="s">
        <v>2713</v>
      </c>
      <c r="G5119" t="s">
        <v>3539</v>
      </c>
      <c r="H5119" t="s">
        <v>5078</v>
      </c>
    </row>
    <row r="5120" spans="1:8">
      <c r="A5120" t="s">
        <v>665</v>
      </c>
      <c r="B5120">
        <f>HYPERLINK("https://github.com/pmd/pmd/commit/993e20899fb7cc4cb5b2186ccac7261859fe5292", "993e20899fb7cc4cb5b2186ccac7261859fe5292")</f>
        <v>0</v>
      </c>
      <c r="C5120">
        <f>HYPERLINK("https://github.com/pmd/pmd/commit/95ca6acb8e2802e99497817a22c23e2528ad454c", "95ca6acb8e2802e99497817a22c23e2528ad454c")</f>
        <v>0</v>
      </c>
      <c r="D5120" t="s">
        <v>781</v>
      </c>
      <c r="E5120" t="s">
        <v>1463</v>
      </c>
      <c r="F5120" t="s">
        <v>2714</v>
      </c>
      <c r="G5120" t="s">
        <v>3540</v>
      </c>
      <c r="H5120" t="s">
        <v>5767</v>
      </c>
    </row>
    <row r="5121" spans="1:8">
      <c r="A5121" t="s">
        <v>666</v>
      </c>
      <c r="B5121">
        <f>HYPERLINK("https://github.com/pmd/pmd/commit/363aeb05a7ac81c246fe4073f4a95cb844bb812a", "363aeb05a7ac81c246fe4073f4a95cb844bb812a")</f>
        <v>0</v>
      </c>
      <c r="C5121">
        <f>HYPERLINK("https://github.com/pmd/pmd/commit/f9c4512ced0ac9e1f2e8b14679cdd5edfb517844", "f9c4512ced0ac9e1f2e8b14679cdd5edfb517844")</f>
        <v>0</v>
      </c>
      <c r="D5121" t="s">
        <v>781</v>
      </c>
      <c r="E5121" t="s">
        <v>1464</v>
      </c>
      <c r="F5121" t="s">
        <v>2715</v>
      </c>
      <c r="G5121" t="s">
        <v>3541</v>
      </c>
      <c r="H5121" t="s">
        <v>4844</v>
      </c>
    </row>
    <row r="5122" spans="1:8">
      <c r="A5122" t="s">
        <v>667</v>
      </c>
      <c r="B5122">
        <f>HYPERLINK("https://github.com/pmd/pmd/commit/d096e6021d91f2092d13ec9dab9fe169fd06fbd8", "d096e6021d91f2092d13ec9dab9fe169fd06fbd8")</f>
        <v>0</v>
      </c>
      <c r="C5122">
        <f>HYPERLINK("https://github.com/pmd/pmd/commit/77e3c19cb28e0250f67348691c2dfe421a187eab", "77e3c19cb28e0250f67348691c2dfe421a187eab")</f>
        <v>0</v>
      </c>
      <c r="D5122" t="s">
        <v>781</v>
      </c>
      <c r="E5122" t="s">
        <v>1465</v>
      </c>
      <c r="F5122" t="s">
        <v>2716</v>
      </c>
      <c r="G5122" t="s">
        <v>3163</v>
      </c>
      <c r="H5122" t="s">
        <v>4843</v>
      </c>
    </row>
    <row r="5123" spans="1:8">
      <c r="H5123" t="s">
        <v>5768</v>
      </c>
    </row>
    <row r="5124" spans="1:8">
      <c r="A5124" t="s">
        <v>668</v>
      </c>
      <c r="B5124">
        <f>HYPERLINK("https://github.com/pmd/pmd/commit/078e903b73d802fcd71f7ca603b07a820b72e583", "078e903b73d802fcd71f7ca603b07a820b72e583")</f>
        <v>0</v>
      </c>
      <c r="C5124">
        <f>HYPERLINK("https://github.com/pmd/pmd/commit/7301082d2e7030dc1045bc7425b89ef0cd8bbbde", "7301082d2e7030dc1045bc7425b89ef0cd8bbbde")</f>
        <v>0</v>
      </c>
      <c r="D5124" t="s">
        <v>781</v>
      </c>
      <c r="E5124" t="s">
        <v>1466</v>
      </c>
      <c r="F5124" t="s">
        <v>2717</v>
      </c>
      <c r="G5124" t="s">
        <v>3542</v>
      </c>
      <c r="H5124" t="s">
        <v>4843</v>
      </c>
    </row>
    <row r="5125" spans="1:8">
      <c r="A5125" t="s">
        <v>669</v>
      </c>
      <c r="B5125">
        <f>HYPERLINK("https://github.com/pmd/pmd/commit/f5534e47d9e3d7ff98a9d435e65904dbe81e406f", "f5534e47d9e3d7ff98a9d435e65904dbe81e406f")</f>
        <v>0</v>
      </c>
      <c r="C5125">
        <f>HYPERLINK("https://github.com/pmd/pmd/commit/670ec9a7effe25e3a508f682444777d8fa49e430", "670ec9a7effe25e3a508f682444777d8fa49e430")</f>
        <v>0</v>
      </c>
      <c r="D5125" t="s">
        <v>781</v>
      </c>
      <c r="E5125" t="s">
        <v>1467</v>
      </c>
      <c r="F5125" t="s">
        <v>2718</v>
      </c>
      <c r="G5125" t="s">
        <v>3543</v>
      </c>
      <c r="H5125" t="s">
        <v>4849</v>
      </c>
    </row>
    <row r="5126" spans="1:8">
      <c r="H5126" t="s">
        <v>5545</v>
      </c>
    </row>
    <row r="5127" spans="1:8">
      <c r="H5127" t="s">
        <v>5546</v>
      </c>
    </row>
    <row r="5128" spans="1:8">
      <c r="H5128" t="s">
        <v>5547</v>
      </c>
    </row>
    <row r="5129" spans="1:8">
      <c r="H5129" t="s">
        <v>5548</v>
      </c>
    </row>
    <row r="5130" spans="1:8">
      <c r="H5130" t="s">
        <v>5549</v>
      </c>
    </row>
    <row r="5131" spans="1:8">
      <c r="H5131" t="s">
        <v>5769</v>
      </c>
    </row>
    <row r="5132" spans="1:8">
      <c r="A5132" t="s">
        <v>670</v>
      </c>
      <c r="B5132">
        <f>HYPERLINK("https://github.com/pmd/pmd/commit/a5d9de59f8b966b0c1599432b0252984c4e597a0", "a5d9de59f8b966b0c1599432b0252984c4e597a0")</f>
        <v>0</v>
      </c>
      <c r="C5132">
        <f>HYPERLINK("https://github.com/pmd/pmd/commit/a4ee44f4b3eeebd58c76fa544c5743364830ad6b", "a4ee44f4b3eeebd58c76fa544c5743364830ad6b")</f>
        <v>0</v>
      </c>
      <c r="D5132" t="s">
        <v>787</v>
      </c>
      <c r="E5132" t="s">
        <v>1468</v>
      </c>
      <c r="F5132" t="s">
        <v>2664</v>
      </c>
      <c r="G5132" t="s">
        <v>3501</v>
      </c>
      <c r="H5132" t="s">
        <v>5550</v>
      </c>
    </row>
    <row r="5133" spans="1:8">
      <c r="H5133" t="s">
        <v>5770</v>
      </c>
    </row>
    <row r="5134" spans="1:8">
      <c r="H5134" t="s">
        <v>5213</v>
      </c>
    </row>
    <row r="5135" spans="1:8">
      <c r="H5135" t="s">
        <v>5521</v>
      </c>
    </row>
    <row r="5136" spans="1:8">
      <c r="H5136" t="s">
        <v>5522</v>
      </c>
    </row>
    <row r="5137" spans="1:8">
      <c r="H5137" t="s">
        <v>5523</v>
      </c>
    </row>
    <row r="5138" spans="1:8">
      <c r="H5138" t="s">
        <v>5524</v>
      </c>
    </row>
    <row r="5139" spans="1:8">
      <c r="H5139" t="s">
        <v>5525</v>
      </c>
    </row>
    <row r="5140" spans="1:8">
      <c r="H5140" t="s">
        <v>5528</v>
      </c>
    </row>
    <row r="5141" spans="1:8">
      <c r="H5141" t="s">
        <v>5530</v>
      </c>
    </row>
    <row r="5142" spans="1:8">
      <c r="H5142" t="s">
        <v>5531</v>
      </c>
    </row>
    <row r="5143" spans="1:8">
      <c r="H5143" t="s">
        <v>5532</v>
      </c>
    </row>
    <row r="5144" spans="1:8">
      <c r="H5144" t="s">
        <v>5533</v>
      </c>
    </row>
    <row r="5145" spans="1:8">
      <c r="H5145" t="s">
        <v>5534</v>
      </c>
    </row>
    <row r="5146" spans="1:8">
      <c r="H5146" t="s">
        <v>5535</v>
      </c>
    </row>
    <row r="5147" spans="1:8">
      <c r="H5147" t="s">
        <v>5536</v>
      </c>
    </row>
    <row r="5148" spans="1:8">
      <c r="H5148" t="s">
        <v>5537</v>
      </c>
    </row>
    <row r="5149" spans="1:8">
      <c r="H5149" t="s">
        <v>5538</v>
      </c>
    </row>
    <row r="5150" spans="1:8">
      <c r="A5150" t="s">
        <v>671</v>
      </c>
      <c r="B5150">
        <f>HYPERLINK("https://github.com/pmd/pmd/commit/e3a94a1b0440b3daae65e53a77de798aeb801b8f", "e3a94a1b0440b3daae65e53a77de798aeb801b8f")</f>
        <v>0</v>
      </c>
      <c r="C5150">
        <f>HYPERLINK("https://github.com/pmd/pmd/commit/3734d293e8cf33b9fa02e6741a98666e158b72c0", "3734d293e8cf33b9fa02e6741a98666e158b72c0")</f>
        <v>0</v>
      </c>
      <c r="D5150" t="s">
        <v>781</v>
      </c>
      <c r="E5150" t="s">
        <v>1469</v>
      </c>
      <c r="F5150" t="s">
        <v>2719</v>
      </c>
      <c r="G5150" t="s">
        <v>3544</v>
      </c>
      <c r="H5150" t="s">
        <v>5771</v>
      </c>
    </row>
    <row r="5151" spans="1:8">
      <c r="A5151" t="s">
        <v>672</v>
      </c>
      <c r="B5151">
        <f>HYPERLINK("https://github.com/pmd/pmd/commit/e64d48538449f34b9f42ab22376c0239b6779353", "e64d48538449f34b9f42ab22376c0239b6779353")</f>
        <v>0</v>
      </c>
      <c r="C5151">
        <f>HYPERLINK("https://github.com/pmd/pmd/commit/064c1d7aefa5b32a4ea9766eb40a5c3e064b05cf", "064c1d7aefa5b32a4ea9766eb40a5c3e064b05cf")</f>
        <v>0</v>
      </c>
      <c r="D5151" t="s">
        <v>781</v>
      </c>
      <c r="E5151" t="s">
        <v>1470</v>
      </c>
      <c r="F5151" t="s">
        <v>2362</v>
      </c>
      <c r="G5151" t="s">
        <v>3349</v>
      </c>
      <c r="H5151" t="s">
        <v>5772</v>
      </c>
    </row>
    <row r="5152" spans="1:8">
      <c r="A5152" t="s">
        <v>673</v>
      </c>
      <c r="B5152">
        <f>HYPERLINK("https://github.com/pmd/pmd/commit/206b65770918ad9a154850f72746c266a71c01c3", "206b65770918ad9a154850f72746c266a71c01c3")</f>
        <v>0</v>
      </c>
      <c r="C5152">
        <f>HYPERLINK("https://github.com/pmd/pmd/commit/5778c338c4b429b4c19359fb7fb910afb3ec3674", "5778c338c4b429b4c19359fb7fb910afb3ec3674")</f>
        <v>0</v>
      </c>
      <c r="D5152" t="s">
        <v>795</v>
      </c>
      <c r="E5152" t="s">
        <v>1471</v>
      </c>
      <c r="F5152" t="s">
        <v>2720</v>
      </c>
      <c r="G5152" t="s">
        <v>3197</v>
      </c>
      <c r="H5152" t="s">
        <v>5773</v>
      </c>
    </row>
    <row r="5153" spans="1:8">
      <c r="F5153" t="s">
        <v>2721</v>
      </c>
      <c r="G5153" t="s">
        <v>3197</v>
      </c>
      <c r="H5153" t="s">
        <v>5774</v>
      </c>
    </row>
    <row r="5154" spans="1:8">
      <c r="A5154" t="s">
        <v>674</v>
      </c>
      <c r="B5154">
        <f>HYPERLINK("https://github.com/pmd/pmd/commit/f4468a22c1095b5c1db1aea4e6190669f6abd7d5", "f4468a22c1095b5c1db1aea4e6190669f6abd7d5")</f>
        <v>0</v>
      </c>
      <c r="C5154">
        <f>HYPERLINK("https://github.com/pmd/pmd/commit/55f301cbd774314bab2116a5b7b609e082386d1f", "55f301cbd774314bab2116a5b7b609e082386d1f")</f>
        <v>0</v>
      </c>
      <c r="D5154" t="s">
        <v>781</v>
      </c>
      <c r="E5154" t="s">
        <v>1472</v>
      </c>
      <c r="F5154" t="s">
        <v>2722</v>
      </c>
      <c r="G5154" t="s">
        <v>3545</v>
      </c>
      <c r="H5154" t="s">
        <v>5775</v>
      </c>
    </row>
    <row r="5155" spans="1:8">
      <c r="H5155" t="s">
        <v>5776</v>
      </c>
    </row>
    <row r="5156" spans="1:8">
      <c r="H5156" t="s">
        <v>5777</v>
      </c>
    </row>
    <row r="5157" spans="1:8">
      <c r="A5157" t="s">
        <v>675</v>
      </c>
      <c r="B5157">
        <f>HYPERLINK("https://github.com/pmd/pmd/commit/0389db2f2234348c0176ff62d20c5aa0655a89f5", "0389db2f2234348c0176ff62d20c5aa0655a89f5")</f>
        <v>0</v>
      </c>
      <c r="C5157">
        <f>HYPERLINK("https://github.com/pmd/pmd/commit/722be1bbc2c5c0e07a41c4f352541d295f09c18e", "722be1bbc2c5c0e07a41c4f352541d295f09c18e")</f>
        <v>0</v>
      </c>
      <c r="D5157" t="s">
        <v>781</v>
      </c>
      <c r="E5157" t="s">
        <v>1473</v>
      </c>
      <c r="F5157" t="s">
        <v>2723</v>
      </c>
      <c r="G5157" t="s">
        <v>3524</v>
      </c>
      <c r="H5157" t="s">
        <v>5709</v>
      </c>
    </row>
    <row r="5158" spans="1:8">
      <c r="A5158" t="s">
        <v>676</v>
      </c>
      <c r="B5158">
        <f>HYPERLINK("https://github.com/pmd/pmd/commit/43ee01c892a974fa035528c575a267b1656dc972", "43ee01c892a974fa035528c575a267b1656dc972")</f>
        <v>0</v>
      </c>
      <c r="C5158">
        <f>HYPERLINK("https://github.com/pmd/pmd/commit/a8fbd97e72fd4391444fc5b46f43111de388b9d1", "a8fbd97e72fd4391444fc5b46f43111de388b9d1")</f>
        <v>0</v>
      </c>
      <c r="D5158" t="s">
        <v>781</v>
      </c>
      <c r="E5158" t="s">
        <v>1474</v>
      </c>
      <c r="F5158" t="s">
        <v>2724</v>
      </c>
      <c r="G5158" t="s">
        <v>3546</v>
      </c>
      <c r="H5158" t="s">
        <v>5778</v>
      </c>
    </row>
    <row r="5159" spans="1:8">
      <c r="A5159" t="s">
        <v>677</v>
      </c>
      <c r="B5159">
        <f>HYPERLINK("https://github.com/pmd/pmd/commit/1f2aa739b4988e9932eb582b16a773061a1884ff", "1f2aa739b4988e9932eb582b16a773061a1884ff")</f>
        <v>0</v>
      </c>
      <c r="C5159">
        <f>HYPERLINK("https://github.com/pmd/pmd/commit/f7e4d624156197803cc09c3011a1422253b99095", "f7e4d624156197803cc09c3011a1422253b99095")</f>
        <v>0</v>
      </c>
      <c r="D5159" t="s">
        <v>781</v>
      </c>
      <c r="E5159" t="s">
        <v>1475</v>
      </c>
      <c r="F5159" t="s">
        <v>2588</v>
      </c>
      <c r="G5159" t="s">
        <v>2979</v>
      </c>
      <c r="H5159" t="s">
        <v>5779</v>
      </c>
    </row>
    <row r="5160" spans="1:8">
      <c r="H5160" t="s">
        <v>5780</v>
      </c>
    </row>
    <row r="5161" spans="1:8">
      <c r="A5161" t="s">
        <v>678</v>
      </c>
      <c r="B5161">
        <f>HYPERLINK("https://github.com/pmd/pmd/commit/3eed1164b48da0802d15834f69502ba50ff4a14d", "3eed1164b48da0802d15834f69502ba50ff4a14d")</f>
        <v>0</v>
      </c>
      <c r="C5161">
        <f>HYPERLINK("https://github.com/pmd/pmd/commit/6b2dde878ad62018a0cd87a4fdbccf9a3981be24", "6b2dde878ad62018a0cd87a4fdbccf9a3981be24")</f>
        <v>0</v>
      </c>
      <c r="D5161" t="s">
        <v>787</v>
      </c>
      <c r="E5161" t="s">
        <v>1476</v>
      </c>
      <c r="F5161" t="s">
        <v>2725</v>
      </c>
      <c r="G5161" t="s">
        <v>3353</v>
      </c>
      <c r="H5161" t="s">
        <v>4246</v>
      </c>
    </row>
    <row r="5162" spans="1:8">
      <c r="F5162" t="s">
        <v>2726</v>
      </c>
      <c r="G5162" t="s">
        <v>3008</v>
      </c>
      <c r="H5162" t="s">
        <v>4246</v>
      </c>
    </row>
    <row r="5163" spans="1:8">
      <c r="F5163" t="s">
        <v>2713</v>
      </c>
      <c r="G5163" t="s">
        <v>3539</v>
      </c>
      <c r="H5163" t="s">
        <v>5081</v>
      </c>
    </row>
    <row r="5164" spans="1:8">
      <c r="H5164" t="s">
        <v>5077</v>
      </c>
    </row>
    <row r="5165" spans="1:8">
      <c r="H5165" t="s">
        <v>5078</v>
      </c>
    </row>
    <row r="5166" spans="1:8">
      <c r="H5166" t="s">
        <v>5078</v>
      </c>
    </row>
    <row r="5167" spans="1:8">
      <c r="F5167" t="s">
        <v>2727</v>
      </c>
      <c r="G5167" t="s">
        <v>2998</v>
      </c>
      <c r="H5167" t="s">
        <v>4246</v>
      </c>
    </row>
    <row r="5168" spans="1:8">
      <c r="F5168" t="s">
        <v>2728</v>
      </c>
      <c r="G5168" t="s">
        <v>3547</v>
      </c>
      <c r="H5168" t="s">
        <v>4246</v>
      </c>
    </row>
    <row r="5169" spans="1:8">
      <c r="A5169" t="s">
        <v>679</v>
      </c>
      <c r="B5169">
        <f>HYPERLINK("https://github.com/pmd/pmd/commit/744817a38955256f436dde6b3df4ef5ad7fe313c", "744817a38955256f436dde6b3df4ef5ad7fe313c")</f>
        <v>0</v>
      </c>
      <c r="C5169">
        <f>HYPERLINK("https://github.com/pmd/pmd/commit/7b702bd6ebd3c629671e2db3ce1bfebddcc80ace", "7b702bd6ebd3c629671e2db3ce1bfebddcc80ace")</f>
        <v>0</v>
      </c>
      <c r="D5169" t="s">
        <v>787</v>
      </c>
      <c r="E5169" t="s">
        <v>1477</v>
      </c>
      <c r="F5169" t="s">
        <v>2729</v>
      </c>
      <c r="G5169" t="s">
        <v>3548</v>
      </c>
      <c r="H5169" t="s">
        <v>5671</v>
      </c>
    </row>
    <row r="5170" spans="1:8">
      <c r="A5170" t="s">
        <v>680</v>
      </c>
      <c r="B5170">
        <f>HYPERLINK("https://github.com/pmd/pmd/commit/138296be1e0f9cf2df87af5a88254b8ae83bf435", "138296be1e0f9cf2df87af5a88254b8ae83bf435")</f>
        <v>0</v>
      </c>
      <c r="C5170">
        <f>HYPERLINK("https://github.com/pmd/pmd/commit/744817a38955256f436dde6b3df4ef5ad7fe313c", "744817a38955256f436dde6b3df4ef5ad7fe313c")</f>
        <v>0</v>
      </c>
      <c r="D5170" t="s">
        <v>787</v>
      </c>
      <c r="E5170" t="s">
        <v>1478</v>
      </c>
      <c r="F5170" t="s">
        <v>2730</v>
      </c>
      <c r="G5170" t="s">
        <v>3549</v>
      </c>
      <c r="H5170" t="s">
        <v>5671</v>
      </c>
    </row>
    <row r="5171" spans="1:8">
      <c r="A5171" t="s">
        <v>681</v>
      </c>
      <c r="B5171">
        <f>HYPERLINK("https://github.com/pmd/pmd/commit/853942d62363b6b999c402066abd71ff8f259448", "853942d62363b6b999c402066abd71ff8f259448")</f>
        <v>0</v>
      </c>
      <c r="C5171">
        <f>HYPERLINK("https://github.com/pmd/pmd/commit/2396b890439a877f64b0d87a0aad10d5fb101fef", "2396b890439a877f64b0d87a0aad10d5fb101fef")</f>
        <v>0</v>
      </c>
      <c r="D5171" t="s">
        <v>781</v>
      </c>
      <c r="E5171" t="s">
        <v>1479</v>
      </c>
      <c r="F5171" t="s">
        <v>2731</v>
      </c>
      <c r="G5171" t="s">
        <v>3433</v>
      </c>
      <c r="H5171" t="s">
        <v>3632</v>
      </c>
    </row>
    <row r="5172" spans="1:8">
      <c r="H5172" t="s">
        <v>3632</v>
      </c>
    </row>
    <row r="5173" spans="1:8">
      <c r="H5173" t="s">
        <v>5781</v>
      </c>
    </row>
    <row r="5174" spans="1:8">
      <c r="H5174" t="s">
        <v>5782</v>
      </c>
    </row>
    <row r="5175" spans="1:8">
      <c r="H5175" t="s">
        <v>5783</v>
      </c>
    </row>
    <row r="5176" spans="1:8">
      <c r="H5176" t="s">
        <v>5784</v>
      </c>
    </row>
    <row r="5177" spans="1:8">
      <c r="H5177" t="s">
        <v>5785</v>
      </c>
    </row>
    <row r="5178" spans="1:8">
      <c r="H5178" t="s">
        <v>5786</v>
      </c>
    </row>
    <row r="5179" spans="1:8">
      <c r="H5179" t="s">
        <v>5787</v>
      </c>
    </row>
    <row r="5180" spans="1:8">
      <c r="H5180" t="s">
        <v>5788</v>
      </c>
    </row>
    <row r="5181" spans="1:8">
      <c r="H5181" t="s">
        <v>5789</v>
      </c>
    </row>
    <row r="5182" spans="1:8">
      <c r="H5182" t="s">
        <v>5790</v>
      </c>
    </row>
    <row r="5183" spans="1:8">
      <c r="H5183" t="s">
        <v>4544</v>
      </c>
    </row>
    <row r="5184" spans="1:8">
      <c r="H5184" t="s">
        <v>5282</v>
      </c>
    </row>
    <row r="5185" spans="1:8">
      <c r="H5185" t="s">
        <v>5281</v>
      </c>
    </row>
    <row r="5186" spans="1:8">
      <c r="A5186" t="s">
        <v>682</v>
      </c>
      <c r="B5186">
        <f>HYPERLINK("https://github.com/pmd/pmd/commit/bf91e70c9f8107edaf132bab5b2ce70087da7bfd", "bf91e70c9f8107edaf132bab5b2ce70087da7bfd")</f>
        <v>0</v>
      </c>
      <c r="C5186">
        <f>HYPERLINK("https://github.com/pmd/pmd/commit/bad65fe858901f06ab21bf54ecf77d7ac430c083", "bad65fe858901f06ab21bf54ecf77d7ac430c083")</f>
        <v>0</v>
      </c>
      <c r="D5186" t="s">
        <v>781</v>
      </c>
      <c r="E5186" t="s">
        <v>1443</v>
      </c>
      <c r="F5186" t="s">
        <v>2380</v>
      </c>
      <c r="G5186" t="s">
        <v>3360</v>
      </c>
      <c r="H5186" t="s">
        <v>5791</v>
      </c>
    </row>
    <row r="5187" spans="1:8">
      <c r="F5187" t="s">
        <v>2732</v>
      </c>
      <c r="G5187" t="s">
        <v>3550</v>
      </c>
      <c r="H5187" t="s">
        <v>4603</v>
      </c>
    </row>
    <row r="5188" spans="1:8">
      <c r="H5188" t="s">
        <v>4761</v>
      </c>
    </row>
    <row r="5189" spans="1:8">
      <c r="F5189" t="s">
        <v>2733</v>
      </c>
      <c r="G5189" t="s">
        <v>3550</v>
      </c>
      <c r="H5189" t="s">
        <v>4603</v>
      </c>
    </row>
    <row r="5190" spans="1:8">
      <c r="H5190" t="s">
        <v>5792</v>
      </c>
    </row>
    <row r="5191" spans="1:8">
      <c r="H5191" t="s">
        <v>5793</v>
      </c>
    </row>
    <row r="5192" spans="1:8">
      <c r="A5192" t="s">
        <v>683</v>
      </c>
      <c r="B5192">
        <f>HYPERLINK("https://github.com/pmd/pmd/commit/9808c743d235ec305c018087ce28282c7f5682f3", "9808c743d235ec305c018087ce28282c7f5682f3")</f>
        <v>0</v>
      </c>
      <c r="C5192">
        <f>HYPERLINK("https://github.com/pmd/pmd/commit/9d1c1860cb630a713aad0055411a2ae084033039", "9d1c1860cb630a713aad0055411a2ae084033039")</f>
        <v>0</v>
      </c>
      <c r="D5192" t="s">
        <v>781</v>
      </c>
      <c r="E5192" t="s">
        <v>1440</v>
      </c>
      <c r="F5192" t="s">
        <v>2734</v>
      </c>
      <c r="G5192" t="s">
        <v>3551</v>
      </c>
      <c r="H5192" t="s">
        <v>5794</v>
      </c>
    </row>
    <row r="5193" spans="1:8">
      <c r="A5193" t="s">
        <v>684</v>
      </c>
      <c r="B5193">
        <f>HYPERLINK("https://github.com/pmd/pmd/commit/97402dc61d9204b66f1acec3c007adb98949b55a", "97402dc61d9204b66f1acec3c007adb98949b55a")</f>
        <v>0</v>
      </c>
      <c r="C5193">
        <f>HYPERLINK("https://github.com/pmd/pmd/commit/9808c743d235ec305c018087ce28282c7f5682f3", "9808c743d235ec305c018087ce28282c7f5682f3")</f>
        <v>0</v>
      </c>
      <c r="D5193" t="s">
        <v>781</v>
      </c>
      <c r="E5193" t="s">
        <v>1480</v>
      </c>
      <c r="F5193" t="s">
        <v>2698</v>
      </c>
      <c r="G5193" t="s">
        <v>3393</v>
      </c>
      <c r="H5193" t="s">
        <v>5724</v>
      </c>
    </row>
    <row r="5194" spans="1:8">
      <c r="H5194" t="s">
        <v>5725</v>
      </c>
    </row>
    <row r="5195" spans="1:8">
      <c r="A5195" t="s">
        <v>685</v>
      </c>
      <c r="B5195">
        <f>HYPERLINK("https://github.com/pmd/pmd/commit/b9ed5e436970105ee052ba952c8a2a181f6a54a8", "b9ed5e436970105ee052ba952c8a2a181f6a54a8")</f>
        <v>0</v>
      </c>
      <c r="C5195">
        <f>HYPERLINK("https://github.com/pmd/pmd/commit/e948152d2cb1550e859a9d0227058b8893cc3a70", "e948152d2cb1550e859a9d0227058b8893cc3a70")</f>
        <v>0</v>
      </c>
      <c r="D5195" t="s">
        <v>781</v>
      </c>
      <c r="E5195" t="s">
        <v>1481</v>
      </c>
      <c r="F5195" t="s">
        <v>2735</v>
      </c>
      <c r="G5195" t="s">
        <v>3552</v>
      </c>
      <c r="H5195" t="s">
        <v>5795</v>
      </c>
    </row>
    <row r="5196" spans="1:8">
      <c r="A5196" t="s">
        <v>686</v>
      </c>
      <c r="B5196">
        <f>HYPERLINK("https://github.com/pmd/pmd/commit/55f5b45f412bee746ecd6a9a62473cf3d63dbab9", "55f5b45f412bee746ecd6a9a62473cf3d63dbab9")</f>
        <v>0</v>
      </c>
      <c r="C5196">
        <f>HYPERLINK("https://github.com/pmd/pmd/commit/80e1265fa1cd12f00aca61de3a050294675828a1", "80e1265fa1cd12f00aca61de3a050294675828a1")</f>
        <v>0</v>
      </c>
      <c r="D5196" t="s">
        <v>781</v>
      </c>
      <c r="E5196" t="s">
        <v>1482</v>
      </c>
      <c r="F5196" t="s">
        <v>2736</v>
      </c>
      <c r="G5196" t="s">
        <v>3553</v>
      </c>
      <c r="H5196" t="s">
        <v>5796</v>
      </c>
    </row>
    <row r="5197" spans="1:8">
      <c r="A5197" t="s">
        <v>687</v>
      </c>
      <c r="B5197">
        <f>HYPERLINK("https://github.com/pmd/pmd/commit/a48b9e27406205fa3a72cf42796c7ae48233a343", "a48b9e27406205fa3a72cf42796c7ae48233a343")</f>
        <v>0</v>
      </c>
      <c r="C5197">
        <f>HYPERLINK("https://github.com/pmd/pmd/commit/3d3abf31be273b804daf624e466d2544711adcf5", "3d3abf31be273b804daf624e466d2544711adcf5")</f>
        <v>0</v>
      </c>
      <c r="D5197" t="s">
        <v>781</v>
      </c>
      <c r="E5197" t="s">
        <v>1483</v>
      </c>
      <c r="F5197" t="s">
        <v>2698</v>
      </c>
      <c r="G5197" t="s">
        <v>3393</v>
      </c>
      <c r="H5197" t="s">
        <v>5797</v>
      </c>
    </row>
    <row r="5198" spans="1:8">
      <c r="A5198" t="s">
        <v>688</v>
      </c>
      <c r="B5198">
        <f>HYPERLINK("https://github.com/pmd/pmd/commit/5c69fee72dff295d7ad9f52f517e9869690652d2", "5c69fee72dff295d7ad9f52f517e9869690652d2")</f>
        <v>0</v>
      </c>
      <c r="C5198">
        <f>HYPERLINK("https://github.com/pmd/pmd/commit/c40541599088ab5673177a0b489b3dd3d1ef3e8c", "c40541599088ab5673177a0b489b3dd3d1ef3e8c")</f>
        <v>0</v>
      </c>
      <c r="D5198" t="s">
        <v>781</v>
      </c>
      <c r="E5198" t="s">
        <v>1484</v>
      </c>
      <c r="F5198" t="s">
        <v>2707</v>
      </c>
      <c r="G5198" t="s">
        <v>3554</v>
      </c>
      <c r="H5198" t="s">
        <v>4315</v>
      </c>
    </row>
    <row r="5199" spans="1:8">
      <c r="H5199" t="s">
        <v>4325</v>
      </c>
    </row>
    <row r="5200" spans="1:8">
      <c r="H5200" t="s">
        <v>5798</v>
      </c>
    </row>
    <row r="5201" spans="8:8">
      <c r="H5201" t="s">
        <v>5799</v>
      </c>
    </row>
    <row r="5202" spans="8:8">
      <c r="H5202" t="s">
        <v>5800</v>
      </c>
    </row>
    <row r="5203" spans="8:8">
      <c r="H5203" t="s">
        <v>5801</v>
      </c>
    </row>
    <row r="5204" spans="8:8">
      <c r="H5204" t="s">
        <v>5802</v>
      </c>
    </row>
    <row r="5205" spans="8:8">
      <c r="H5205" t="s">
        <v>5755</v>
      </c>
    </row>
    <row r="5206" spans="8:8">
      <c r="H5206" t="s">
        <v>5803</v>
      </c>
    </row>
    <row r="5207" spans="8:8">
      <c r="H5207" t="s">
        <v>5804</v>
      </c>
    </row>
    <row r="5208" spans="8:8">
      <c r="H5208" t="s">
        <v>5805</v>
      </c>
    </row>
    <row r="5209" spans="8:8">
      <c r="H5209" t="s">
        <v>5806</v>
      </c>
    </row>
    <row r="5210" spans="8:8">
      <c r="H5210" t="s">
        <v>4319</v>
      </c>
    </row>
    <row r="5211" spans="8:8">
      <c r="H5211" t="s">
        <v>5807</v>
      </c>
    </row>
    <row r="5212" spans="8:8">
      <c r="H5212" t="s">
        <v>4324</v>
      </c>
    </row>
    <row r="5213" spans="8:8">
      <c r="H5213" t="s">
        <v>5808</v>
      </c>
    </row>
    <row r="5214" spans="8:8">
      <c r="H5214" t="s">
        <v>5809</v>
      </c>
    </row>
    <row r="5215" spans="8:8">
      <c r="H5215" t="s">
        <v>4314</v>
      </c>
    </row>
    <row r="5216" spans="8:8">
      <c r="H5216" t="s">
        <v>5810</v>
      </c>
    </row>
    <row r="5217" spans="1:8">
      <c r="H5217" t="s">
        <v>5811</v>
      </c>
    </row>
    <row r="5218" spans="1:8">
      <c r="H5218" t="s">
        <v>5812</v>
      </c>
    </row>
    <row r="5219" spans="1:8">
      <c r="H5219" t="s">
        <v>5813</v>
      </c>
    </row>
    <row r="5220" spans="1:8">
      <c r="H5220" t="s">
        <v>5814</v>
      </c>
    </row>
    <row r="5221" spans="1:8">
      <c r="A5221" t="s">
        <v>689</v>
      </c>
      <c r="B5221">
        <f>HYPERLINK("https://github.com/pmd/pmd/commit/2c0a641b2cbd82c34e950ceb4b435d55928bf53c", "2c0a641b2cbd82c34e950ceb4b435d55928bf53c")</f>
        <v>0</v>
      </c>
      <c r="C5221">
        <f>HYPERLINK("https://github.com/pmd/pmd/commit/82315427460e35067dc5610f92404e6f2c260e8d", "82315427460e35067dc5610f92404e6f2c260e8d")</f>
        <v>0</v>
      </c>
      <c r="D5221" t="s">
        <v>781</v>
      </c>
      <c r="E5221" t="s">
        <v>1447</v>
      </c>
      <c r="F5221" t="s">
        <v>2737</v>
      </c>
      <c r="G5221" t="s">
        <v>3555</v>
      </c>
      <c r="H5221" t="s">
        <v>5815</v>
      </c>
    </row>
    <row r="5222" spans="1:8">
      <c r="H5222" t="s">
        <v>5816</v>
      </c>
    </row>
    <row r="5223" spans="1:8">
      <c r="H5223" t="s">
        <v>5817</v>
      </c>
    </row>
    <row r="5224" spans="1:8">
      <c r="H5224" t="s">
        <v>5818</v>
      </c>
    </row>
    <row r="5225" spans="1:8">
      <c r="H5225" t="s">
        <v>5819</v>
      </c>
    </row>
    <row r="5226" spans="1:8">
      <c r="H5226" t="s">
        <v>5820</v>
      </c>
    </row>
    <row r="5227" spans="1:8">
      <c r="H5227" t="s">
        <v>5821</v>
      </c>
    </row>
    <row r="5228" spans="1:8">
      <c r="H5228" t="s">
        <v>5822</v>
      </c>
    </row>
    <row r="5229" spans="1:8">
      <c r="H5229" t="s">
        <v>5823</v>
      </c>
    </row>
    <row r="5230" spans="1:8">
      <c r="H5230" t="s">
        <v>5824</v>
      </c>
    </row>
    <row r="5231" spans="1:8">
      <c r="A5231" t="s">
        <v>690</v>
      </c>
      <c r="B5231">
        <f>HYPERLINK("https://github.com/pmd/pmd/commit/07549b1283165009d1c592ce8e3e3db28996bf37", "07549b1283165009d1c592ce8e3e3db28996bf37")</f>
        <v>0</v>
      </c>
      <c r="C5231">
        <f>HYPERLINK("https://github.com/pmd/pmd/commit/aead02ba890b0f89d04141bac803cd76b8fb30b9", "aead02ba890b0f89d04141bac803cd76b8fb30b9")</f>
        <v>0</v>
      </c>
      <c r="D5231" t="s">
        <v>781</v>
      </c>
      <c r="E5231" t="s">
        <v>1485</v>
      </c>
      <c r="F5231" t="s">
        <v>2659</v>
      </c>
      <c r="G5231" t="s">
        <v>3496</v>
      </c>
      <c r="H5231" t="s">
        <v>5825</v>
      </c>
    </row>
    <row r="5232" spans="1:8">
      <c r="H5232" t="s">
        <v>5826</v>
      </c>
    </row>
    <row r="5233" spans="6:8">
      <c r="H5233" t="s">
        <v>5827</v>
      </c>
    </row>
    <row r="5234" spans="6:8">
      <c r="H5234" t="s">
        <v>5828</v>
      </c>
    </row>
    <row r="5235" spans="6:8">
      <c r="H5235" t="s">
        <v>5829</v>
      </c>
    </row>
    <row r="5236" spans="6:8">
      <c r="H5236" t="s">
        <v>5830</v>
      </c>
    </row>
    <row r="5237" spans="6:8">
      <c r="H5237" t="s">
        <v>5830</v>
      </c>
    </row>
    <row r="5238" spans="6:8">
      <c r="H5238" t="s">
        <v>5831</v>
      </c>
    </row>
    <row r="5239" spans="6:8">
      <c r="H5239" t="s">
        <v>5831</v>
      </c>
    </row>
    <row r="5240" spans="6:8">
      <c r="H5240" t="s">
        <v>5832</v>
      </c>
    </row>
    <row r="5241" spans="6:8">
      <c r="H5241" t="s">
        <v>5832</v>
      </c>
    </row>
    <row r="5242" spans="6:8">
      <c r="F5242" t="s">
        <v>2738</v>
      </c>
      <c r="G5242" t="s">
        <v>2918</v>
      </c>
      <c r="H5242" t="s">
        <v>4130</v>
      </c>
    </row>
    <row r="5243" spans="6:8">
      <c r="H5243" t="s">
        <v>4131</v>
      </c>
    </row>
    <row r="5244" spans="6:8">
      <c r="H5244" t="s">
        <v>4156</v>
      </c>
    </row>
    <row r="5245" spans="6:8">
      <c r="H5245" t="s">
        <v>4161</v>
      </c>
    </row>
    <row r="5246" spans="6:8">
      <c r="H5246" t="s">
        <v>5833</v>
      </c>
    </row>
    <row r="5247" spans="6:8">
      <c r="H5247" t="s">
        <v>4195</v>
      </c>
    </row>
    <row r="5248" spans="6:8">
      <c r="H5248" t="s">
        <v>4210</v>
      </c>
    </row>
    <row r="5249" spans="6:8">
      <c r="H5249" t="s">
        <v>5834</v>
      </c>
    </row>
    <row r="5250" spans="6:8">
      <c r="H5250" t="s">
        <v>5835</v>
      </c>
    </row>
    <row r="5251" spans="6:8">
      <c r="H5251" t="s">
        <v>4246</v>
      </c>
    </row>
    <row r="5252" spans="6:8">
      <c r="F5252" t="s">
        <v>2411</v>
      </c>
      <c r="G5252" t="s">
        <v>2872</v>
      </c>
      <c r="H5252" t="s">
        <v>4143</v>
      </c>
    </row>
    <row r="5253" spans="6:8">
      <c r="H5253" t="s">
        <v>5836</v>
      </c>
    </row>
    <row r="5254" spans="6:8">
      <c r="H5254" t="s">
        <v>5837</v>
      </c>
    </row>
    <row r="5255" spans="6:8">
      <c r="H5255" t="s">
        <v>4144</v>
      </c>
    </row>
    <row r="5256" spans="6:8">
      <c r="H5256" t="s">
        <v>3649</v>
      </c>
    </row>
    <row r="5257" spans="6:8">
      <c r="H5257" t="s">
        <v>4138</v>
      </c>
    </row>
    <row r="5258" spans="6:8">
      <c r="H5258" t="s">
        <v>4139</v>
      </c>
    </row>
    <row r="5259" spans="6:8">
      <c r="H5259" t="s">
        <v>4140</v>
      </c>
    </row>
    <row r="5260" spans="6:8">
      <c r="H5260" t="s">
        <v>4141</v>
      </c>
    </row>
    <row r="5261" spans="6:8">
      <c r="H5261" t="s">
        <v>4142</v>
      </c>
    </row>
    <row r="5262" spans="6:8">
      <c r="H5262" t="s">
        <v>3896</v>
      </c>
    </row>
    <row r="5263" spans="6:8">
      <c r="H5263" t="s">
        <v>5838</v>
      </c>
    </row>
    <row r="5264" spans="6:8">
      <c r="H5264" t="s">
        <v>5839</v>
      </c>
    </row>
    <row r="5265" spans="6:8">
      <c r="H5265" t="s">
        <v>5840</v>
      </c>
    </row>
    <row r="5266" spans="6:8">
      <c r="H5266" t="s">
        <v>5841</v>
      </c>
    </row>
    <row r="5267" spans="6:8">
      <c r="H5267" t="s">
        <v>5842</v>
      </c>
    </row>
    <row r="5268" spans="6:8">
      <c r="H5268" t="s">
        <v>5843</v>
      </c>
    </row>
    <row r="5269" spans="6:8">
      <c r="H5269" t="s">
        <v>5844</v>
      </c>
    </row>
    <row r="5270" spans="6:8">
      <c r="H5270" t="s">
        <v>5845</v>
      </c>
    </row>
    <row r="5271" spans="6:8">
      <c r="H5271" t="s">
        <v>5846</v>
      </c>
    </row>
    <row r="5272" spans="6:8">
      <c r="H5272" t="s">
        <v>5847</v>
      </c>
    </row>
    <row r="5273" spans="6:8">
      <c r="H5273" t="s">
        <v>5848</v>
      </c>
    </row>
    <row r="5274" spans="6:8">
      <c r="H5274" t="s">
        <v>5849</v>
      </c>
    </row>
    <row r="5275" spans="6:8">
      <c r="H5275" t="s">
        <v>5850</v>
      </c>
    </row>
    <row r="5276" spans="6:8">
      <c r="H5276" t="s">
        <v>5851</v>
      </c>
    </row>
    <row r="5277" spans="6:8">
      <c r="F5277" t="s">
        <v>2323</v>
      </c>
      <c r="G5277" t="s">
        <v>3331</v>
      </c>
      <c r="H5277" t="s">
        <v>5852</v>
      </c>
    </row>
    <row r="5278" spans="6:8">
      <c r="H5278" t="s">
        <v>5853</v>
      </c>
    </row>
    <row r="5279" spans="6:8">
      <c r="F5279" t="s">
        <v>2739</v>
      </c>
      <c r="G5279" t="s">
        <v>3556</v>
      </c>
      <c r="H5279" t="s">
        <v>5854</v>
      </c>
    </row>
    <row r="5280" spans="6:8">
      <c r="H5280" t="s">
        <v>5855</v>
      </c>
    </row>
    <row r="5281" spans="6:8">
      <c r="H5281" t="s">
        <v>4246</v>
      </c>
    </row>
    <row r="5282" spans="6:8">
      <c r="F5282" t="s">
        <v>2502</v>
      </c>
      <c r="G5282" t="s">
        <v>2874</v>
      </c>
      <c r="H5282" t="s">
        <v>5856</v>
      </c>
    </row>
    <row r="5283" spans="6:8">
      <c r="H5283" t="s">
        <v>5857</v>
      </c>
    </row>
    <row r="5284" spans="6:8">
      <c r="H5284" t="s">
        <v>5858</v>
      </c>
    </row>
    <row r="5285" spans="6:8">
      <c r="H5285" t="s">
        <v>5859</v>
      </c>
    </row>
    <row r="5286" spans="6:8">
      <c r="H5286" t="s">
        <v>5860</v>
      </c>
    </row>
    <row r="5287" spans="6:8">
      <c r="H5287" t="s">
        <v>5861</v>
      </c>
    </row>
    <row r="5288" spans="6:8">
      <c r="F5288" t="s">
        <v>2412</v>
      </c>
      <c r="G5288" t="s">
        <v>3378</v>
      </c>
      <c r="H5288" t="s">
        <v>3688</v>
      </c>
    </row>
    <row r="5289" spans="6:8">
      <c r="F5289" t="s">
        <v>2413</v>
      </c>
      <c r="G5289" t="s">
        <v>3379</v>
      </c>
      <c r="H5289" t="s">
        <v>5862</v>
      </c>
    </row>
    <row r="5290" spans="6:8">
      <c r="H5290" t="s">
        <v>5863</v>
      </c>
    </row>
    <row r="5291" spans="6:8">
      <c r="H5291" t="s">
        <v>4211</v>
      </c>
    </row>
    <row r="5292" spans="6:8">
      <c r="F5292" t="s">
        <v>2740</v>
      </c>
      <c r="G5292" t="s">
        <v>2919</v>
      </c>
      <c r="H5292" t="s">
        <v>4086</v>
      </c>
    </row>
    <row r="5293" spans="6:8">
      <c r="H5293" t="s">
        <v>5864</v>
      </c>
    </row>
    <row r="5294" spans="6:8">
      <c r="H5294" t="s">
        <v>5865</v>
      </c>
    </row>
    <row r="5295" spans="6:8">
      <c r="H5295" t="s">
        <v>5866</v>
      </c>
    </row>
    <row r="5296" spans="6:8">
      <c r="H5296" t="s">
        <v>5867</v>
      </c>
    </row>
    <row r="5297" spans="6:8">
      <c r="H5297" t="s">
        <v>5868</v>
      </c>
    </row>
    <row r="5298" spans="6:8">
      <c r="H5298" t="s">
        <v>5869</v>
      </c>
    </row>
    <row r="5299" spans="6:8">
      <c r="H5299" t="s">
        <v>4246</v>
      </c>
    </row>
    <row r="5300" spans="6:8">
      <c r="F5300" t="s">
        <v>2741</v>
      </c>
      <c r="G5300" t="s">
        <v>3557</v>
      </c>
      <c r="H5300" t="s">
        <v>5870</v>
      </c>
    </row>
    <row r="5301" spans="6:8">
      <c r="H5301" t="s">
        <v>5871</v>
      </c>
    </row>
    <row r="5302" spans="6:8">
      <c r="H5302" t="s">
        <v>5872</v>
      </c>
    </row>
    <row r="5303" spans="6:8">
      <c r="F5303" t="s">
        <v>2742</v>
      </c>
      <c r="G5303" t="s">
        <v>2972</v>
      </c>
      <c r="H5303" t="s">
        <v>3962</v>
      </c>
    </row>
    <row r="5304" spans="6:8">
      <c r="H5304" t="s">
        <v>4246</v>
      </c>
    </row>
    <row r="5305" spans="6:8">
      <c r="F5305" t="s">
        <v>2743</v>
      </c>
      <c r="G5305" t="s">
        <v>3558</v>
      </c>
      <c r="H5305" t="s">
        <v>4784</v>
      </c>
    </row>
    <row r="5306" spans="6:8">
      <c r="H5306" t="s">
        <v>5873</v>
      </c>
    </row>
    <row r="5307" spans="6:8">
      <c r="H5307" t="s">
        <v>5874</v>
      </c>
    </row>
    <row r="5308" spans="6:8">
      <c r="H5308" t="s">
        <v>5875</v>
      </c>
    </row>
    <row r="5309" spans="6:8">
      <c r="H5309" t="s">
        <v>5876</v>
      </c>
    </row>
    <row r="5310" spans="6:8">
      <c r="F5310" t="s">
        <v>2414</v>
      </c>
      <c r="G5310" t="s">
        <v>3380</v>
      </c>
      <c r="H5310" t="s">
        <v>5852</v>
      </c>
    </row>
    <row r="5311" spans="6:8">
      <c r="H5311" t="s">
        <v>5877</v>
      </c>
    </row>
    <row r="5312" spans="6:8">
      <c r="H5312" t="s">
        <v>5878</v>
      </c>
    </row>
    <row r="5313" spans="6:8">
      <c r="H5313" t="s">
        <v>5879</v>
      </c>
    </row>
    <row r="5314" spans="6:8">
      <c r="F5314" t="s">
        <v>2375</v>
      </c>
      <c r="G5314" t="s">
        <v>2806</v>
      </c>
      <c r="H5314" t="s">
        <v>5880</v>
      </c>
    </row>
    <row r="5315" spans="6:8">
      <c r="H5315" t="s">
        <v>5881</v>
      </c>
    </row>
    <row r="5316" spans="6:8">
      <c r="H5316" t="s">
        <v>5882</v>
      </c>
    </row>
    <row r="5317" spans="6:8">
      <c r="H5317" t="s">
        <v>5883</v>
      </c>
    </row>
    <row r="5318" spans="6:8">
      <c r="H5318" t="s">
        <v>5884</v>
      </c>
    </row>
    <row r="5319" spans="6:8">
      <c r="H5319" t="s">
        <v>5885</v>
      </c>
    </row>
    <row r="5320" spans="6:8">
      <c r="H5320" t="s">
        <v>5886</v>
      </c>
    </row>
    <row r="5321" spans="6:8">
      <c r="H5321" t="s">
        <v>5887</v>
      </c>
    </row>
    <row r="5322" spans="6:8">
      <c r="H5322" t="s">
        <v>5888</v>
      </c>
    </row>
    <row r="5323" spans="6:8">
      <c r="H5323" t="s">
        <v>5889</v>
      </c>
    </row>
    <row r="5324" spans="6:8">
      <c r="H5324" t="s">
        <v>5890</v>
      </c>
    </row>
    <row r="5325" spans="6:8">
      <c r="H5325" t="s">
        <v>5891</v>
      </c>
    </row>
    <row r="5326" spans="6:8">
      <c r="H5326" t="s">
        <v>5892</v>
      </c>
    </row>
    <row r="5327" spans="6:8">
      <c r="H5327" t="s">
        <v>5893</v>
      </c>
    </row>
    <row r="5328" spans="6:8">
      <c r="H5328" t="s">
        <v>5894</v>
      </c>
    </row>
    <row r="5329" spans="6:8">
      <c r="H5329" t="s">
        <v>5895</v>
      </c>
    </row>
    <row r="5330" spans="6:8">
      <c r="H5330" t="s">
        <v>5896</v>
      </c>
    </row>
    <row r="5331" spans="6:8">
      <c r="H5331" t="s">
        <v>5897</v>
      </c>
    </row>
    <row r="5332" spans="6:8">
      <c r="H5332" t="s">
        <v>5898</v>
      </c>
    </row>
    <row r="5333" spans="6:8">
      <c r="H5333" t="s">
        <v>5899</v>
      </c>
    </row>
    <row r="5334" spans="6:8">
      <c r="H5334" t="s">
        <v>5900</v>
      </c>
    </row>
    <row r="5335" spans="6:8">
      <c r="H5335" t="s">
        <v>5901</v>
      </c>
    </row>
    <row r="5336" spans="6:8">
      <c r="H5336" t="s">
        <v>5902</v>
      </c>
    </row>
    <row r="5337" spans="6:8">
      <c r="H5337" t="s">
        <v>5903</v>
      </c>
    </row>
    <row r="5338" spans="6:8">
      <c r="H5338" t="s">
        <v>5904</v>
      </c>
    </row>
    <row r="5339" spans="6:8">
      <c r="H5339" t="s">
        <v>5905</v>
      </c>
    </row>
    <row r="5340" spans="6:8">
      <c r="H5340" t="s">
        <v>5906</v>
      </c>
    </row>
    <row r="5341" spans="6:8">
      <c r="F5341" t="s">
        <v>2744</v>
      </c>
      <c r="G5341" t="s">
        <v>2878</v>
      </c>
      <c r="H5341" t="s">
        <v>3795</v>
      </c>
    </row>
    <row r="5342" spans="6:8">
      <c r="H5342" t="s">
        <v>3796</v>
      </c>
    </row>
    <row r="5343" spans="6:8">
      <c r="H5343" t="s">
        <v>4028</v>
      </c>
    </row>
    <row r="5344" spans="6:8">
      <c r="H5344" t="s">
        <v>3782</v>
      </c>
    </row>
    <row r="5345" spans="1:8">
      <c r="H5345" t="s">
        <v>5907</v>
      </c>
    </row>
    <row r="5346" spans="1:8">
      <c r="H5346" t="s">
        <v>5908</v>
      </c>
    </row>
    <row r="5347" spans="1:8">
      <c r="H5347" t="s">
        <v>5909</v>
      </c>
    </row>
    <row r="5348" spans="1:8">
      <c r="H5348" t="s">
        <v>5910</v>
      </c>
    </row>
    <row r="5349" spans="1:8">
      <c r="H5349" t="s">
        <v>5911</v>
      </c>
    </row>
    <row r="5350" spans="1:8">
      <c r="H5350" t="s">
        <v>5912</v>
      </c>
    </row>
    <row r="5351" spans="1:8">
      <c r="H5351" t="s">
        <v>5913</v>
      </c>
    </row>
    <row r="5352" spans="1:8">
      <c r="H5352" t="s">
        <v>5914</v>
      </c>
    </row>
    <row r="5353" spans="1:8">
      <c r="H5353" t="s">
        <v>4246</v>
      </c>
    </row>
    <row r="5354" spans="1:8">
      <c r="A5354" t="s">
        <v>691</v>
      </c>
      <c r="B5354">
        <f>HYPERLINK("https://github.com/pmd/pmd/commit/937eb90a705bf7a2e009c4a61ef229e2709e98fa", "937eb90a705bf7a2e009c4a61ef229e2709e98fa")</f>
        <v>0</v>
      </c>
      <c r="C5354">
        <f>HYPERLINK("https://github.com/pmd/pmd/commit/b769594fc76bbbb26530928721d827e60e4e0756", "b769594fc76bbbb26530928721d827e60e4e0756")</f>
        <v>0</v>
      </c>
      <c r="D5354" t="s">
        <v>787</v>
      </c>
      <c r="E5354" t="s">
        <v>1486</v>
      </c>
      <c r="F5354" t="s">
        <v>2745</v>
      </c>
      <c r="G5354" t="s">
        <v>3559</v>
      </c>
      <c r="H5354" t="s">
        <v>5915</v>
      </c>
    </row>
    <row r="5355" spans="1:8">
      <c r="H5355" t="s">
        <v>5770</v>
      </c>
    </row>
    <row r="5356" spans="1:8">
      <c r="H5356" t="s">
        <v>5916</v>
      </c>
    </row>
    <row r="5357" spans="1:8">
      <c r="H5357" t="s">
        <v>5533</v>
      </c>
    </row>
    <row r="5358" spans="1:8">
      <c r="H5358" t="s">
        <v>5534</v>
      </c>
    </row>
    <row r="5359" spans="1:8">
      <c r="H5359" t="s">
        <v>5535</v>
      </c>
    </row>
    <row r="5360" spans="1:8">
      <c r="H5360" t="s">
        <v>5536</v>
      </c>
    </row>
    <row r="5361" spans="1:8">
      <c r="A5361" t="s">
        <v>692</v>
      </c>
      <c r="B5361">
        <f>HYPERLINK("https://github.com/pmd/pmd/commit/43220476233024cea0deecefc14b81634ebe5ac1", "43220476233024cea0deecefc14b81634ebe5ac1")</f>
        <v>0</v>
      </c>
      <c r="C5361">
        <f>HYPERLINK("https://github.com/pmd/pmd/commit/19bb54acdbda7d2f6838c8704b9be5694a2d024c", "19bb54acdbda7d2f6838c8704b9be5694a2d024c")</f>
        <v>0</v>
      </c>
      <c r="D5361" t="s">
        <v>781</v>
      </c>
      <c r="E5361" t="s">
        <v>1487</v>
      </c>
      <c r="F5361" t="s">
        <v>2746</v>
      </c>
      <c r="G5361" t="s">
        <v>3560</v>
      </c>
      <c r="H5361" t="s">
        <v>5917</v>
      </c>
    </row>
    <row r="5362" spans="1:8">
      <c r="H5362" t="s">
        <v>5918</v>
      </c>
    </row>
    <row r="5363" spans="1:8">
      <c r="A5363" t="s">
        <v>693</v>
      </c>
      <c r="B5363">
        <f>HYPERLINK("https://github.com/pmd/pmd/commit/0011865cf9e0b38b1af7745ed5b84c1d508ef7c2", "0011865cf9e0b38b1af7745ed5b84c1d508ef7c2")</f>
        <v>0</v>
      </c>
      <c r="C5363">
        <f>HYPERLINK("https://github.com/pmd/pmd/commit/00d391261d90afb005aac22dd9e1beaccb13766a", "00d391261d90afb005aac22dd9e1beaccb13766a")</f>
        <v>0</v>
      </c>
      <c r="D5363" t="s">
        <v>781</v>
      </c>
      <c r="E5363" t="s">
        <v>1488</v>
      </c>
      <c r="F5363" t="s">
        <v>2747</v>
      </c>
      <c r="G5363" t="s">
        <v>3561</v>
      </c>
      <c r="H5363" t="s">
        <v>5919</v>
      </c>
    </row>
    <row r="5364" spans="1:8">
      <c r="H5364" t="s">
        <v>5920</v>
      </c>
    </row>
    <row r="5365" spans="1:8">
      <c r="A5365" t="s">
        <v>694</v>
      </c>
      <c r="B5365">
        <f>HYPERLINK("https://github.com/pmd/pmd/commit/6520ecff81f00caac1f99e537ac3915fc3eb1109", "6520ecff81f00caac1f99e537ac3915fc3eb1109")</f>
        <v>0</v>
      </c>
      <c r="C5365">
        <f>HYPERLINK("https://github.com/pmd/pmd/commit/3385809abd5ba068f4e65a6f18ff7a1e7deae01b", "3385809abd5ba068f4e65a6f18ff7a1e7deae01b")</f>
        <v>0</v>
      </c>
      <c r="D5365" t="s">
        <v>781</v>
      </c>
      <c r="E5365" t="s">
        <v>1489</v>
      </c>
      <c r="F5365" t="s">
        <v>2577</v>
      </c>
      <c r="G5365" t="s">
        <v>2917</v>
      </c>
      <c r="H5365" t="s">
        <v>5069</v>
      </c>
    </row>
    <row r="5366" spans="1:8">
      <c r="A5366" t="s">
        <v>695</v>
      </c>
      <c r="B5366">
        <f>HYPERLINK("https://github.com/pmd/pmd/commit/bc19d2cc406ab626f75a1150baeaab07f0b909fd", "bc19d2cc406ab626f75a1150baeaab07f0b909fd")</f>
        <v>0</v>
      </c>
      <c r="C5366">
        <f>HYPERLINK("https://github.com/pmd/pmd/commit/9d816d28b979006e8c6454c03932beb754b079bb", "9d816d28b979006e8c6454c03932beb754b079bb")</f>
        <v>0</v>
      </c>
      <c r="D5366" t="s">
        <v>781</v>
      </c>
      <c r="E5366" t="s">
        <v>1490</v>
      </c>
      <c r="F5366" t="s">
        <v>2580</v>
      </c>
      <c r="G5366" t="s">
        <v>3449</v>
      </c>
      <c r="H5366" t="s">
        <v>5921</v>
      </c>
    </row>
    <row r="5367" spans="1:8">
      <c r="F5367" t="s">
        <v>2390</v>
      </c>
      <c r="G5367" t="s">
        <v>2837</v>
      </c>
      <c r="H5367" t="s">
        <v>5242</v>
      </c>
    </row>
    <row r="5368" spans="1:8">
      <c r="H5368" t="s">
        <v>5243</v>
      </c>
    </row>
    <row r="5369" spans="1:8">
      <c r="H5369" t="s">
        <v>5244</v>
      </c>
    </row>
    <row r="5370" spans="1:8">
      <c r="A5370" t="s">
        <v>696</v>
      </c>
      <c r="B5370">
        <f>HYPERLINK("https://github.com/pmd/pmd/commit/b7c3e47591a5d7d11a8cce6061e34ae546da78b5", "b7c3e47591a5d7d11a8cce6061e34ae546da78b5")</f>
        <v>0</v>
      </c>
      <c r="C5370">
        <f>HYPERLINK("https://github.com/pmd/pmd/commit/bc19d2cc406ab626f75a1150baeaab07f0b909fd", "bc19d2cc406ab626f75a1150baeaab07f0b909fd")</f>
        <v>0</v>
      </c>
      <c r="D5370" t="s">
        <v>781</v>
      </c>
      <c r="E5370" t="s">
        <v>1491</v>
      </c>
      <c r="F5370" t="s">
        <v>2580</v>
      </c>
      <c r="G5370" t="s">
        <v>3449</v>
      </c>
      <c r="H5370" t="s">
        <v>5922</v>
      </c>
    </row>
    <row r="5371" spans="1:8">
      <c r="A5371" t="s">
        <v>697</v>
      </c>
      <c r="B5371">
        <f>HYPERLINK("https://github.com/pmd/pmd/commit/5485794da51bfbe2f4ed039ade630eb4b4a26f90", "5485794da51bfbe2f4ed039ade630eb4b4a26f90")</f>
        <v>0</v>
      </c>
      <c r="C5371">
        <f>HYPERLINK("https://github.com/pmd/pmd/commit/13e2b3342c42dedae00353c78b4109a67b9be18f", "13e2b3342c42dedae00353c78b4109a67b9be18f")</f>
        <v>0</v>
      </c>
      <c r="D5371" t="s">
        <v>781</v>
      </c>
      <c r="E5371" t="s">
        <v>1492</v>
      </c>
      <c r="F5371" t="s">
        <v>2748</v>
      </c>
      <c r="G5371" t="s">
        <v>3562</v>
      </c>
      <c r="H5371" t="s">
        <v>5923</v>
      </c>
    </row>
    <row r="5372" spans="1:8">
      <c r="H5372" t="s">
        <v>5924</v>
      </c>
    </row>
    <row r="5373" spans="1:8">
      <c r="H5373" t="s">
        <v>5925</v>
      </c>
    </row>
    <row r="5374" spans="1:8">
      <c r="H5374" t="s">
        <v>5926</v>
      </c>
    </row>
    <row r="5375" spans="1:8">
      <c r="H5375" t="s">
        <v>5927</v>
      </c>
    </row>
    <row r="5376" spans="1:8">
      <c r="F5376" t="s">
        <v>2749</v>
      </c>
      <c r="G5376" t="s">
        <v>3563</v>
      </c>
      <c r="H5376" t="s">
        <v>5926</v>
      </c>
    </row>
    <row r="5377" spans="1:8">
      <c r="H5377" t="s">
        <v>5927</v>
      </c>
    </row>
    <row r="5378" spans="1:8">
      <c r="F5378" t="s">
        <v>2750</v>
      </c>
      <c r="G5378" t="s">
        <v>3564</v>
      </c>
      <c r="H5378" t="s">
        <v>5925</v>
      </c>
    </row>
    <row r="5379" spans="1:8">
      <c r="H5379" t="s">
        <v>5926</v>
      </c>
    </row>
    <row r="5380" spans="1:8">
      <c r="H5380" t="s">
        <v>5927</v>
      </c>
    </row>
    <row r="5381" spans="1:8">
      <c r="A5381" t="s">
        <v>698</v>
      </c>
      <c r="B5381">
        <f>HYPERLINK("https://github.com/pmd/pmd/commit/b6ac0aadee31944fa1bec0f9c2aa7eab2f1e38c9", "b6ac0aadee31944fa1bec0f9c2aa7eab2f1e38c9")</f>
        <v>0</v>
      </c>
      <c r="C5381">
        <f>HYPERLINK("https://github.com/pmd/pmd/commit/32a02cecaafab30deb61a30f187ffb8d3b87fc15", "32a02cecaafab30deb61a30f187ffb8d3b87fc15")</f>
        <v>0</v>
      </c>
      <c r="D5381" t="s">
        <v>781</v>
      </c>
      <c r="E5381" t="s">
        <v>1493</v>
      </c>
      <c r="F5381" t="s">
        <v>2390</v>
      </c>
      <c r="G5381" t="s">
        <v>2837</v>
      </c>
      <c r="H5381" t="s">
        <v>5235</v>
      </c>
    </row>
    <row r="5382" spans="1:8">
      <c r="H5382" t="s">
        <v>5236</v>
      </c>
    </row>
    <row r="5383" spans="1:8">
      <c r="H5383" t="s">
        <v>5237</v>
      </c>
    </row>
    <row r="5384" spans="1:8">
      <c r="H5384" t="s">
        <v>5238</v>
      </c>
    </row>
    <row r="5385" spans="1:8">
      <c r="H5385" t="s">
        <v>5239</v>
      </c>
    </row>
    <row r="5386" spans="1:8">
      <c r="H5386" t="s">
        <v>5240</v>
      </c>
    </row>
    <row r="5387" spans="1:8">
      <c r="H5387" t="s">
        <v>5241</v>
      </c>
    </row>
    <row r="5388" spans="1:8">
      <c r="H5388" t="s">
        <v>5242</v>
      </c>
    </row>
    <row r="5389" spans="1:8">
      <c r="H5389" t="s">
        <v>5243</v>
      </c>
    </row>
    <row r="5390" spans="1:8">
      <c r="H5390" t="s">
        <v>5244</v>
      </c>
    </row>
    <row r="5391" spans="1:8">
      <c r="H5391" t="s">
        <v>4159</v>
      </c>
    </row>
    <row r="5392" spans="1:8">
      <c r="H5392" t="s">
        <v>5245</v>
      </c>
    </row>
    <row r="5393" spans="1:8">
      <c r="H5393" t="s">
        <v>5246</v>
      </c>
    </row>
    <row r="5394" spans="1:8">
      <c r="H5394" t="s">
        <v>5247</v>
      </c>
    </row>
    <row r="5395" spans="1:8">
      <c r="A5395" t="s">
        <v>699</v>
      </c>
      <c r="B5395">
        <f>HYPERLINK("https://github.com/pmd/pmd/commit/9f163ed9a15bbe9b73d02d165deeb5448948eca8", "9f163ed9a15bbe9b73d02d165deeb5448948eca8")</f>
        <v>0</v>
      </c>
      <c r="C5395">
        <f>HYPERLINK("https://github.com/pmd/pmd/commit/7e8b5e37fc1237250ba24f98f3192f2c0ac15e5b", "7e8b5e37fc1237250ba24f98f3192f2c0ac15e5b")</f>
        <v>0</v>
      </c>
      <c r="D5395" t="s">
        <v>781</v>
      </c>
      <c r="E5395" t="s">
        <v>1494</v>
      </c>
      <c r="F5395" t="s">
        <v>2574</v>
      </c>
      <c r="G5395" t="s">
        <v>3445</v>
      </c>
      <c r="H5395" t="s">
        <v>5928</v>
      </c>
    </row>
    <row r="5396" spans="1:8">
      <c r="A5396" t="s">
        <v>700</v>
      </c>
      <c r="B5396">
        <f>HYPERLINK("https://github.com/pmd/pmd/commit/a09cc0578178fdb517d073a37536f0b5d71e0b08", "a09cc0578178fdb517d073a37536f0b5d71e0b08")</f>
        <v>0</v>
      </c>
      <c r="C5396">
        <f>HYPERLINK("https://github.com/pmd/pmd/commit/fc81d649b84e1e7bb030a0dc4d95f1f195d71669", "fc81d649b84e1e7bb030a0dc4d95f1f195d71669")</f>
        <v>0</v>
      </c>
      <c r="D5396" t="s">
        <v>781</v>
      </c>
      <c r="E5396" t="s">
        <v>1495</v>
      </c>
      <c r="F5396" t="s">
        <v>2291</v>
      </c>
      <c r="G5396" t="s">
        <v>2823</v>
      </c>
      <c r="H5396" t="s">
        <v>5929</v>
      </c>
    </row>
    <row r="5397" spans="1:8">
      <c r="A5397" t="s">
        <v>701</v>
      </c>
      <c r="B5397">
        <f>HYPERLINK("https://github.com/pmd/pmd/commit/367c6cf54a94474d41f65055e0f674d1d94958c5", "367c6cf54a94474d41f65055e0f674d1d94958c5")</f>
        <v>0</v>
      </c>
      <c r="C5397">
        <f>HYPERLINK("https://github.com/pmd/pmd/commit/c77826629416c1e80ad3ecf5411b43f776c691e0", "c77826629416c1e80ad3ecf5411b43f776c691e0")</f>
        <v>0</v>
      </c>
      <c r="D5397" t="s">
        <v>781</v>
      </c>
      <c r="E5397" t="s">
        <v>1496</v>
      </c>
      <c r="F5397" t="s">
        <v>2751</v>
      </c>
      <c r="G5397" t="s">
        <v>3565</v>
      </c>
      <c r="H5397" t="s">
        <v>4562</v>
      </c>
    </row>
    <row r="5398" spans="1:8">
      <c r="H5398" t="s">
        <v>3826</v>
      </c>
    </row>
    <row r="5399" spans="1:8">
      <c r="A5399" t="s">
        <v>702</v>
      </c>
      <c r="B5399">
        <f>HYPERLINK("https://github.com/pmd/pmd/commit/56c18f4a03a79190d3684501ace6f703fb845c8b", "56c18f4a03a79190d3684501ace6f703fb845c8b")</f>
        <v>0</v>
      </c>
      <c r="C5399">
        <f>HYPERLINK("https://github.com/pmd/pmd/commit/9aee9beb772a1545df4cffad88c8e8ab44c2d33d", "9aee9beb772a1545df4cffad88c8e8ab44c2d33d")</f>
        <v>0</v>
      </c>
      <c r="D5399" t="s">
        <v>781</v>
      </c>
      <c r="E5399" t="s">
        <v>1497</v>
      </c>
      <c r="F5399" t="s">
        <v>2752</v>
      </c>
      <c r="G5399" t="s">
        <v>3566</v>
      </c>
      <c r="H5399" t="s">
        <v>5930</v>
      </c>
    </row>
    <row r="5400" spans="1:8">
      <c r="F5400" t="s">
        <v>2291</v>
      </c>
      <c r="G5400" t="s">
        <v>2823</v>
      </c>
      <c r="H5400" t="s">
        <v>5931</v>
      </c>
    </row>
    <row r="5401" spans="1:8">
      <c r="H5401" t="s">
        <v>5930</v>
      </c>
    </row>
    <row r="5402" spans="1:8">
      <c r="H5402" t="s">
        <v>5932</v>
      </c>
    </row>
    <row r="5403" spans="1:8">
      <c r="H5403" t="s">
        <v>5933</v>
      </c>
    </row>
    <row r="5404" spans="1:8">
      <c r="A5404" t="s">
        <v>703</v>
      </c>
      <c r="B5404">
        <f>HYPERLINK("https://github.com/pmd/pmd/commit/13d0ddad1be69bdda5f04ebe8068b3f5e9e194b7", "13d0ddad1be69bdda5f04ebe8068b3f5e9e194b7")</f>
        <v>0</v>
      </c>
      <c r="C5404">
        <f>HYPERLINK("https://github.com/pmd/pmd/commit/fa60ad93177b77177219d5bcd4561b3dbe1b006f", "fa60ad93177b77177219d5bcd4561b3dbe1b006f")</f>
        <v>0</v>
      </c>
      <c r="D5404" t="s">
        <v>781</v>
      </c>
      <c r="E5404" t="s">
        <v>1498</v>
      </c>
      <c r="F5404" t="s">
        <v>2753</v>
      </c>
      <c r="G5404" t="s">
        <v>3510</v>
      </c>
      <c r="H5404" t="s">
        <v>5934</v>
      </c>
    </row>
    <row r="5405" spans="1:8">
      <c r="H5405" t="s">
        <v>5935</v>
      </c>
    </row>
    <row r="5406" spans="1:8">
      <c r="H5406" t="s">
        <v>5936</v>
      </c>
    </row>
    <row r="5407" spans="1:8">
      <c r="A5407" t="s">
        <v>704</v>
      </c>
      <c r="B5407">
        <f>HYPERLINK("https://github.com/pmd/pmd/commit/dc40bc27b8b8c09f7982fd8eafe7bd723feb94d7", "dc40bc27b8b8c09f7982fd8eafe7bd723feb94d7")</f>
        <v>0</v>
      </c>
      <c r="C5407">
        <f>HYPERLINK("https://github.com/pmd/pmd/commit/dae31bf3085ea329eb40f9ef3d11defaae879973", "dae31bf3085ea329eb40f9ef3d11defaae879973")</f>
        <v>0</v>
      </c>
      <c r="D5407" t="s">
        <v>781</v>
      </c>
      <c r="E5407" t="s">
        <v>1499</v>
      </c>
      <c r="F5407" t="s">
        <v>2754</v>
      </c>
      <c r="G5407" t="s">
        <v>3567</v>
      </c>
      <c r="H5407" t="s">
        <v>5937</v>
      </c>
    </row>
    <row r="5408" spans="1:8">
      <c r="A5408" t="s">
        <v>705</v>
      </c>
      <c r="B5408">
        <f>HYPERLINK("https://github.com/pmd/pmd/commit/e4627fb8411571aec24de0aed522a0b44ad5b54b", "e4627fb8411571aec24de0aed522a0b44ad5b54b")</f>
        <v>0</v>
      </c>
      <c r="C5408">
        <f>HYPERLINK("https://github.com/pmd/pmd/commit/89545272af0bdaa0cc194d37f7163aa0e37c09dc", "89545272af0bdaa0cc194d37f7163aa0e37c09dc")</f>
        <v>0</v>
      </c>
      <c r="D5408" t="s">
        <v>781</v>
      </c>
      <c r="E5408" t="s">
        <v>1500</v>
      </c>
      <c r="F5408" t="s">
        <v>2588</v>
      </c>
      <c r="G5408" t="s">
        <v>2979</v>
      </c>
      <c r="H5408" t="s">
        <v>5938</v>
      </c>
    </row>
    <row r="5409" spans="1:8">
      <c r="H5409" t="s">
        <v>5939</v>
      </c>
    </row>
    <row r="5410" spans="1:8">
      <c r="A5410" t="s">
        <v>706</v>
      </c>
      <c r="B5410">
        <f>HYPERLINK("https://github.com/pmd/pmd/commit/871fcc3cedd77943c721ac26935ec62219f8f988", "871fcc3cedd77943c721ac26935ec62219f8f988")</f>
        <v>0</v>
      </c>
      <c r="C5410">
        <f>HYPERLINK("https://github.com/pmd/pmd/commit/e4627fb8411571aec24de0aed522a0b44ad5b54b", "e4627fb8411571aec24de0aed522a0b44ad5b54b")</f>
        <v>0</v>
      </c>
      <c r="D5410" t="s">
        <v>781</v>
      </c>
      <c r="E5410" t="s">
        <v>1501</v>
      </c>
      <c r="F5410" t="s">
        <v>2588</v>
      </c>
      <c r="G5410" t="s">
        <v>2979</v>
      </c>
      <c r="H5410" t="s">
        <v>5940</v>
      </c>
    </row>
    <row r="5411" spans="1:8">
      <c r="A5411" t="s">
        <v>707</v>
      </c>
      <c r="B5411">
        <f>HYPERLINK("https://github.com/pmd/pmd/commit/c224209d7fe12f0b7e2a1c34b25f6ee562f8addc", "c224209d7fe12f0b7e2a1c34b25f6ee562f8addc")</f>
        <v>0</v>
      </c>
      <c r="C5411">
        <f>HYPERLINK("https://github.com/pmd/pmd/commit/d407a92dfc9a0c693890d100b9eb125ff79dc408", "d407a92dfc9a0c693890d100b9eb125ff79dc408")</f>
        <v>0</v>
      </c>
      <c r="D5411" t="s">
        <v>787</v>
      </c>
      <c r="E5411" t="s">
        <v>1502</v>
      </c>
      <c r="F5411" t="s">
        <v>2755</v>
      </c>
      <c r="G5411" t="s">
        <v>3568</v>
      </c>
      <c r="H5411" t="s">
        <v>5941</v>
      </c>
    </row>
    <row r="5412" spans="1:8">
      <c r="A5412" t="s">
        <v>708</v>
      </c>
      <c r="B5412">
        <f>HYPERLINK("https://github.com/pmd/pmd/commit/7ed2b6610ae8bb7aca8200922d74ac731815227c", "7ed2b6610ae8bb7aca8200922d74ac731815227c")</f>
        <v>0</v>
      </c>
      <c r="C5412">
        <f>HYPERLINK("https://github.com/pmd/pmd/commit/772ccb3386c8203b0e180291472f1134476630a4", "772ccb3386c8203b0e180291472f1134476630a4")</f>
        <v>0</v>
      </c>
      <c r="D5412" t="s">
        <v>781</v>
      </c>
      <c r="E5412" t="s">
        <v>1503</v>
      </c>
      <c r="F5412" t="s">
        <v>2756</v>
      </c>
      <c r="G5412" t="s">
        <v>3569</v>
      </c>
      <c r="H5412" t="s">
        <v>5942</v>
      </c>
    </row>
    <row r="5413" spans="1:8">
      <c r="H5413" t="s">
        <v>5943</v>
      </c>
    </row>
    <row r="5414" spans="1:8">
      <c r="A5414" t="s">
        <v>709</v>
      </c>
      <c r="B5414">
        <f>HYPERLINK("https://github.com/pmd/pmd/commit/87c224feaa504b75433a4a9ee5d704e755e30d02", "87c224feaa504b75433a4a9ee5d704e755e30d02")</f>
        <v>0</v>
      </c>
      <c r="C5414">
        <f>HYPERLINK("https://github.com/pmd/pmd/commit/2794184760f580601dbe14f9515cf7eeff03f22d", "2794184760f580601dbe14f9515cf7eeff03f22d")</f>
        <v>0</v>
      </c>
      <c r="D5414" t="s">
        <v>781</v>
      </c>
      <c r="E5414" t="s">
        <v>1504</v>
      </c>
      <c r="F5414" t="s">
        <v>2757</v>
      </c>
      <c r="G5414" t="s">
        <v>3570</v>
      </c>
      <c r="H5414" t="s">
        <v>5944</v>
      </c>
    </row>
    <row r="5415" spans="1:8">
      <c r="A5415" t="s">
        <v>710</v>
      </c>
      <c r="B5415">
        <f>HYPERLINK("https://github.com/pmd/pmd/commit/06d0d6b0fba0a0fcec3b323f5da008fa1f6bc966", "06d0d6b0fba0a0fcec3b323f5da008fa1f6bc966")</f>
        <v>0</v>
      </c>
      <c r="C5415">
        <f>HYPERLINK("https://github.com/pmd/pmd/commit/686e878caf2ccf67e998697cd06193c0fd640083", "686e878caf2ccf67e998697cd06193c0fd640083")</f>
        <v>0</v>
      </c>
      <c r="D5415" t="s">
        <v>781</v>
      </c>
      <c r="E5415" t="s">
        <v>1505</v>
      </c>
      <c r="F5415" t="s">
        <v>2758</v>
      </c>
      <c r="G5415" t="s">
        <v>3571</v>
      </c>
      <c r="H5415" t="s">
        <v>5945</v>
      </c>
    </row>
    <row r="5416" spans="1:8">
      <c r="H5416" t="s">
        <v>5946</v>
      </c>
    </row>
    <row r="5417" spans="1:8">
      <c r="A5417" t="s">
        <v>711</v>
      </c>
      <c r="B5417">
        <f>HYPERLINK("https://github.com/pmd/pmd/commit/0e51007d32c0a051bc0b923ca546914a867acbaa", "0e51007d32c0a051bc0b923ca546914a867acbaa")</f>
        <v>0</v>
      </c>
      <c r="C5417">
        <f>HYPERLINK("https://github.com/pmd/pmd/commit/f17219ba3271d0a3fb489d64dc438efab96ff417", "f17219ba3271d0a3fb489d64dc438efab96ff417")</f>
        <v>0</v>
      </c>
      <c r="D5417" t="s">
        <v>787</v>
      </c>
      <c r="E5417" t="s">
        <v>1506</v>
      </c>
      <c r="F5417" t="s">
        <v>2759</v>
      </c>
      <c r="G5417" t="s">
        <v>2897</v>
      </c>
      <c r="H5417" t="s">
        <v>5947</v>
      </c>
    </row>
    <row r="5418" spans="1:8">
      <c r="A5418" t="s">
        <v>712</v>
      </c>
      <c r="B5418">
        <f>HYPERLINK("https://github.com/pmd/pmd/commit/1801b691f6a82d99bcaf3f7da7d5b432dc7bb879", "1801b691f6a82d99bcaf3f7da7d5b432dc7bb879")</f>
        <v>0</v>
      </c>
      <c r="C5418">
        <f>HYPERLINK("https://github.com/pmd/pmd/commit/60139c8f4a66f4ee474ed02adf8f3cebf9beb27a", "60139c8f4a66f4ee474ed02adf8f3cebf9beb27a")</f>
        <v>0</v>
      </c>
      <c r="D5418" t="s">
        <v>781</v>
      </c>
      <c r="E5418" t="s">
        <v>1269</v>
      </c>
      <c r="F5418" t="s">
        <v>2760</v>
      </c>
      <c r="G5418" t="s">
        <v>3572</v>
      </c>
      <c r="H5418" t="s">
        <v>5948</v>
      </c>
    </row>
    <row r="5419" spans="1:8">
      <c r="A5419" t="s">
        <v>713</v>
      </c>
      <c r="B5419">
        <f>HYPERLINK("https://github.com/pmd/pmd/commit/519ad318b75dfabd5b153ed7635c733aa83d390c", "519ad318b75dfabd5b153ed7635c733aa83d390c")</f>
        <v>0</v>
      </c>
      <c r="C5419">
        <f>HYPERLINK("https://github.com/pmd/pmd/commit/1801b691f6a82d99bcaf3f7da7d5b432dc7bb879", "1801b691f6a82d99bcaf3f7da7d5b432dc7bb879")</f>
        <v>0</v>
      </c>
      <c r="D5419" t="s">
        <v>781</v>
      </c>
      <c r="E5419" t="s">
        <v>1447</v>
      </c>
      <c r="F5419" t="s">
        <v>2760</v>
      </c>
      <c r="G5419" t="s">
        <v>3572</v>
      </c>
      <c r="H5419" t="s">
        <v>4517</v>
      </c>
    </row>
    <row r="5420" spans="1:8">
      <c r="A5420" t="s">
        <v>714</v>
      </c>
      <c r="B5420">
        <f>HYPERLINK("https://github.com/pmd/pmd/commit/e530bff3f938eb226e1bffa5cd33c549739be5ed", "e530bff3f938eb226e1bffa5cd33c549739be5ed")</f>
        <v>0</v>
      </c>
      <c r="C5420">
        <f>HYPERLINK("https://github.com/pmd/pmd/commit/51fa5e400fc61ce1e90f6d172298049c6be8f408", "51fa5e400fc61ce1e90f6d172298049c6be8f408")</f>
        <v>0</v>
      </c>
      <c r="D5420" t="s">
        <v>787</v>
      </c>
      <c r="E5420" t="s">
        <v>1507</v>
      </c>
      <c r="F5420" t="s">
        <v>2761</v>
      </c>
      <c r="G5420" t="s">
        <v>3332</v>
      </c>
      <c r="H5420" t="s">
        <v>4562</v>
      </c>
    </row>
    <row r="5421" spans="1:8">
      <c r="A5421" t="s">
        <v>715</v>
      </c>
      <c r="B5421">
        <f>HYPERLINK("https://github.com/pmd/pmd/commit/96e2c1b2863b82eed80a95af6281543345a022ce", "96e2c1b2863b82eed80a95af6281543345a022ce")</f>
        <v>0</v>
      </c>
      <c r="C5421">
        <f>HYPERLINK("https://github.com/pmd/pmd/commit/e669d3834fea3663045a02c2c439f931c5cf35cb", "e669d3834fea3663045a02c2c439f931c5cf35cb")</f>
        <v>0</v>
      </c>
      <c r="D5421" t="s">
        <v>787</v>
      </c>
      <c r="E5421" t="s">
        <v>1508</v>
      </c>
      <c r="F5421" t="s">
        <v>2758</v>
      </c>
      <c r="G5421" t="s">
        <v>3571</v>
      </c>
      <c r="H5421" t="s">
        <v>5949</v>
      </c>
    </row>
    <row r="5422" spans="1:8">
      <c r="A5422" t="s">
        <v>716</v>
      </c>
      <c r="B5422">
        <f>HYPERLINK("https://github.com/pmd/pmd/commit/3e68d334df6c73795f14c1ec01ed3b22365ba322", "3e68d334df6c73795f14c1ec01ed3b22365ba322")</f>
        <v>0</v>
      </c>
      <c r="C5422">
        <f>HYPERLINK("https://github.com/pmd/pmd/commit/96e2c1b2863b82eed80a95af6281543345a022ce", "96e2c1b2863b82eed80a95af6281543345a022ce")</f>
        <v>0</v>
      </c>
      <c r="D5422" t="s">
        <v>787</v>
      </c>
      <c r="E5422" t="s">
        <v>1509</v>
      </c>
      <c r="F5422" t="s">
        <v>2762</v>
      </c>
      <c r="G5422" t="s">
        <v>3573</v>
      </c>
      <c r="H5422" t="s">
        <v>4246</v>
      </c>
    </row>
    <row r="5423" spans="1:8">
      <c r="F5423" t="s">
        <v>2763</v>
      </c>
      <c r="G5423" t="s">
        <v>2915</v>
      </c>
      <c r="H5423" t="s">
        <v>4246</v>
      </c>
    </row>
    <row r="5424" spans="1:8">
      <c r="F5424" t="s">
        <v>2764</v>
      </c>
      <c r="G5424" t="s">
        <v>2914</v>
      </c>
      <c r="H5424" t="s">
        <v>4246</v>
      </c>
    </row>
    <row r="5425" spans="1:8">
      <c r="F5425" t="s">
        <v>2765</v>
      </c>
      <c r="G5425" t="s">
        <v>2840</v>
      </c>
      <c r="H5425" t="s">
        <v>4246</v>
      </c>
    </row>
    <row r="5426" spans="1:8">
      <c r="A5426" t="s">
        <v>717</v>
      </c>
      <c r="B5426">
        <f>HYPERLINK("https://github.com/pmd/pmd/commit/7ff4327ef2df343d5a9d4bbbd8a0a6cc90435457", "7ff4327ef2df343d5a9d4bbbd8a0a6cc90435457")</f>
        <v>0</v>
      </c>
      <c r="C5426">
        <f>HYPERLINK("https://github.com/pmd/pmd/commit/3e68d334df6c73795f14c1ec01ed3b22365ba322", "3e68d334df6c73795f14c1ec01ed3b22365ba322")</f>
        <v>0</v>
      </c>
      <c r="D5426" t="s">
        <v>787</v>
      </c>
      <c r="E5426" t="s">
        <v>1510</v>
      </c>
      <c r="F5426" t="s">
        <v>2766</v>
      </c>
      <c r="G5426" t="s">
        <v>3442</v>
      </c>
      <c r="H5426" t="s">
        <v>5950</v>
      </c>
    </row>
    <row r="5427" spans="1:8">
      <c r="A5427" t="s">
        <v>718</v>
      </c>
      <c r="B5427">
        <f>HYPERLINK("https://github.com/pmd/pmd/commit/30718ad5dd96d7e73428d495a7ea699953e9a559", "30718ad5dd96d7e73428d495a7ea699953e9a559")</f>
        <v>0</v>
      </c>
      <c r="C5427">
        <f>HYPERLINK("https://github.com/pmd/pmd/commit/dd0afb326e1d888f501c09f56521ab78aa5a739c", "dd0afb326e1d888f501c09f56521ab78aa5a739c")</f>
        <v>0</v>
      </c>
      <c r="D5427" t="s">
        <v>787</v>
      </c>
      <c r="E5427" t="s">
        <v>1510</v>
      </c>
      <c r="F5427" t="s">
        <v>2650</v>
      </c>
      <c r="G5427" t="s">
        <v>3388</v>
      </c>
      <c r="H5427" t="s">
        <v>4246</v>
      </c>
    </row>
    <row r="5428" spans="1:8">
      <c r="A5428" t="s">
        <v>719</v>
      </c>
      <c r="B5428">
        <f>HYPERLINK("https://github.com/pmd/pmd/commit/af860c25e053b7f3048ba2d9d936965ae43285d0", "af860c25e053b7f3048ba2d9d936965ae43285d0")</f>
        <v>0</v>
      </c>
      <c r="C5428">
        <f>HYPERLINK("https://github.com/pmd/pmd/commit/5840314c61f1abedede410be65f2cfa2dba2e89a", "5840314c61f1abedede410be65f2cfa2dba2e89a")</f>
        <v>0</v>
      </c>
      <c r="D5428" t="s">
        <v>787</v>
      </c>
      <c r="E5428" t="s">
        <v>1510</v>
      </c>
      <c r="F5428" t="s">
        <v>2767</v>
      </c>
      <c r="G5428" t="s">
        <v>2798</v>
      </c>
      <c r="H5428" t="s">
        <v>4246</v>
      </c>
    </row>
    <row r="5429" spans="1:8">
      <c r="A5429" t="s">
        <v>720</v>
      </c>
      <c r="B5429">
        <f>HYPERLINK("https://github.com/pmd/pmd/commit/e8718aece79b01568af41e94dd2907101075a1b5", "e8718aece79b01568af41e94dd2907101075a1b5")</f>
        <v>0</v>
      </c>
      <c r="C5429">
        <f>HYPERLINK("https://github.com/pmd/pmd/commit/af860c25e053b7f3048ba2d9d936965ae43285d0", "af860c25e053b7f3048ba2d9d936965ae43285d0")</f>
        <v>0</v>
      </c>
      <c r="D5429" t="s">
        <v>787</v>
      </c>
      <c r="E5429" t="s">
        <v>1511</v>
      </c>
      <c r="F5429" t="s">
        <v>2419</v>
      </c>
      <c r="G5429" t="s">
        <v>3383</v>
      </c>
      <c r="H5429" t="s">
        <v>4246</v>
      </c>
    </row>
    <row r="5430" spans="1:8">
      <c r="A5430" t="s">
        <v>721</v>
      </c>
      <c r="B5430">
        <f>HYPERLINK("https://github.com/pmd/pmd/commit/cb70ab5268aed4e683db9f5dbccc90204a542db7", "cb70ab5268aed4e683db9f5dbccc90204a542db7")</f>
        <v>0</v>
      </c>
      <c r="C5430">
        <f>HYPERLINK("https://github.com/pmd/pmd/commit/6627ac3974c94666e5986023e9bb09eae28a3d73", "6627ac3974c94666e5986023e9bb09eae28a3d73")</f>
        <v>0</v>
      </c>
      <c r="D5430" t="s">
        <v>787</v>
      </c>
      <c r="E5430" t="s">
        <v>1512</v>
      </c>
      <c r="F5430" t="s">
        <v>2686</v>
      </c>
      <c r="G5430" t="s">
        <v>3518</v>
      </c>
      <c r="H5430" t="s">
        <v>5951</v>
      </c>
    </row>
    <row r="5431" spans="1:8">
      <c r="A5431" t="s">
        <v>722</v>
      </c>
      <c r="B5431">
        <f>HYPERLINK("https://github.com/pmd/pmd/commit/32a76bd602fcdb947bbca3465403c6ee7430ec89", "32a76bd602fcdb947bbca3465403c6ee7430ec89")</f>
        <v>0</v>
      </c>
      <c r="C5431">
        <f>HYPERLINK("https://github.com/pmd/pmd/commit/a5b68ddfcf81ef01c94ac8af88dc10fc7a7002be", "a5b68ddfcf81ef01c94ac8af88dc10fc7a7002be")</f>
        <v>0</v>
      </c>
      <c r="D5431" t="s">
        <v>787</v>
      </c>
      <c r="E5431" t="s">
        <v>1513</v>
      </c>
      <c r="F5431" t="s">
        <v>2768</v>
      </c>
      <c r="G5431" t="s">
        <v>3574</v>
      </c>
      <c r="H5431" t="s">
        <v>5952</v>
      </c>
    </row>
    <row r="5432" spans="1:8">
      <c r="H5432" t="s">
        <v>5770</v>
      </c>
    </row>
    <row r="5433" spans="1:8">
      <c r="H5433" t="s">
        <v>5953</v>
      </c>
    </row>
    <row r="5434" spans="1:8">
      <c r="H5434" t="s">
        <v>5954</v>
      </c>
    </row>
    <row r="5435" spans="1:8">
      <c r="H5435" t="s">
        <v>5955</v>
      </c>
    </row>
    <row r="5436" spans="1:8">
      <c r="H5436" t="s">
        <v>5956</v>
      </c>
    </row>
    <row r="5437" spans="1:8">
      <c r="H5437" t="s">
        <v>5957</v>
      </c>
    </row>
    <row r="5438" spans="1:8">
      <c r="H5438" t="s">
        <v>5958</v>
      </c>
    </row>
    <row r="5439" spans="1:8">
      <c r="H5439" t="s">
        <v>5959</v>
      </c>
    </row>
    <row r="5440" spans="1:8">
      <c r="H5440" t="s">
        <v>5960</v>
      </c>
    </row>
    <row r="5441" spans="1:8">
      <c r="A5441" t="s">
        <v>723</v>
      </c>
      <c r="B5441">
        <f>HYPERLINK("https://github.com/pmd/pmd/commit/cbf2951c1da05527b5ac9724f3219b6637bc06b2", "cbf2951c1da05527b5ac9724f3219b6637bc06b2")</f>
        <v>0</v>
      </c>
      <c r="C5441">
        <f>HYPERLINK("https://github.com/pmd/pmd/commit/495dbb750fcee05e8d9e9b2cbc4ce57098ca9b55", "495dbb750fcee05e8d9e9b2cbc4ce57098ca9b55")</f>
        <v>0</v>
      </c>
      <c r="D5441" t="s">
        <v>781</v>
      </c>
      <c r="E5441" t="s">
        <v>1440</v>
      </c>
      <c r="F5441" t="s">
        <v>2769</v>
      </c>
      <c r="G5441" t="s">
        <v>3575</v>
      </c>
      <c r="H5441" t="s">
        <v>5961</v>
      </c>
    </row>
    <row r="5442" spans="1:8">
      <c r="F5442" t="s">
        <v>2770</v>
      </c>
      <c r="G5442" t="s">
        <v>3576</v>
      </c>
      <c r="H5442" t="s">
        <v>5962</v>
      </c>
    </row>
    <row r="5443" spans="1:8">
      <c r="F5443" t="s">
        <v>2574</v>
      </c>
      <c r="G5443" t="s">
        <v>3445</v>
      </c>
      <c r="H5443" t="s">
        <v>5928</v>
      </c>
    </row>
    <row r="5444" spans="1:8">
      <c r="A5444" t="s">
        <v>724</v>
      </c>
      <c r="B5444">
        <f>HYPERLINK("https://github.com/pmd/pmd/commit/8587844c1c650506140d64c3916e094845ee6883", "8587844c1c650506140d64c3916e094845ee6883")</f>
        <v>0</v>
      </c>
      <c r="C5444">
        <f>HYPERLINK("https://github.com/pmd/pmd/commit/c868d7243b6955d5fb0774d39891eff0af5e70f7", "c868d7243b6955d5fb0774d39891eff0af5e70f7")</f>
        <v>0</v>
      </c>
      <c r="D5444" t="s">
        <v>781</v>
      </c>
      <c r="E5444" t="s">
        <v>1514</v>
      </c>
      <c r="F5444" t="s">
        <v>2771</v>
      </c>
      <c r="G5444" t="s">
        <v>3199</v>
      </c>
      <c r="H5444" t="s">
        <v>5963</v>
      </c>
    </row>
    <row r="5445" spans="1:8">
      <c r="A5445" t="s">
        <v>725</v>
      </c>
      <c r="B5445">
        <f>HYPERLINK("https://github.com/pmd/pmd/commit/ba105a646c4f43c4680886002d932139f0448668", "ba105a646c4f43c4680886002d932139f0448668")</f>
        <v>0</v>
      </c>
      <c r="C5445">
        <f>HYPERLINK("https://github.com/pmd/pmd/commit/8587844c1c650506140d64c3916e094845ee6883", "8587844c1c650506140d64c3916e094845ee6883")</f>
        <v>0</v>
      </c>
      <c r="D5445" t="s">
        <v>781</v>
      </c>
      <c r="E5445" t="s">
        <v>1515</v>
      </c>
      <c r="F5445" t="s">
        <v>2329</v>
      </c>
      <c r="G5445" t="s">
        <v>3199</v>
      </c>
      <c r="H5445" t="s">
        <v>4258</v>
      </c>
    </row>
    <row r="5446" spans="1:8">
      <c r="F5446" t="s">
        <v>2331</v>
      </c>
      <c r="G5446" t="s">
        <v>3335</v>
      </c>
      <c r="H5446" t="s">
        <v>5964</v>
      </c>
    </row>
    <row r="5447" spans="1:8">
      <c r="H5447" t="s">
        <v>5965</v>
      </c>
    </row>
    <row r="5448" spans="1:8">
      <c r="H5448" t="s">
        <v>5966</v>
      </c>
    </row>
    <row r="5449" spans="1:8">
      <c r="H5449" t="s">
        <v>5967</v>
      </c>
    </row>
    <row r="5450" spans="1:8">
      <c r="F5450" t="s">
        <v>2772</v>
      </c>
      <c r="G5450" t="s">
        <v>3575</v>
      </c>
      <c r="H5450" t="s">
        <v>5968</v>
      </c>
    </row>
    <row r="5451" spans="1:8">
      <c r="H5451" t="s">
        <v>5969</v>
      </c>
    </row>
    <row r="5452" spans="1:8">
      <c r="A5452" t="s">
        <v>726</v>
      </c>
      <c r="B5452">
        <f>HYPERLINK("https://github.com/pmd/pmd/commit/849ed7c10c47438dd6bc04afd326d3b3df3bcbf4", "849ed7c10c47438dd6bc04afd326d3b3df3bcbf4")</f>
        <v>0</v>
      </c>
      <c r="C5452">
        <f>HYPERLINK("https://github.com/pmd/pmd/commit/fb8c19f661bc79ace522b56e3cc9808ec7926404", "fb8c19f661bc79ace522b56e3cc9808ec7926404")</f>
        <v>0</v>
      </c>
      <c r="D5452" t="s">
        <v>781</v>
      </c>
      <c r="E5452" t="s">
        <v>1447</v>
      </c>
      <c r="F5452" t="s">
        <v>2433</v>
      </c>
      <c r="G5452" t="s">
        <v>2988</v>
      </c>
      <c r="H5452" t="s">
        <v>5970</v>
      </c>
    </row>
    <row r="5453" spans="1:8">
      <c r="F5453" t="s">
        <v>2769</v>
      </c>
      <c r="G5453" t="s">
        <v>3575</v>
      </c>
      <c r="H5453" t="s">
        <v>5968</v>
      </c>
    </row>
    <row r="5454" spans="1:8">
      <c r="H5454" t="s">
        <v>5969</v>
      </c>
    </row>
    <row r="5455" spans="1:8">
      <c r="H5455" t="s">
        <v>5971</v>
      </c>
    </row>
    <row r="5456" spans="1:8">
      <c r="H5456" t="s">
        <v>5972</v>
      </c>
    </row>
    <row r="5457" spans="1:8">
      <c r="H5457" t="s">
        <v>5973</v>
      </c>
    </row>
    <row r="5458" spans="1:8">
      <c r="H5458" t="s">
        <v>5974</v>
      </c>
    </row>
    <row r="5459" spans="1:8">
      <c r="H5459" t="s">
        <v>5975</v>
      </c>
    </row>
    <row r="5460" spans="1:8">
      <c r="A5460" t="s">
        <v>727</v>
      </c>
      <c r="B5460">
        <f>HYPERLINK("https://github.com/pmd/pmd/commit/517fef6f83de8604ef62c50548c7902a9f23602d", "517fef6f83de8604ef62c50548c7902a9f23602d")</f>
        <v>0</v>
      </c>
      <c r="C5460">
        <f>HYPERLINK("https://github.com/pmd/pmd/commit/be4b0d9bbe55f779a282e321a165a9aacb94f567", "be4b0d9bbe55f779a282e321a165a9aacb94f567")</f>
        <v>0</v>
      </c>
      <c r="D5460" t="s">
        <v>781</v>
      </c>
      <c r="E5460" t="s">
        <v>1516</v>
      </c>
      <c r="F5460" t="s">
        <v>2566</v>
      </c>
      <c r="G5460" t="s">
        <v>3440</v>
      </c>
      <c r="H5460" t="s">
        <v>5976</v>
      </c>
    </row>
    <row r="5461" spans="1:8">
      <c r="A5461" t="s">
        <v>728</v>
      </c>
      <c r="B5461">
        <f>HYPERLINK("https://github.com/pmd/pmd/commit/3d5c2d1f70ead1418ee0437688417b6d791513b9", "3d5c2d1f70ead1418ee0437688417b6d791513b9")</f>
        <v>0</v>
      </c>
      <c r="C5461">
        <f>HYPERLINK("https://github.com/pmd/pmd/commit/1d1e1e9c8bccc614158eb4b5bbf89f44188dcab1", "1d1e1e9c8bccc614158eb4b5bbf89f44188dcab1")</f>
        <v>0</v>
      </c>
      <c r="D5461" t="s">
        <v>781</v>
      </c>
      <c r="E5461" t="s">
        <v>1517</v>
      </c>
      <c r="F5461" t="s">
        <v>2699</v>
      </c>
      <c r="G5461" t="s">
        <v>3527</v>
      </c>
      <c r="H5461" t="s">
        <v>5977</v>
      </c>
    </row>
    <row r="5462" spans="1:8">
      <c r="H5462" t="s">
        <v>5770</v>
      </c>
    </row>
    <row r="5463" spans="1:8">
      <c r="H5463" t="s">
        <v>5770</v>
      </c>
    </row>
    <row r="5464" spans="1:8">
      <c r="H5464" t="s">
        <v>5770</v>
      </c>
    </row>
    <row r="5465" spans="1:8">
      <c r="A5465" t="s">
        <v>729</v>
      </c>
      <c r="B5465">
        <f>HYPERLINK("https://github.com/pmd/pmd/commit/2f3f0d69609c5a27c07b56e2220801c6700ac40e", "2f3f0d69609c5a27c07b56e2220801c6700ac40e")</f>
        <v>0</v>
      </c>
      <c r="C5465">
        <f>HYPERLINK("https://github.com/pmd/pmd/commit/bc7bbed1b49e5f8eef0e58d87f698328621ae152", "bc7bbed1b49e5f8eef0e58d87f698328621ae152")</f>
        <v>0</v>
      </c>
      <c r="D5465" t="s">
        <v>787</v>
      </c>
      <c r="E5465" t="s">
        <v>1518</v>
      </c>
      <c r="F5465" t="s">
        <v>2648</v>
      </c>
      <c r="G5465" t="s">
        <v>3293</v>
      </c>
      <c r="H5465" t="s">
        <v>3872</v>
      </c>
    </row>
    <row r="5466" spans="1:8">
      <c r="A5466" t="s">
        <v>730</v>
      </c>
      <c r="B5466">
        <f>HYPERLINK("https://github.com/pmd/pmd/commit/acc4979a851181df7c54badbbe3d1bdd9d2e0e6d", "acc4979a851181df7c54badbbe3d1bdd9d2e0e6d")</f>
        <v>0</v>
      </c>
      <c r="C5466">
        <f>HYPERLINK("https://github.com/pmd/pmd/commit/815cc2912ed1e6aee603050ba87c83f473267244", "815cc2912ed1e6aee603050ba87c83f473267244")</f>
        <v>0</v>
      </c>
      <c r="D5466" t="s">
        <v>781</v>
      </c>
      <c r="E5466" t="s">
        <v>1519</v>
      </c>
      <c r="F5466" t="s">
        <v>2720</v>
      </c>
      <c r="G5466" t="s">
        <v>3197</v>
      </c>
      <c r="H5466" t="s">
        <v>5947</v>
      </c>
    </row>
    <row r="5467" spans="1:8">
      <c r="A5467" t="s">
        <v>731</v>
      </c>
      <c r="B5467">
        <f>HYPERLINK("https://github.com/pmd/pmd/commit/f34c182f0689b50e014eb138d39908c786f61364", "f34c182f0689b50e014eb138d39908c786f61364")</f>
        <v>0</v>
      </c>
      <c r="C5467">
        <f>HYPERLINK("https://github.com/pmd/pmd/commit/d6d53ed2dd3bd94fcc8ed0ac3f7bf91d579f07c9", "d6d53ed2dd3bd94fcc8ed0ac3f7bf91d579f07c9")</f>
        <v>0</v>
      </c>
      <c r="D5467" t="s">
        <v>787</v>
      </c>
      <c r="E5467" t="s">
        <v>1520</v>
      </c>
      <c r="F5467" t="s">
        <v>2333</v>
      </c>
      <c r="G5467" t="s">
        <v>3337</v>
      </c>
      <c r="H5467" t="s">
        <v>4246</v>
      </c>
    </row>
    <row r="5468" spans="1:8">
      <c r="A5468" t="s">
        <v>732</v>
      </c>
      <c r="B5468">
        <f>HYPERLINK("https://github.com/pmd/pmd/commit/67cc06e60da6bd5dc01787ec41e1840505818c51", "67cc06e60da6bd5dc01787ec41e1840505818c51")</f>
        <v>0</v>
      </c>
      <c r="C5468">
        <f>HYPERLINK("https://github.com/pmd/pmd/commit/3da4f377449c59422214dc46d8eee109fdd81579", "3da4f377449c59422214dc46d8eee109fdd81579")</f>
        <v>0</v>
      </c>
      <c r="D5468" t="s">
        <v>787</v>
      </c>
      <c r="E5468" t="s">
        <v>1521</v>
      </c>
      <c r="F5468" t="s">
        <v>2344</v>
      </c>
      <c r="G5468" t="s">
        <v>3342</v>
      </c>
      <c r="H5468" t="s">
        <v>5115</v>
      </c>
    </row>
    <row r="5469" spans="1:8">
      <c r="A5469" t="s">
        <v>733</v>
      </c>
      <c r="B5469">
        <f>HYPERLINK("https://github.com/pmd/pmd/commit/746fcbf086c514895dd85e7b7a451b3035d8e102", "746fcbf086c514895dd85e7b7a451b3035d8e102")</f>
        <v>0</v>
      </c>
      <c r="C5469">
        <f>HYPERLINK("https://github.com/pmd/pmd/commit/dcd8ff0ac082bc38760e7154ef73bc321bd48a81", "dcd8ff0ac082bc38760e7154ef73bc321bd48a81")</f>
        <v>0</v>
      </c>
      <c r="D5469" t="s">
        <v>787</v>
      </c>
      <c r="E5469" t="s">
        <v>1522</v>
      </c>
      <c r="F5469" t="s">
        <v>2635</v>
      </c>
      <c r="G5469" t="s">
        <v>3483</v>
      </c>
      <c r="H5469" t="s">
        <v>5978</v>
      </c>
    </row>
    <row r="5470" spans="1:8">
      <c r="A5470" t="s">
        <v>734</v>
      </c>
      <c r="B5470">
        <f>HYPERLINK("https://github.com/pmd/pmd/commit/3ba63285ac7d4a4a4a2ddd610df44551a798d1df", "3ba63285ac7d4a4a4a2ddd610df44551a798d1df")</f>
        <v>0</v>
      </c>
      <c r="C5470">
        <f>HYPERLINK("https://github.com/pmd/pmd/commit/58c9f361d3447e10e0ebcfe3cd00c7709a361267", "58c9f361d3447e10e0ebcfe3cd00c7709a361267")</f>
        <v>0</v>
      </c>
      <c r="D5470" t="s">
        <v>787</v>
      </c>
      <c r="E5470" t="s">
        <v>1523</v>
      </c>
      <c r="F5470" t="s">
        <v>2773</v>
      </c>
      <c r="G5470" t="s">
        <v>3577</v>
      </c>
      <c r="H5470" t="s">
        <v>5979</v>
      </c>
    </row>
    <row r="5471" spans="1:8">
      <c r="H5471" t="s">
        <v>5980</v>
      </c>
    </row>
    <row r="5472" spans="1:8">
      <c r="F5472" t="s">
        <v>2774</v>
      </c>
      <c r="G5472" t="s">
        <v>3578</v>
      </c>
      <c r="H5472" t="s">
        <v>5981</v>
      </c>
    </row>
    <row r="5473" spans="1:8">
      <c r="H5473" t="s">
        <v>5982</v>
      </c>
    </row>
    <row r="5474" spans="1:8">
      <c r="H5474" t="s">
        <v>5983</v>
      </c>
    </row>
    <row r="5475" spans="1:8">
      <c r="A5475" t="s">
        <v>735</v>
      </c>
      <c r="B5475">
        <f>HYPERLINK("https://github.com/pmd/pmd/commit/008fe948c6e067512c8522470961bed89ec900c2", "008fe948c6e067512c8522470961bed89ec900c2")</f>
        <v>0</v>
      </c>
      <c r="C5475">
        <f>HYPERLINK("https://github.com/pmd/pmd/commit/2d459d9813412fb876c00fdb8c1b6e437d3b8837", "2d459d9813412fb876c00fdb8c1b6e437d3b8837")</f>
        <v>0</v>
      </c>
      <c r="D5475" t="s">
        <v>787</v>
      </c>
      <c r="E5475" t="s">
        <v>1524</v>
      </c>
      <c r="F5475" t="s">
        <v>2775</v>
      </c>
      <c r="G5475" t="s">
        <v>3579</v>
      </c>
      <c r="H5475" t="s">
        <v>4246</v>
      </c>
    </row>
    <row r="5476" spans="1:8">
      <c r="A5476" t="s">
        <v>735</v>
      </c>
      <c r="B5476">
        <f>HYPERLINK("https://github.com/pmd/pmd/commit/e7a72df12ed937c935d196374ca0132b63c84195", "e7a72df12ed937c935d196374ca0132b63c84195")</f>
        <v>0</v>
      </c>
      <c r="C5476">
        <f>HYPERLINK("https://github.com/pmd/pmd/commit/a934c5f12da696cf4a1825793ee85c3ee0de0514", "a934c5f12da696cf4a1825793ee85c3ee0de0514")</f>
        <v>0</v>
      </c>
      <c r="D5476" t="s">
        <v>787</v>
      </c>
      <c r="E5476" t="s">
        <v>1525</v>
      </c>
      <c r="F5476" t="s">
        <v>2776</v>
      </c>
      <c r="G5476" t="s">
        <v>3580</v>
      </c>
      <c r="H5476" t="s">
        <v>4246</v>
      </c>
    </row>
    <row r="5477" spans="1:8">
      <c r="A5477" t="s">
        <v>736</v>
      </c>
      <c r="B5477">
        <f>HYPERLINK("https://github.com/pmd/pmd/commit/868883819020b0780313358e00f6132b3e8dc73f", "868883819020b0780313358e00f6132b3e8dc73f")</f>
        <v>0</v>
      </c>
      <c r="C5477">
        <f>HYPERLINK("https://github.com/pmd/pmd/commit/9cbdd4b58869888b75906bb7599682c729230001", "9cbdd4b58869888b75906bb7599682c729230001")</f>
        <v>0</v>
      </c>
      <c r="D5477" t="s">
        <v>787</v>
      </c>
      <c r="E5477" t="s">
        <v>1526</v>
      </c>
      <c r="F5477" t="s">
        <v>2753</v>
      </c>
      <c r="G5477" t="s">
        <v>3510</v>
      </c>
      <c r="H5477" t="s">
        <v>5984</v>
      </c>
    </row>
    <row r="5478" spans="1:8">
      <c r="F5478" t="s">
        <v>2777</v>
      </c>
      <c r="G5478" t="s">
        <v>3513</v>
      </c>
      <c r="H5478" t="s">
        <v>5984</v>
      </c>
    </row>
    <row r="5479" spans="1:8">
      <c r="A5479" t="s">
        <v>737</v>
      </c>
      <c r="B5479">
        <f>HYPERLINK("https://github.com/pmd/pmd/commit/00924bea75724a4de05503aac9f4da9233b2201c", "00924bea75724a4de05503aac9f4da9233b2201c")</f>
        <v>0</v>
      </c>
      <c r="C5479">
        <f>HYPERLINK("https://github.com/pmd/pmd/commit/868883819020b0780313358e00f6132b3e8dc73f", "868883819020b0780313358e00f6132b3e8dc73f")</f>
        <v>0</v>
      </c>
      <c r="D5479" t="s">
        <v>787</v>
      </c>
      <c r="E5479" t="s">
        <v>1527</v>
      </c>
      <c r="F5479" t="s">
        <v>2778</v>
      </c>
      <c r="G5479" t="s">
        <v>3301</v>
      </c>
      <c r="H5479" t="s">
        <v>4546</v>
      </c>
    </row>
    <row r="5480" spans="1:8">
      <c r="F5480" t="s">
        <v>2779</v>
      </c>
      <c r="G5480" t="s">
        <v>3301</v>
      </c>
      <c r="H5480" t="s">
        <v>4546</v>
      </c>
    </row>
    <row r="5481" spans="1:8">
      <c r="H5481" t="s">
        <v>4262</v>
      </c>
    </row>
    <row r="5482" spans="1:8">
      <c r="F5482" t="s">
        <v>2780</v>
      </c>
      <c r="G5482" t="s">
        <v>3301</v>
      </c>
      <c r="H5482" t="s">
        <v>4546</v>
      </c>
    </row>
    <row r="5483" spans="1:8">
      <c r="H5483" t="s">
        <v>4262</v>
      </c>
    </row>
    <row r="5484" spans="1:8">
      <c r="F5484" t="s">
        <v>2330</v>
      </c>
      <c r="G5484" t="s">
        <v>3301</v>
      </c>
      <c r="H5484" t="s">
        <v>4546</v>
      </c>
    </row>
    <row r="5485" spans="1:8">
      <c r="H5485" t="s">
        <v>4262</v>
      </c>
    </row>
    <row r="5486" spans="1:8">
      <c r="F5486" t="s">
        <v>2781</v>
      </c>
      <c r="G5486" t="s">
        <v>3301</v>
      </c>
      <c r="H5486" t="s">
        <v>4546</v>
      </c>
    </row>
    <row r="5487" spans="1:8">
      <c r="H5487" t="s">
        <v>4262</v>
      </c>
    </row>
    <row r="5488" spans="1:8">
      <c r="F5488" t="s">
        <v>2341</v>
      </c>
      <c r="G5488" t="s">
        <v>3301</v>
      </c>
      <c r="H5488" t="s">
        <v>4546</v>
      </c>
    </row>
    <row r="5489" spans="1:8">
      <c r="H5489" t="s">
        <v>4262</v>
      </c>
    </row>
    <row r="5490" spans="1:8">
      <c r="F5490" t="s">
        <v>2782</v>
      </c>
      <c r="G5490" t="s">
        <v>3301</v>
      </c>
      <c r="H5490" t="s">
        <v>4546</v>
      </c>
    </row>
    <row r="5491" spans="1:8">
      <c r="H5491" t="s">
        <v>4262</v>
      </c>
    </row>
    <row r="5492" spans="1:8">
      <c r="F5492" t="s">
        <v>2292</v>
      </c>
      <c r="G5492" t="s">
        <v>3307</v>
      </c>
      <c r="H5492" t="s">
        <v>5985</v>
      </c>
    </row>
    <row r="5493" spans="1:8">
      <c r="F5493" t="s">
        <v>2783</v>
      </c>
      <c r="G5493" t="s">
        <v>3301</v>
      </c>
      <c r="H5493" t="s">
        <v>4546</v>
      </c>
    </row>
    <row r="5494" spans="1:8">
      <c r="H5494" t="s">
        <v>4262</v>
      </c>
    </row>
    <row r="5495" spans="1:8">
      <c r="F5495" t="s">
        <v>2349</v>
      </c>
      <c r="G5495" t="s">
        <v>3301</v>
      </c>
      <c r="H5495" t="s">
        <v>4546</v>
      </c>
    </row>
    <row r="5496" spans="1:8">
      <c r="H5496" t="s">
        <v>4262</v>
      </c>
    </row>
    <row r="5497" spans="1:8">
      <c r="F5497" t="s">
        <v>2352</v>
      </c>
      <c r="G5497" t="s">
        <v>3301</v>
      </c>
      <c r="H5497" t="s">
        <v>4546</v>
      </c>
    </row>
    <row r="5498" spans="1:8">
      <c r="H5498" t="s">
        <v>4262</v>
      </c>
    </row>
    <row r="5499" spans="1:8">
      <c r="A5499" t="s">
        <v>738</v>
      </c>
      <c r="B5499">
        <f>HYPERLINK("https://github.com/pmd/pmd/commit/5d7e2473f46fe9895692026749ddfcde51ecf8d2", "5d7e2473f46fe9895692026749ddfcde51ecf8d2")</f>
        <v>0</v>
      </c>
      <c r="C5499">
        <f>HYPERLINK("https://github.com/pmd/pmd/commit/8e0473771547e00b4142d0afe03391efbcf220dc", "8e0473771547e00b4142d0afe03391efbcf220dc")</f>
        <v>0</v>
      </c>
      <c r="D5499" t="s">
        <v>779</v>
      </c>
      <c r="E5499" t="s">
        <v>1528</v>
      </c>
      <c r="F5499" t="s">
        <v>2784</v>
      </c>
      <c r="G5499" t="s">
        <v>3581</v>
      </c>
      <c r="H5499" t="s">
        <v>5986</v>
      </c>
    </row>
    <row r="5500" spans="1:8">
      <c r="H5500" t="s">
        <v>5987</v>
      </c>
    </row>
    <row r="5501" spans="1:8">
      <c r="A5501" t="s">
        <v>738</v>
      </c>
      <c r="B5501">
        <f>HYPERLINK("https://github.com/pmd/pmd/commit/301cd0ef34b71a9280960bc662ca29365a6fafd4", "301cd0ef34b71a9280960bc662ca29365a6fafd4")</f>
        <v>0</v>
      </c>
      <c r="C5501">
        <f>HYPERLINK("https://github.com/pmd/pmd/commit/5d7e2473f46fe9895692026749ddfcde51ecf8d2", "5d7e2473f46fe9895692026749ddfcde51ecf8d2")</f>
        <v>0</v>
      </c>
      <c r="D5501" t="s">
        <v>779</v>
      </c>
      <c r="E5501" t="s">
        <v>1529</v>
      </c>
      <c r="F5501" t="s">
        <v>2784</v>
      </c>
      <c r="G5501" t="s">
        <v>3581</v>
      </c>
      <c r="H5501" t="s">
        <v>5988</v>
      </c>
    </row>
    <row r="5502" spans="1:8">
      <c r="A5502" t="s">
        <v>738</v>
      </c>
      <c r="B5502">
        <f>HYPERLINK("https://github.com/pmd/pmd/commit/4a0c735506d9fecb9850e0426528f977f33dd559", "4a0c735506d9fecb9850e0426528f977f33dd559")</f>
        <v>0</v>
      </c>
      <c r="C5502">
        <f>HYPERLINK("https://github.com/pmd/pmd/commit/301cd0ef34b71a9280960bc662ca29365a6fafd4", "301cd0ef34b71a9280960bc662ca29365a6fafd4")</f>
        <v>0</v>
      </c>
      <c r="D5502" t="s">
        <v>779</v>
      </c>
      <c r="E5502" t="s">
        <v>1530</v>
      </c>
      <c r="F5502" t="s">
        <v>2785</v>
      </c>
      <c r="G5502" t="s">
        <v>3582</v>
      </c>
      <c r="H5502" t="s">
        <v>5989</v>
      </c>
    </row>
    <row r="5503" spans="1:8">
      <c r="H5503" t="s">
        <v>5990</v>
      </c>
    </row>
    <row r="5504" spans="1:8">
      <c r="H5504" t="s">
        <v>5991</v>
      </c>
    </row>
    <row r="5505" spans="1:8">
      <c r="A5505" t="s">
        <v>739</v>
      </c>
      <c r="B5505">
        <f>HYPERLINK("https://github.com/pmd/pmd/commit/90e5c52295c86b9b8965fa7441eb3091e95816b5", "90e5c52295c86b9b8965fa7441eb3091e95816b5")</f>
        <v>0</v>
      </c>
      <c r="C5505">
        <f>HYPERLINK("https://github.com/pmd/pmd/commit/cd7e41a9cbc04c486826bd57641056eca492c86e", "cd7e41a9cbc04c486826bd57641056eca492c86e")</f>
        <v>0</v>
      </c>
      <c r="D5505" t="s">
        <v>779</v>
      </c>
      <c r="E5505" t="s">
        <v>1531</v>
      </c>
      <c r="F5505" t="s">
        <v>2785</v>
      </c>
      <c r="G5505" t="s">
        <v>3582</v>
      </c>
      <c r="H5505" t="s">
        <v>5992</v>
      </c>
    </row>
    <row r="5506" spans="1:8">
      <c r="H5506" t="s">
        <v>5993</v>
      </c>
    </row>
    <row r="5507" spans="1:8">
      <c r="A5507" t="s">
        <v>740</v>
      </c>
      <c r="B5507">
        <f>HYPERLINK("https://github.com/pmd/pmd/commit/ee652286c69ae14c2150730ef219e3450c798445", "ee652286c69ae14c2150730ef219e3450c798445")</f>
        <v>0</v>
      </c>
      <c r="C5507">
        <f>HYPERLINK("https://github.com/pmd/pmd/commit/6c87c704c769be8e2896e72428d4ddd18de48498", "6c87c704c769be8e2896e72428d4ddd18de48498")</f>
        <v>0</v>
      </c>
      <c r="D5507" t="s">
        <v>779</v>
      </c>
      <c r="E5507" t="s">
        <v>1532</v>
      </c>
      <c r="F5507" t="s">
        <v>2786</v>
      </c>
      <c r="G5507" t="s">
        <v>3583</v>
      </c>
      <c r="H5507" t="s">
        <v>5994</v>
      </c>
    </row>
    <row r="5508" spans="1:8">
      <c r="A5508" t="s">
        <v>741</v>
      </c>
      <c r="B5508">
        <f>HYPERLINK("https://github.com/pmd/pmd/commit/5ad37f67579e2ed2ed02e6ca68a8f28cd9d5aafa", "5ad37f67579e2ed2ed02e6ca68a8f28cd9d5aafa")</f>
        <v>0</v>
      </c>
      <c r="C5508">
        <f>HYPERLINK("https://github.com/pmd/pmd/commit/184f2031e2b6ccd62a2bd8856c085d2358dd5952", "184f2031e2b6ccd62a2bd8856c085d2358dd5952")</f>
        <v>0</v>
      </c>
      <c r="D5508" t="s">
        <v>796</v>
      </c>
      <c r="E5508" t="s">
        <v>1533</v>
      </c>
      <c r="F5508" t="s">
        <v>2787</v>
      </c>
      <c r="G5508" t="s">
        <v>3584</v>
      </c>
      <c r="H5508" t="s">
        <v>5679</v>
      </c>
    </row>
    <row r="5509" spans="1:8">
      <c r="A5509" t="s">
        <v>742</v>
      </c>
      <c r="B5509">
        <f>HYPERLINK("https://github.com/pmd/pmd/commit/675710d0e790def5ffdb521d95ab3e3892b0f5b7", "675710d0e790def5ffdb521d95ab3e3892b0f5b7")</f>
        <v>0</v>
      </c>
      <c r="C5509">
        <f>HYPERLINK("https://github.com/pmd/pmd/commit/704102cd80d0169bb26f112c00005c4dba9a4049", "704102cd80d0169bb26f112c00005c4dba9a4049")</f>
        <v>0</v>
      </c>
      <c r="D5509" t="s">
        <v>781</v>
      </c>
      <c r="E5509" t="s">
        <v>1534</v>
      </c>
      <c r="F5509" t="s">
        <v>2758</v>
      </c>
      <c r="G5509" t="s">
        <v>3571</v>
      </c>
      <c r="H5509" t="s">
        <v>5947</v>
      </c>
    </row>
    <row r="5510" spans="1:8">
      <c r="H5510" t="s">
        <v>4562</v>
      </c>
    </row>
    <row r="5511" spans="1:8">
      <c r="H5511" t="s">
        <v>5995</v>
      </c>
    </row>
    <row r="5512" spans="1:8">
      <c r="H5512" t="s">
        <v>5996</v>
      </c>
    </row>
    <row r="5513" spans="1:8">
      <c r="H5513" t="s">
        <v>5997</v>
      </c>
    </row>
    <row r="5514" spans="1:8">
      <c r="H5514" t="s">
        <v>5998</v>
      </c>
    </row>
    <row r="5515" spans="1:8">
      <c r="H5515" t="s">
        <v>5999</v>
      </c>
    </row>
    <row r="5516" spans="1:8">
      <c r="H5516" t="s">
        <v>6000</v>
      </c>
    </row>
    <row r="5517" spans="1:8">
      <c r="H5517" t="s">
        <v>6001</v>
      </c>
    </row>
    <row r="5518" spans="1:8">
      <c r="H5518" t="s">
        <v>6002</v>
      </c>
    </row>
    <row r="5519" spans="1:8">
      <c r="H5519" t="s">
        <v>6003</v>
      </c>
    </row>
    <row r="5520" spans="1:8">
      <c r="H5520" t="s">
        <v>6004</v>
      </c>
    </row>
    <row r="5521" spans="1:8">
      <c r="H5521" t="s">
        <v>6005</v>
      </c>
    </row>
    <row r="5522" spans="1:8">
      <c r="H5522" t="s">
        <v>6006</v>
      </c>
    </row>
    <row r="5523" spans="1:8">
      <c r="H5523" t="s">
        <v>5988</v>
      </c>
    </row>
    <row r="5524" spans="1:8">
      <c r="H5524" t="s">
        <v>6007</v>
      </c>
    </row>
    <row r="5525" spans="1:8">
      <c r="H5525" t="s">
        <v>5986</v>
      </c>
    </row>
    <row r="5526" spans="1:8">
      <c r="H5526" t="s">
        <v>4344</v>
      </c>
    </row>
    <row r="5527" spans="1:8">
      <c r="H5527" t="s">
        <v>6008</v>
      </c>
    </row>
    <row r="5528" spans="1:8">
      <c r="H5528" t="s">
        <v>5629</v>
      </c>
    </row>
    <row r="5529" spans="1:8">
      <c r="H5529" t="s">
        <v>5987</v>
      </c>
    </row>
    <row r="5530" spans="1:8">
      <c r="F5530" t="s">
        <v>2721</v>
      </c>
      <c r="G5530" t="s">
        <v>3197</v>
      </c>
      <c r="H5530" t="s">
        <v>4564</v>
      </c>
    </row>
    <row r="5531" spans="1:8">
      <c r="A5531" t="s">
        <v>743</v>
      </c>
      <c r="B5531">
        <f>HYPERLINK("https://github.com/pmd/pmd/commit/20eb129dfed093c40e4649dcbd8c2aa2da7267ff", "20eb129dfed093c40e4649dcbd8c2aa2da7267ff")</f>
        <v>0</v>
      </c>
      <c r="C5531">
        <f>HYPERLINK("https://github.com/pmd/pmd/commit/675710d0e790def5ffdb521d95ab3e3892b0f5b7", "675710d0e790def5ffdb521d95ab3e3892b0f5b7")</f>
        <v>0</v>
      </c>
      <c r="D5531" t="s">
        <v>781</v>
      </c>
      <c r="E5531" t="s">
        <v>1535</v>
      </c>
      <c r="F5531" t="s">
        <v>2720</v>
      </c>
      <c r="G5531" t="s">
        <v>3197</v>
      </c>
      <c r="H5531" t="s">
        <v>5947</v>
      </c>
    </row>
    <row r="5532" spans="1:8">
      <c r="H5532" t="s">
        <v>6009</v>
      </c>
    </row>
    <row r="5533" spans="1:8">
      <c r="H5533" t="s">
        <v>6010</v>
      </c>
    </row>
    <row r="5534" spans="1:8">
      <c r="H5534" t="s">
        <v>6011</v>
      </c>
    </row>
    <row r="5535" spans="1:8">
      <c r="H5535" t="s">
        <v>6012</v>
      </c>
    </row>
    <row r="5536" spans="1:8">
      <c r="H5536" t="s">
        <v>6013</v>
      </c>
    </row>
    <row r="5537" spans="1:8">
      <c r="H5537" t="s">
        <v>6014</v>
      </c>
    </row>
    <row r="5538" spans="1:8">
      <c r="H5538" t="s">
        <v>6015</v>
      </c>
    </row>
    <row r="5539" spans="1:8">
      <c r="H5539" t="s">
        <v>6016</v>
      </c>
    </row>
    <row r="5540" spans="1:8">
      <c r="H5540" t="s">
        <v>6017</v>
      </c>
    </row>
    <row r="5541" spans="1:8">
      <c r="H5541" t="s">
        <v>6018</v>
      </c>
    </row>
    <row r="5542" spans="1:8">
      <c r="H5542" t="s">
        <v>6019</v>
      </c>
    </row>
    <row r="5543" spans="1:8">
      <c r="H5543" t="s">
        <v>6020</v>
      </c>
    </row>
    <row r="5544" spans="1:8">
      <c r="H5544" t="s">
        <v>6021</v>
      </c>
    </row>
    <row r="5545" spans="1:8">
      <c r="F5545" t="s">
        <v>2788</v>
      </c>
      <c r="G5545" t="s">
        <v>3585</v>
      </c>
      <c r="H5545" t="s">
        <v>6022</v>
      </c>
    </row>
    <row r="5546" spans="1:8">
      <c r="H5546" t="s">
        <v>6023</v>
      </c>
    </row>
    <row r="5547" spans="1:8">
      <c r="H5547" t="s">
        <v>6024</v>
      </c>
    </row>
    <row r="5548" spans="1:8">
      <c r="H5548" t="s">
        <v>6025</v>
      </c>
    </row>
    <row r="5549" spans="1:8">
      <c r="H5549" t="s">
        <v>6026</v>
      </c>
    </row>
    <row r="5550" spans="1:8">
      <c r="A5550" t="s">
        <v>744</v>
      </c>
      <c r="B5550">
        <f>HYPERLINK("https://github.com/pmd/pmd/commit/cbe98ea71acd23d31378f835ef26aad6401be070", "cbe98ea71acd23d31378f835ef26aad6401be070")</f>
        <v>0</v>
      </c>
      <c r="C5550">
        <f>HYPERLINK("https://github.com/pmd/pmd/commit/20eb129dfed093c40e4649dcbd8c2aa2da7267ff", "20eb129dfed093c40e4649dcbd8c2aa2da7267ff")</f>
        <v>0</v>
      </c>
      <c r="D5550" t="s">
        <v>781</v>
      </c>
      <c r="E5550" t="s">
        <v>1536</v>
      </c>
      <c r="F5550" t="s">
        <v>2786</v>
      </c>
      <c r="G5550" t="s">
        <v>3583</v>
      </c>
      <c r="H5550" t="s">
        <v>6027</v>
      </c>
    </row>
    <row r="5551" spans="1:8">
      <c r="F5551" t="s">
        <v>2761</v>
      </c>
      <c r="G5551" t="s">
        <v>3332</v>
      </c>
      <c r="H5551" t="s">
        <v>6028</v>
      </c>
    </row>
    <row r="5552" spans="1:8">
      <c r="H5552" t="s">
        <v>6029</v>
      </c>
    </row>
    <row r="5553" spans="6:8">
      <c r="H5553" t="s">
        <v>6030</v>
      </c>
    </row>
    <row r="5554" spans="6:8">
      <c r="F5554" t="s">
        <v>2324</v>
      </c>
      <c r="G5554" t="s">
        <v>3332</v>
      </c>
      <c r="H5554" t="s">
        <v>6031</v>
      </c>
    </row>
    <row r="5555" spans="6:8">
      <c r="H5555" t="s">
        <v>6032</v>
      </c>
    </row>
    <row r="5556" spans="6:8">
      <c r="H5556" t="s">
        <v>6033</v>
      </c>
    </row>
    <row r="5557" spans="6:8">
      <c r="H5557" t="s">
        <v>6034</v>
      </c>
    </row>
    <row r="5558" spans="6:8">
      <c r="H5558" t="s">
        <v>6035</v>
      </c>
    </row>
    <row r="5559" spans="6:8">
      <c r="H5559" t="s">
        <v>6036</v>
      </c>
    </row>
    <row r="5560" spans="6:8">
      <c r="H5560" t="s">
        <v>6037</v>
      </c>
    </row>
    <row r="5561" spans="6:8">
      <c r="H5561" t="s">
        <v>6038</v>
      </c>
    </row>
    <row r="5562" spans="6:8">
      <c r="F5562" t="s">
        <v>2325</v>
      </c>
      <c r="G5562" t="s">
        <v>3332</v>
      </c>
      <c r="H5562" t="s">
        <v>6039</v>
      </c>
    </row>
    <row r="5563" spans="6:8">
      <c r="H5563" t="s">
        <v>6040</v>
      </c>
    </row>
    <row r="5564" spans="6:8">
      <c r="F5564" t="s">
        <v>2751</v>
      </c>
      <c r="G5564" t="s">
        <v>3565</v>
      </c>
      <c r="H5564" t="s">
        <v>3692</v>
      </c>
    </row>
    <row r="5565" spans="6:8">
      <c r="H5565" t="s">
        <v>4563</v>
      </c>
    </row>
    <row r="5566" spans="6:8">
      <c r="H5566" t="s">
        <v>3710</v>
      </c>
    </row>
    <row r="5567" spans="6:8">
      <c r="H5567" t="s">
        <v>3710</v>
      </c>
    </row>
    <row r="5568" spans="6:8">
      <c r="H5568" t="s">
        <v>3710</v>
      </c>
    </row>
    <row r="5569" spans="1:8">
      <c r="H5569" t="s">
        <v>3710</v>
      </c>
    </row>
    <row r="5570" spans="1:8">
      <c r="H5570" t="s">
        <v>3710</v>
      </c>
    </row>
    <row r="5571" spans="1:8">
      <c r="H5571" t="s">
        <v>4565</v>
      </c>
    </row>
    <row r="5572" spans="1:8">
      <c r="H5572" t="s">
        <v>4566</v>
      </c>
    </row>
    <row r="5573" spans="1:8">
      <c r="H5573" t="s">
        <v>4567</v>
      </c>
    </row>
    <row r="5574" spans="1:8">
      <c r="H5574" t="s">
        <v>6041</v>
      </c>
    </row>
    <row r="5575" spans="1:8">
      <c r="F5575" t="s">
        <v>2789</v>
      </c>
      <c r="G5575" t="s">
        <v>3586</v>
      </c>
      <c r="H5575" t="s">
        <v>4562</v>
      </c>
    </row>
    <row r="5576" spans="1:8">
      <c r="H5576" t="s">
        <v>4611</v>
      </c>
    </row>
    <row r="5577" spans="1:8">
      <c r="H5577" t="s">
        <v>6042</v>
      </c>
    </row>
    <row r="5578" spans="1:8">
      <c r="H5578" t="s">
        <v>4612</v>
      </c>
    </row>
    <row r="5579" spans="1:8">
      <c r="H5579" t="s">
        <v>6043</v>
      </c>
    </row>
    <row r="5580" spans="1:8">
      <c r="H5580" t="s">
        <v>3710</v>
      </c>
    </row>
    <row r="5581" spans="1:8">
      <c r="A5581" t="s">
        <v>745</v>
      </c>
      <c r="B5581">
        <f>HYPERLINK("https://github.com/pmd/pmd/commit/bb31553e8c70455cd1fcc037ca5837e08dd12c81", "bb31553e8c70455cd1fcc037ca5837e08dd12c81")</f>
        <v>0</v>
      </c>
      <c r="C5581">
        <f>HYPERLINK("https://github.com/pmd/pmd/commit/cbe98ea71acd23d31378f835ef26aad6401be070", "cbe98ea71acd23d31378f835ef26aad6401be070")</f>
        <v>0</v>
      </c>
      <c r="D5581" t="s">
        <v>781</v>
      </c>
      <c r="E5581" t="s">
        <v>1537</v>
      </c>
      <c r="F5581" t="s">
        <v>2761</v>
      </c>
      <c r="G5581" t="s">
        <v>3332</v>
      </c>
      <c r="H5581" t="s">
        <v>5947</v>
      </c>
    </row>
    <row r="5582" spans="1:8">
      <c r="H5582" t="s">
        <v>4562</v>
      </c>
    </row>
    <row r="5583" spans="1:8">
      <c r="H5583" t="s">
        <v>5994</v>
      </c>
    </row>
    <row r="5584" spans="1:8">
      <c r="H5584" t="s">
        <v>6044</v>
      </c>
    </row>
    <row r="5585" spans="1:8">
      <c r="H5585" t="s">
        <v>6045</v>
      </c>
    </row>
    <row r="5586" spans="1:8">
      <c r="F5586" t="s">
        <v>2790</v>
      </c>
      <c r="G5586" t="s">
        <v>3587</v>
      </c>
      <c r="H5586" t="s">
        <v>6046</v>
      </c>
    </row>
    <row r="5587" spans="1:8">
      <c r="F5587" t="s">
        <v>2762</v>
      </c>
      <c r="G5587" t="s">
        <v>3573</v>
      </c>
      <c r="H5587" t="s">
        <v>6047</v>
      </c>
    </row>
    <row r="5588" spans="1:8">
      <c r="H5588" t="s">
        <v>4556</v>
      </c>
    </row>
    <row r="5589" spans="1:8">
      <c r="H5589" t="s">
        <v>5575</v>
      </c>
    </row>
    <row r="5590" spans="1:8">
      <c r="H5590" t="s">
        <v>6048</v>
      </c>
    </row>
    <row r="5591" spans="1:8">
      <c r="H5591" t="s">
        <v>6049</v>
      </c>
    </row>
    <row r="5592" spans="1:8">
      <c r="A5592" t="s">
        <v>746</v>
      </c>
      <c r="B5592">
        <f>HYPERLINK("https://github.com/pmd/pmd/commit/5400bb40e9312cfd23c626920636560b8c313178", "5400bb40e9312cfd23c626920636560b8c313178")</f>
        <v>0</v>
      </c>
      <c r="C5592">
        <f>HYPERLINK("https://github.com/pmd/pmd/commit/a92e63c4778021eca484cb85c8aa67d8e5d47ccb", "a92e63c4778021eca484cb85c8aa67d8e5d47ccb")</f>
        <v>0</v>
      </c>
      <c r="D5592" t="s">
        <v>781</v>
      </c>
      <c r="E5592" t="s">
        <v>1538</v>
      </c>
      <c r="F5592" t="s">
        <v>2592</v>
      </c>
      <c r="G5592" t="s">
        <v>3588</v>
      </c>
      <c r="H5592" t="s">
        <v>6050</v>
      </c>
    </row>
    <row r="5593" spans="1:8">
      <c r="H5593" t="s">
        <v>4342</v>
      </c>
    </row>
    <row r="5594" spans="1:8">
      <c r="H5594" t="s">
        <v>5863</v>
      </c>
    </row>
    <row r="5595" spans="1:8">
      <c r="H5595" t="s">
        <v>6051</v>
      </c>
    </row>
    <row r="5596" spans="1:8">
      <c r="H5596" t="s">
        <v>6052</v>
      </c>
    </row>
    <row r="5597" spans="1:8">
      <c r="H5597" t="s">
        <v>6053</v>
      </c>
    </row>
    <row r="5598" spans="1:8">
      <c r="H5598" t="s">
        <v>6054</v>
      </c>
    </row>
    <row r="5599" spans="1:8">
      <c r="H5599" t="s">
        <v>6055</v>
      </c>
    </row>
    <row r="5600" spans="1:8">
      <c r="H5600" t="s">
        <v>6056</v>
      </c>
    </row>
    <row r="5601" spans="1:8">
      <c r="H5601" t="s">
        <v>6057</v>
      </c>
    </row>
    <row r="5602" spans="1:8">
      <c r="H5602" t="s">
        <v>6058</v>
      </c>
    </row>
    <row r="5603" spans="1:8">
      <c r="H5603" t="s">
        <v>5401</v>
      </c>
    </row>
    <row r="5604" spans="1:8">
      <c r="A5604" t="s">
        <v>747</v>
      </c>
      <c r="B5604">
        <f>HYPERLINK("https://github.com/pmd/pmd/commit/d29a2b093f0afe7a3e3121c9235cdde4243fdb52", "d29a2b093f0afe7a3e3121c9235cdde4243fdb52")</f>
        <v>0</v>
      </c>
      <c r="C5604">
        <f>HYPERLINK("https://github.com/pmd/pmd/commit/191f14e6c01771c8d0af87ec9c73ce4aa5b49bb2", "191f14e6c01771c8d0af87ec9c73ce4aa5b49bb2")</f>
        <v>0</v>
      </c>
      <c r="D5604" t="s">
        <v>781</v>
      </c>
      <c r="E5604" t="s">
        <v>1440</v>
      </c>
      <c r="F5604" t="s">
        <v>2791</v>
      </c>
      <c r="G5604" t="s">
        <v>3508</v>
      </c>
      <c r="H5604" t="s">
        <v>6059</v>
      </c>
    </row>
    <row r="5605" spans="1:8">
      <c r="A5605" t="s">
        <v>748</v>
      </c>
      <c r="B5605">
        <f>HYPERLINK("https://github.com/pmd/pmd/commit/a85e5c867de2a84be275bd6a7752d7d81acb8c89", "a85e5c867de2a84be275bd6a7752d7d81acb8c89")</f>
        <v>0</v>
      </c>
      <c r="C5605">
        <f>HYPERLINK("https://github.com/pmd/pmd/commit/47dc6d1c961fcb5adf50b1334b08e1cf015c8011", "47dc6d1c961fcb5adf50b1334b08e1cf015c8011")</f>
        <v>0</v>
      </c>
      <c r="D5605" t="s">
        <v>781</v>
      </c>
      <c r="E5605" t="s">
        <v>1539</v>
      </c>
      <c r="F5605" t="s">
        <v>2792</v>
      </c>
      <c r="G5605" t="s">
        <v>3589</v>
      </c>
      <c r="H5605" t="s">
        <v>6060</v>
      </c>
    </row>
    <row r="5606" spans="1:8">
      <c r="H5606" t="s">
        <v>6061</v>
      </c>
    </row>
    <row r="5607" spans="1:8">
      <c r="H5607" t="s">
        <v>6061</v>
      </c>
    </row>
    <row r="5608" spans="1:8">
      <c r="H5608" t="s">
        <v>6062</v>
      </c>
    </row>
    <row r="5609" spans="1:8">
      <c r="H5609" t="s">
        <v>6063</v>
      </c>
    </row>
    <row r="5610" spans="1:8">
      <c r="H5610" t="s">
        <v>3714</v>
      </c>
    </row>
    <row r="5611" spans="1:8">
      <c r="H5611" t="s">
        <v>6063</v>
      </c>
    </row>
    <row r="5612" spans="1:8">
      <c r="H5612" t="s">
        <v>3714</v>
      </c>
    </row>
    <row r="5613" spans="1:8">
      <c r="A5613" t="s">
        <v>749</v>
      </c>
      <c r="B5613">
        <f>HYPERLINK("https://github.com/pmd/pmd/commit/407543fd418b2978a4a48259dae662d3620ec5ac", "407543fd418b2978a4a48259dae662d3620ec5ac")</f>
        <v>0</v>
      </c>
      <c r="C5613">
        <f>HYPERLINK("https://github.com/pmd/pmd/commit/bf6e64a1e1bebd655be75b2c9bd3ede79d262115", "bf6e64a1e1bebd655be75b2c9bd3ede79d262115")</f>
        <v>0</v>
      </c>
      <c r="D5613" t="s">
        <v>781</v>
      </c>
      <c r="E5613" t="s">
        <v>1540</v>
      </c>
      <c r="F5613" t="s">
        <v>2792</v>
      </c>
      <c r="G5613" t="s">
        <v>3589</v>
      </c>
      <c r="H5613" t="s">
        <v>6064</v>
      </c>
    </row>
    <row r="5614" spans="1:8">
      <c r="A5614" t="s">
        <v>750</v>
      </c>
      <c r="B5614">
        <f>HYPERLINK("https://github.com/pmd/pmd/commit/71ab585220387429c8b2c0660d9f8e0e70464aca", "71ab585220387429c8b2c0660d9f8e0e70464aca")</f>
        <v>0</v>
      </c>
      <c r="C5614">
        <f>HYPERLINK("https://github.com/pmd/pmd/commit/c431b56f971d4a0ed9e52d4e482aca6b4adbf899", "c431b56f971d4a0ed9e52d4e482aca6b4adbf899")</f>
        <v>0</v>
      </c>
      <c r="D5614" t="s">
        <v>779</v>
      </c>
      <c r="E5614" t="s">
        <v>1541</v>
      </c>
      <c r="F5614" t="s">
        <v>2791</v>
      </c>
      <c r="G5614" t="s">
        <v>3508</v>
      </c>
      <c r="H5614" t="s">
        <v>6065</v>
      </c>
    </row>
    <row r="5615" spans="1:8">
      <c r="H5615" t="s">
        <v>5580</v>
      </c>
    </row>
    <row r="5616" spans="1:8">
      <c r="H5616" t="s">
        <v>6066</v>
      </c>
    </row>
    <row r="5617" spans="1:8">
      <c r="H5617" t="s">
        <v>6067</v>
      </c>
    </row>
    <row r="5618" spans="1:8">
      <c r="H5618" t="s">
        <v>6068</v>
      </c>
    </row>
    <row r="5619" spans="1:8">
      <c r="H5619" t="s">
        <v>6069</v>
      </c>
    </row>
    <row r="5620" spans="1:8">
      <c r="H5620" t="s">
        <v>6070</v>
      </c>
    </row>
    <row r="5621" spans="1:8">
      <c r="H5621" t="s">
        <v>6071</v>
      </c>
    </row>
    <row r="5622" spans="1:8">
      <c r="H5622" t="s">
        <v>6072</v>
      </c>
    </row>
    <row r="5623" spans="1:8">
      <c r="H5623" t="s">
        <v>6073</v>
      </c>
    </row>
    <row r="5624" spans="1:8">
      <c r="H5624" t="s">
        <v>6064</v>
      </c>
    </row>
    <row r="5625" spans="1:8">
      <c r="H5625" t="s">
        <v>6074</v>
      </c>
    </row>
    <row r="5626" spans="1:8">
      <c r="A5626" t="s">
        <v>751</v>
      </c>
      <c r="B5626">
        <f>HYPERLINK("https://github.com/pmd/pmd/commit/f5b059faddd3094898807800267d2cfa71295d39", "f5b059faddd3094898807800267d2cfa71295d39")</f>
        <v>0</v>
      </c>
      <c r="C5626">
        <f>HYPERLINK("https://github.com/pmd/pmd/commit/9e84c8748a5000d359515e06aa27dd86f4e1a7de", "9e84c8748a5000d359515e06aa27dd86f4e1a7de")</f>
        <v>0</v>
      </c>
      <c r="D5626" t="s">
        <v>779</v>
      </c>
      <c r="E5626" t="s">
        <v>1542</v>
      </c>
      <c r="F5626" t="s">
        <v>2793</v>
      </c>
      <c r="G5626" t="s">
        <v>3590</v>
      </c>
      <c r="H5626" t="s">
        <v>6068</v>
      </c>
    </row>
    <row r="5627" spans="1:8">
      <c r="A5627" t="s">
        <v>752</v>
      </c>
      <c r="B5627">
        <f>HYPERLINK("https://github.com/pmd/pmd/commit/88c3572f7cde57bb296733b847e56629c989e3f0", "88c3572f7cde57bb296733b847e56629c989e3f0")</f>
        <v>0</v>
      </c>
      <c r="C5627">
        <f>HYPERLINK("https://github.com/pmd/pmd/commit/2df039f4872d1fd6c925be2e5e08da76ddee87c8", "2df039f4872d1fd6c925be2e5e08da76ddee87c8")</f>
        <v>0</v>
      </c>
      <c r="D5627" t="s">
        <v>781</v>
      </c>
      <c r="E5627" t="s">
        <v>1543</v>
      </c>
      <c r="F5627" t="s">
        <v>2794</v>
      </c>
      <c r="G5627" t="s">
        <v>3591</v>
      </c>
      <c r="H5627" t="s">
        <v>6075</v>
      </c>
    </row>
    <row r="5628" spans="1:8">
      <c r="F5628" t="s">
        <v>2795</v>
      </c>
      <c r="G5628" t="s">
        <v>3589</v>
      </c>
      <c r="H5628" t="s">
        <v>6076</v>
      </c>
    </row>
    <row r="5629" spans="1:8">
      <c r="H5629" t="s">
        <v>6077</v>
      </c>
    </row>
    <row r="5630" spans="1:8">
      <c r="H5630" t="s">
        <v>6078</v>
      </c>
    </row>
    <row r="5631" spans="1:8">
      <c r="H5631" t="s">
        <v>6078</v>
      </c>
    </row>
    <row r="5632" spans="1:8">
      <c r="H5632" t="s">
        <v>6062</v>
      </c>
    </row>
    <row r="5633" spans="1:8">
      <c r="H5633" t="s">
        <v>6063</v>
      </c>
    </row>
    <row r="5634" spans="1:8">
      <c r="H5634" t="s">
        <v>3714</v>
      </c>
    </row>
    <row r="5635" spans="1:8">
      <c r="H5635" t="s">
        <v>6063</v>
      </c>
    </row>
    <row r="5636" spans="1:8">
      <c r="H5636" t="s">
        <v>3714</v>
      </c>
    </row>
    <row r="5637" spans="1:8">
      <c r="H5637" t="s">
        <v>6079</v>
      </c>
    </row>
    <row r="5638" spans="1:8">
      <c r="A5638" t="s">
        <v>753</v>
      </c>
      <c r="B5638">
        <f>HYPERLINK("https://github.com/pmd/pmd/commit/4621d27dfede6b7c5741cba211042a40375a198f", "4621d27dfede6b7c5741cba211042a40375a198f")</f>
        <v>0</v>
      </c>
      <c r="C5638">
        <f>HYPERLINK("https://github.com/pmd/pmd/commit/42cbc84b11063a7908eed5c9f460622390d07976", "42cbc84b11063a7908eed5c9f460622390d07976")</f>
        <v>0</v>
      </c>
      <c r="D5638" t="s">
        <v>781</v>
      </c>
      <c r="E5638" t="s">
        <v>1544</v>
      </c>
      <c r="F5638" t="s">
        <v>2793</v>
      </c>
      <c r="G5638" t="s">
        <v>3592</v>
      </c>
      <c r="H5638" t="s">
        <v>6080</v>
      </c>
    </row>
    <row r="5639" spans="1:8">
      <c r="H5639" t="s">
        <v>6081</v>
      </c>
    </row>
    <row r="5640" spans="1:8">
      <c r="H5640" t="s">
        <v>6082</v>
      </c>
    </row>
    <row r="5641" spans="1:8">
      <c r="H5641" t="s">
        <v>6083</v>
      </c>
    </row>
    <row r="5642" spans="1:8">
      <c r="H5642" t="s">
        <v>6084</v>
      </c>
    </row>
    <row r="5643" spans="1:8">
      <c r="H5643" t="s">
        <v>6085</v>
      </c>
    </row>
    <row r="5644" spans="1:8">
      <c r="H5644" t="s">
        <v>6069</v>
      </c>
    </row>
    <row r="5645" spans="1:8">
      <c r="H5645" t="s">
        <v>6086</v>
      </c>
    </row>
    <row r="5646" spans="1:8">
      <c r="H5646" t="s">
        <v>6059</v>
      </c>
    </row>
    <row r="5647" spans="1:8">
      <c r="H5647" t="s">
        <v>6087</v>
      </c>
    </row>
    <row r="5648" spans="1:8">
      <c r="H5648" t="s">
        <v>6065</v>
      </c>
    </row>
    <row r="5649" spans="1:8">
      <c r="H5649" t="s">
        <v>6073</v>
      </c>
    </row>
    <row r="5650" spans="1:8">
      <c r="H5650" t="s">
        <v>6088</v>
      </c>
    </row>
    <row r="5651" spans="1:8">
      <c r="H5651" t="s">
        <v>6089</v>
      </c>
    </row>
    <row r="5652" spans="1:8">
      <c r="H5652" t="s">
        <v>6090</v>
      </c>
    </row>
    <row r="5653" spans="1:8">
      <c r="H5653" t="s">
        <v>6091</v>
      </c>
    </row>
    <row r="5654" spans="1:8">
      <c r="H5654" t="s">
        <v>6092</v>
      </c>
    </row>
    <row r="5655" spans="1:8">
      <c r="H5655" t="s">
        <v>6093</v>
      </c>
    </row>
    <row r="5656" spans="1:8">
      <c r="F5656" t="s">
        <v>2796</v>
      </c>
      <c r="G5656" t="s">
        <v>3593</v>
      </c>
      <c r="H5656" t="s">
        <v>6094</v>
      </c>
    </row>
    <row r="5657" spans="1:8">
      <c r="H5657" t="s">
        <v>6095</v>
      </c>
    </row>
    <row r="5658" spans="1:8">
      <c r="H5658" t="s">
        <v>6096</v>
      </c>
    </row>
    <row r="5659" spans="1:8">
      <c r="F5659" t="s">
        <v>2791</v>
      </c>
      <c r="G5659" t="s">
        <v>3508</v>
      </c>
      <c r="H5659" t="s">
        <v>6097</v>
      </c>
    </row>
    <row r="5660" spans="1:8">
      <c r="H5660" t="s">
        <v>6095</v>
      </c>
    </row>
    <row r="5661" spans="1:8">
      <c r="A5661" t="s">
        <v>754</v>
      </c>
      <c r="B5661">
        <f>HYPERLINK("https://github.com/pmd/pmd/commit/eacaa6e2089f513cebd3295a8c599319da42b523", "eacaa6e2089f513cebd3295a8c599319da42b523")</f>
        <v>0</v>
      </c>
      <c r="C5661">
        <f>HYPERLINK("https://github.com/pmd/pmd/commit/7282690b4234cf54ee3af70c3ab10a2ee719d84b", "7282690b4234cf54ee3af70c3ab10a2ee719d84b")</f>
        <v>0</v>
      </c>
      <c r="D5661" t="s">
        <v>781</v>
      </c>
      <c r="E5661" t="s">
        <v>1545</v>
      </c>
      <c r="F5661" t="s">
        <v>2797</v>
      </c>
      <c r="G5661" t="s">
        <v>3592</v>
      </c>
      <c r="H5661" t="s">
        <v>6083</v>
      </c>
    </row>
    <row r="5662" spans="1:8">
      <c r="A5662" t="s">
        <v>755</v>
      </c>
      <c r="B5662">
        <f>HYPERLINK("https://github.com/pmd/pmd/commit/67240f986373c6b8034a4e5b1cf104ea7464962a", "67240f986373c6b8034a4e5b1cf104ea7464962a")</f>
        <v>0</v>
      </c>
      <c r="C5662">
        <f>HYPERLINK("https://github.com/pmd/pmd/commit/eacaa6e2089f513cebd3295a8c599319da42b523", "eacaa6e2089f513cebd3295a8c599319da42b523")</f>
        <v>0</v>
      </c>
      <c r="D5662" t="s">
        <v>781</v>
      </c>
      <c r="E5662" t="s">
        <v>1546</v>
      </c>
      <c r="F5662" t="s">
        <v>2797</v>
      </c>
      <c r="G5662" t="s">
        <v>3592</v>
      </c>
      <c r="H5662" t="s">
        <v>6084</v>
      </c>
    </row>
    <row r="5663" spans="1:8">
      <c r="H5663" t="s">
        <v>6092</v>
      </c>
    </row>
    <row r="5664" spans="1:8">
      <c r="A5664" t="s">
        <v>756</v>
      </c>
      <c r="B5664">
        <f>HYPERLINK("https://github.com/pmd/pmd/commit/be67448edb5d65355e9f0ed1e115dc713a9ff80f", "be67448edb5d65355e9f0ed1e115dc713a9ff80f")</f>
        <v>0</v>
      </c>
      <c r="C5664">
        <f>HYPERLINK("https://github.com/pmd/pmd/commit/d9db994fcd1c91d0c1a12ff45330084e997b4d8e", "d9db994fcd1c91d0c1a12ff45330084e997b4d8e")</f>
        <v>0</v>
      </c>
      <c r="D5664" t="s">
        <v>781</v>
      </c>
      <c r="E5664" t="s">
        <v>1546</v>
      </c>
      <c r="F5664" t="s">
        <v>2797</v>
      </c>
      <c r="G5664" t="s">
        <v>3592</v>
      </c>
      <c r="H5664" t="s">
        <v>6065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2775"/>
  <sheetViews>
    <sheetView workbookViewId="0"/>
  </sheetViews>
  <sheetFormatPr defaultRowHeight="15"/>
  <sheetData>
    <row r="1" spans="1:8">
      <c r="A1" s="1" t="s">
        <v>0</v>
      </c>
      <c r="B1" s="1" t="s">
        <v>1</v>
      </c>
      <c r="C1" s="1" t="s">
        <v>2</v>
      </c>
      <c r="D1" s="1" t="s">
        <v>3</v>
      </c>
      <c r="E1" s="1" t="s">
        <v>4</v>
      </c>
      <c r="F1" s="1" t="s">
        <v>5</v>
      </c>
      <c r="G1" s="1" t="s">
        <v>6</v>
      </c>
      <c r="H1" s="1" t="s">
        <v>7</v>
      </c>
    </row>
    <row r="2" spans="1:8">
      <c r="A2" t="s">
        <v>8</v>
      </c>
      <c r="B2">
        <f>HYPERLINK("https://github.com/pmd/pmd/commit/73aea602939e67dca909ac28bd443301fe351952", "73aea602939e67dca909ac28bd443301fe351952")</f>
        <v>0</v>
      </c>
      <c r="C2">
        <f>HYPERLINK("https://github.com/pmd/pmd/commit/3760a50c7b342be2f1b7ecfa085f73c639fd118a", "3760a50c7b342be2f1b7ecfa085f73c639fd118a")</f>
        <v>0</v>
      </c>
      <c r="D2" t="s">
        <v>757</v>
      </c>
      <c r="E2" t="s">
        <v>797</v>
      </c>
      <c r="F2" t="s">
        <v>1547</v>
      </c>
      <c r="G2" t="s">
        <v>2798</v>
      </c>
      <c r="H2" t="s">
        <v>3594</v>
      </c>
    </row>
    <row r="3" spans="1:8">
      <c r="A3" t="s">
        <v>10</v>
      </c>
      <c r="B3">
        <f>HYPERLINK("https://github.com/pmd/pmd/commit/e0f1a8d7c579c778f3cde99389277863a475c98a", "e0f1a8d7c579c778f3cde99389277863a475c98a")</f>
        <v>0</v>
      </c>
      <c r="C3">
        <f>HYPERLINK("https://github.com/pmd/pmd/commit/063a4fadc2b216f2690157ab18e84d54b261aee7", "063a4fadc2b216f2690157ab18e84d54b261aee7")</f>
        <v>0</v>
      </c>
      <c r="D3" t="s">
        <v>757</v>
      </c>
      <c r="E3" t="s">
        <v>799</v>
      </c>
      <c r="F3" t="s">
        <v>1549</v>
      </c>
      <c r="G3" t="s">
        <v>2800</v>
      </c>
      <c r="H3" t="s">
        <v>3596</v>
      </c>
    </row>
    <row r="4" spans="1:8">
      <c r="A4" t="s">
        <v>11</v>
      </c>
      <c r="B4">
        <f>HYPERLINK("https://github.com/pmd/pmd/commit/a6df4604393f2fcb573cffc8c3840dbe79ff1c5d", "a6df4604393f2fcb573cffc8c3840dbe79ff1c5d")</f>
        <v>0</v>
      </c>
      <c r="C4">
        <f>HYPERLINK("https://github.com/pmd/pmd/commit/4b57f1b3ae4d45e9110f3c931a698c0f95fa7747", "4b57f1b3ae4d45e9110f3c931a698c0f95fa7747")</f>
        <v>0</v>
      </c>
      <c r="D4" t="s">
        <v>757</v>
      </c>
      <c r="E4" t="s">
        <v>800</v>
      </c>
      <c r="F4" t="s">
        <v>1547</v>
      </c>
      <c r="G4" t="s">
        <v>2798</v>
      </c>
      <c r="H4" t="s">
        <v>3597</v>
      </c>
    </row>
    <row r="5" spans="1:8">
      <c r="H5" t="s">
        <v>3598</v>
      </c>
    </row>
    <row r="6" spans="1:8">
      <c r="H6" t="s">
        <v>3599</v>
      </c>
    </row>
    <row r="7" spans="1:8">
      <c r="A7" t="s">
        <v>12</v>
      </c>
      <c r="B7">
        <f>HYPERLINK("https://github.com/pmd/pmd/commit/73b9f6efe33651347441d0f52ec919335b4a37a0", "73b9f6efe33651347441d0f52ec919335b4a37a0")</f>
        <v>0</v>
      </c>
      <c r="C7">
        <f>HYPERLINK("https://github.com/pmd/pmd/commit/8770d580c48300322744e2cba18ce0628f6cf830", "8770d580c48300322744e2cba18ce0628f6cf830")</f>
        <v>0</v>
      </c>
      <c r="D7" t="s">
        <v>757</v>
      </c>
      <c r="E7" t="s">
        <v>801</v>
      </c>
      <c r="F7" t="s">
        <v>1547</v>
      </c>
      <c r="G7" t="s">
        <v>2798</v>
      </c>
      <c r="H7" t="s">
        <v>3600</v>
      </c>
    </row>
    <row r="8" spans="1:8">
      <c r="A8" t="s">
        <v>14</v>
      </c>
      <c r="B8">
        <f>HYPERLINK("https://github.com/pmd/pmd/commit/213e37f2a4b1ac04c138b01de54b933a45086967", "213e37f2a4b1ac04c138b01de54b933a45086967")</f>
        <v>0</v>
      </c>
      <c r="C8">
        <f>HYPERLINK("https://github.com/pmd/pmd/commit/225ccd005a9f3aedc8138c298cd467fbe0bd8535", "225ccd005a9f3aedc8138c298cd467fbe0bd8535")</f>
        <v>0</v>
      </c>
      <c r="D8" t="s">
        <v>757</v>
      </c>
      <c r="E8" t="s">
        <v>803</v>
      </c>
      <c r="F8" t="s">
        <v>1548</v>
      </c>
      <c r="G8" t="s">
        <v>2799</v>
      </c>
      <c r="H8" t="s">
        <v>3603</v>
      </c>
    </row>
    <row r="9" spans="1:8">
      <c r="H9" t="s">
        <v>3604</v>
      </c>
    </row>
    <row r="10" spans="1:8">
      <c r="H10" t="s">
        <v>3605</v>
      </c>
    </row>
    <row r="11" spans="1:8">
      <c r="H11" t="s">
        <v>3606</v>
      </c>
    </row>
    <row r="12" spans="1:8">
      <c r="H12" t="s">
        <v>3607</v>
      </c>
    </row>
    <row r="13" spans="1:8">
      <c r="H13" t="s">
        <v>3608</v>
      </c>
    </row>
    <row r="14" spans="1:8">
      <c r="H14" t="s">
        <v>3609</v>
      </c>
    </row>
    <row r="15" spans="1:8">
      <c r="H15" t="s">
        <v>3610</v>
      </c>
    </row>
    <row r="16" spans="1:8">
      <c r="H16" t="s">
        <v>3611</v>
      </c>
    </row>
    <row r="17" spans="8:8">
      <c r="H17" t="s">
        <v>3612</v>
      </c>
    </row>
    <row r="18" spans="8:8">
      <c r="H18" t="s">
        <v>3613</v>
      </c>
    </row>
    <row r="19" spans="8:8">
      <c r="H19" t="s">
        <v>3614</v>
      </c>
    </row>
    <row r="20" spans="8:8">
      <c r="H20" t="s">
        <v>3615</v>
      </c>
    </row>
    <row r="21" spans="8:8">
      <c r="H21" t="s">
        <v>3616</v>
      </c>
    </row>
    <row r="22" spans="8:8">
      <c r="H22" t="s">
        <v>3617</v>
      </c>
    </row>
    <row r="23" spans="8:8">
      <c r="H23" t="s">
        <v>3618</v>
      </c>
    </row>
    <row r="24" spans="8:8">
      <c r="H24" t="s">
        <v>3619</v>
      </c>
    </row>
    <row r="25" spans="8:8">
      <c r="H25" t="s">
        <v>3620</v>
      </c>
    </row>
    <row r="26" spans="8:8">
      <c r="H26" t="s">
        <v>3621</v>
      </c>
    </row>
    <row r="27" spans="8:8">
      <c r="H27" t="s">
        <v>3622</v>
      </c>
    </row>
    <row r="28" spans="8:8">
      <c r="H28" t="s">
        <v>3623</v>
      </c>
    </row>
    <row r="29" spans="8:8">
      <c r="H29" t="s">
        <v>3624</v>
      </c>
    </row>
    <row r="30" spans="8:8">
      <c r="H30" t="s">
        <v>3625</v>
      </c>
    </row>
    <row r="31" spans="8:8">
      <c r="H31" t="s">
        <v>3626</v>
      </c>
    </row>
    <row r="32" spans="8:8">
      <c r="H32" t="s">
        <v>3627</v>
      </c>
    </row>
    <row r="33" spans="1:8">
      <c r="H33" t="s">
        <v>3628</v>
      </c>
    </row>
    <row r="34" spans="1:8">
      <c r="H34" t="s">
        <v>3629</v>
      </c>
    </row>
    <row r="35" spans="1:8">
      <c r="H35" t="s">
        <v>3630</v>
      </c>
    </row>
    <row r="36" spans="1:8">
      <c r="H36" t="s">
        <v>3631</v>
      </c>
    </row>
    <row r="37" spans="1:8">
      <c r="A37" t="s">
        <v>16</v>
      </c>
      <c r="B37">
        <f>HYPERLINK("https://github.com/pmd/pmd/commit/8caf5aafb75cac577ff170eb3c87d5ec49f5671d", "8caf5aafb75cac577ff170eb3c87d5ec49f5671d")</f>
        <v>0</v>
      </c>
      <c r="C37">
        <f>HYPERLINK("https://github.com/pmd/pmd/commit/503b6347640cd0aed4a8223a73afdd89c158e9ee", "503b6347640cd0aed4a8223a73afdd89c158e9ee")</f>
        <v>0</v>
      </c>
      <c r="D37" t="s">
        <v>757</v>
      </c>
      <c r="E37" t="s">
        <v>805</v>
      </c>
      <c r="F37" t="s">
        <v>1548</v>
      </c>
      <c r="G37" t="s">
        <v>2799</v>
      </c>
      <c r="H37" t="s">
        <v>3633</v>
      </c>
    </row>
    <row r="38" spans="1:8">
      <c r="A38" t="s">
        <v>18</v>
      </c>
      <c r="B38">
        <f>HYPERLINK("https://github.com/pmd/pmd/commit/f6af917772d70abdf28cfd9e5c7b4fed4c32365e", "f6af917772d70abdf28cfd9e5c7b4fed4c32365e")</f>
        <v>0</v>
      </c>
      <c r="C38">
        <f>HYPERLINK("https://github.com/pmd/pmd/commit/176ff26a274feae15e9419e62b18978f3c2d7d0f", "176ff26a274feae15e9419e62b18978f3c2d7d0f")</f>
        <v>0</v>
      </c>
      <c r="D38" t="s">
        <v>757</v>
      </c>
      <c r="E38" t="s">
        <v>807</v>
      </c>
      <c r="F38" t="s">
        <v>1549</v>
      </c>
      <c r="G38" t="s">
        <v>2800</v>
      </c>
      <c r="H38" t="s">
        <v>3634</v>
      </c>
    </row>
    <row r="39" spans="1:8">
      <c r="A39" t="s">
        <v>19</v>
      </c>
      <c r="B39">
        <f>HYPERLINK("https://github.com/pmd/pmd/commit/ea4f9c8903161509c633b5d91bd257062110d399", "ea4f9c8903161509c633b5d91bd257062110d399")</f>
        <v>0</v>
      </c>
      <c r="C39">
        <f>HYPERLINK("https://github.com/pmd/pmd/commit/f6af917772d70abdf28cfd9e5c7b4fed4c32365e", "f6af917772d70abdf28cfd9e5c7b4fed4c32365e")</f>
        <v>0</v>
      </c>
      <c r="D39" t="s">
        <v>757</v>
      </c>
      <c r="E39" t="s">
        <v>808</v>
      </c>
      <c r="F39" t="s">
        <v>1551</v>
      </c>
      <c r="G39" t="s">
        <v>2802</v>
      </c>
      <c r="H39" t="s">
        <v>3635</v>
      </c>
    </row>
    <row r="40" spans="1:8">
      <c r="H40" t="s">
        <v>3636</v>
      </c>
    </row>
    <row r="41" spans="1:8">
      <c r="H41" t="s">
        <v>3637</v>
      </c>
    </row>
    <row r="42" spans="1:8">
      <c r="A42" t="s">
        <v>20</v>
      </c>
      <c r="B42">
        <f>HYPERLINK("https://github.com/pmd/pmd/commit/c608b10430729f8745dd5688b3148e7cd045bfa6", "c608b10430729f8745dd5688b3148e7cd045bfa6")</f>
        <v>0</v>
      </c>
      <c r="C42">
        <f>HYPERLINK("https://github.com/pmd/pmd/commit/ea4f9c8903161509c633b5d91bd257062110d399", "ea4f9c8903161509c633b5d91bd257062110d399")</f>
        <v>0</v>
      </c>
      <c r="D42" t="s">
        <v>757</v>
      </c>
      <c r="E42" t="s">
        <v>809</v>
      </c>
      <c r="F42" t="s">
        <v>1549</v>
      </c>
      <c r="G42" t="s">
        <v>2800</v>
      </c>
      <c r="H42" t="s">
        <v>3640</v>
      </c>
    </row>
    <row r="43" spans="1:8">
      <c r="H43" t="s">
        <v>3641</v>
      </c>
    </row>
    <row r="44" spans="1:8">
      <c r="F44" t="s">
        <v>1547</v>
      </c>
      <c r="G44" t="s">
        <v>2798</v>
      </c>
      <c r="H44" t="s">
        <v>3597</v>
      </c>
    </row>
    <row r="45" spans="1:8">
      <c r="A45" t="s">
        <v>22</v>
      </c>
      <c r="B45">
        <f>HYPERLINK("https://github.com/pmd/pmd/commit/7e198b29d84b2de26598c639f9d49eeb216df681", "7e198b29d84b2de26598c639f9d49eeb216df681")</f>
        <v>0</v>
      </c>
      <c r="C45">
        <f>HYPERLINK("https://github.com/pmd/pmd/commit/ae464bdb6f7ca19306fe23ff267bf7f8bb17e962", "ae464bdb6f7ca19306fe23ff267bf7f8bb17e962")</f>
        <v>0</v>
      </c>
      <c r="D45" t="s">
        <v>757</v>
      </c>
      <c r="E45" t="s">
        <v>811</v>
      </c>
      <c r="F45" t="s">
        <v>1553</v>
      </c>
      <c r="G45" t="s">
        <v>2804</v>
      </c>
      <c r="H45" t="s">
        <v>3644</v>
      </c>
    </row>
    <row r="46" spans="1:8">
      <c r="H46" t="s">
        <v>3645</v>
      </c>
    </row>
    <row r="47" spans="1:8">
      <c r="H47" t="s">
        <v>3646</v>
      </c>
    </row>
    <row r="48" spans="1:8">
      <c r="H48" t="s">
        <v>3647</v>
      </c>
    </row>
    <row r="49" spans="1:8">
      <c r="H49" t="s">
        <v>3648</v>
      </c>
    </row>
    <row r="50" spans="1:8">
      <c r="H50" t="s">
        <v>3649</v>
      </c>
    </row>
    <row r="51" spans="1:8">
      <c r="A51" t="s">
        <v>23</v>
      </c>
      <c r="B51">
        <f>HYPERLINK("https://github.com/pmd/pmd/commit/6a96a5ba113e9a31c338bef1133ab4a21b875094", "6a96a5ba113e9a31c338bef1133ab4a21b875094")</f>
        <v>0</v>
      </c>
      <c r="C51">
        <f>HYPERLINK("https://github.com/pmd/pmd/commit/e115567351dc4de84df8212d5c5b18775c72369d", "e115567351dc4de84df8212d5c5b18775c72369d")</f>
        <v>0</v>
      </c>
      <c r="D51" t="s">
        <v>757</v>
      </c>
      <c r="E51" t="s">
        <v>812</v>
      </c>
      <c r="F51" t="s">
        <v>1548</v>
      </c>
      <c r="G51" t="s">
        <v>2799</v>
      </c>
      <c r="H51" t="s">
        <v>3651</v>
      </c>
    </row>
    <row r="52" spans="1:8">
      <c r="A52" t="s">
        <v>24</v>
      </c>
      <c r="B52">
        <f>HYPERLINK("https://github.com/pmd/pmd/commit/9f85ecdd79aff0a484f0668338574b07cc4d933d", "9f85ecdd79aff0a484f0668338574b07cc4d933d")</f>
        <v>0</v>
      </c>
      <c r="C52">
        <f>HYPERLINK("https://github.com/pmd/pmd/commit/ff1ced2f6cebe11df5cb8b34d7030398cdda3b64", "ff1ced2f6cebe11df5cb8b34d7030398cdda3b64")</f>
        <v>0</v>
      </c>
      <c r="D52" t="s">
        <v>757</v>
      </c>
      <c r="E52" t="s">
        <v>813</v>
      </c>
      <c r="F52" t="s">
        <v>1554</v>
      </c>
      <c r="G52" t="s">
        <v>2805</v>
      </c>
      <c r="H52" t="s">
        <v>3599</v>
      </c>
    </row>
    <row r="53" spans="1:8">
      <c r="H53" t="s">
        <v>3653</v>
      </c>
    </row>
    <row r="54" spans="1:8">
      <c r="H54" t="s">
        <v>3654</v>
      </c>
    </row>
    <row r="55" spans="1:8">
      <c r="A55" t="s">
        <v>25</v>
      </c>
      <c r="B55">
        <f>HYPERLINK("https://github.com/pmd/pmd/commit/38b2b884c14b2a824c8f1d5f19a363324559fbc5", "38b2b884c14b2a824c8f1d5f19a363324559fbc5")</f>
        <v>0</v>
      </c>
      <c r="C55">
        <f>HYPERLINK("https://github.com/pmd/pmd/commit/31540e3553e8c1bc8a84f749b832f80ada287b83", "31540e3553e8c1bc8a84f749b832f80ada287b83")</f>
        <v>0</v>
      </c>
      <c r="D55" t="s">
        <v>758</v>
      </c>
      <c r="E55" t="s">
        <v>814</v>
      </c>
      <c r="F55" t="s">
        <v>1549</v>
      </c>
      <c r="G55" t="s">
        <v>2800</v>
      </c>
      <c r="H55" t="s">
        <v>3655</v>
      </c>
    </row>
    <row r="56" spans="1:8">
      <c r="A56" t="s">
        <v>26</v>
      </c>
      <c r="B56">
        <f>HYPERLINK("https://github.com/pmd/pmd/commit/74aa0f63637675d5bea652f72910eb599d090eba", "74aa0f63637675d5bea652f72910eb599d090eba")</f>
        <v>0</v>
      </c>
      <c r="C56">
        <f>HYPERLINK("https://github.com/pmd/pmd/commit/5e634bfa07e1b99bf9152350c4dffa2da19ac654", "5e634bfa07e1b99bf9152350c4dffa2da19ac654")</f>
        <v>0</v>
      </c>
      <c r="D56" t="s">
        <v>757</v>
      </c>
      <c r="E56" t="s">
        <v>815</v>
      </c>
      <c r="F56" t="s">
        <v>1550</v>
      </c>
      <c r="G56" t="s">
        <v>2801</v>
      </c>
      <c r="H56" t="s">
        <v>3612</v>
      </c>
    </row>
    <row r="57" spans="1:8">
      <c r="A57" t="s">
        <v>27</v>
      </c>
      <c r="B57">
        <f>HYPERLINK("https://github.com/pmd/pmd/commit/d702bad87e60b831a5297b3fbe945f5a1f89d7eb", "d702bad87e60b831a5297b3fbe945f5a1f89d7eb")</f>
        <v>0</v>
      </c>
      <c r="C57">
        <f>HYPERLINK("https://github.com/pmd/pmd/commit/06862eaa4f3e3ad33bc8f09f04fdb8503477f29a", "06862eaa4f3e3ad33bc8f09f04fdb8503477f29a")</f>
        <v>0</v>
      </c>
      <c r="D57" t="s">
        <v>757</v>
      </c>
      <c r="E57" t="s">
        <v>816</v>
      </c>
      <c r="F57" t="s">
        <v>1555</v>
      </c>
      <c r="G57" t="s">
        <v>2806</v>
      </c>
      <c r="H57" t="s">
        <v>3656</v>
      </c>
    </row>
    <row r="58" spans="1:8">
      <c r="A58" t="s">
        <v>28</v>
      </c>
      <c r="B58">
        <f>HYPERLINK("https://github.com/pmd/pmd/commit/9992d0f51104ce8fec3d5a96c58e8080ac7120ef", "9992d0f51104ce8fec3d5a96c58e8080ac7120ef")</f>
        <v>0</v>
      </c>
      <c r="C58">
        <f>HYPERLINK("https://github.com/pmd/pmd/commit/d702bad87e60b831a5297b3fbe945f5a1f89d7eb", "d702bad87e60b831a5297b3fbe945f5a1f89d7eb")</f>
        <v>0</v>
      </c>
      <c r="D58" t="s">
        <v>757</v>
      </c>
      <c r="E58" t="s">
        <v>817</v>
      </c>
      <c r="F58" t="s">
        <v>1555</v>
      </c>
      <c r="G58" t="s">
        <v>2806</v>
      </c>
      <c r="H58" t="s">
        <v>3657</v>
      </c>
    </row>
    <row r="59" spans="1:8">
      <c r="H59" t="s">
        <v>3658</v>
      </c>
    </row>
    <row r="60" spans="1:8">
      <c r="A60" t="s">
        <v>29</v>
      </c>
      <c r="B60">
        <f>HYPERLINK("https://github.com/pmd/pmd/commit/b17e43333b574d109f8487a35b07f311cbfe9a2e", "b17e43333b574d109f8487a35b07f311cbfe9a2e")</f>
        <v>0</v>
      </c>
      <c r="C60">
        <f>HYPERLINK("https://github.com/pmd/pmd/commit/974c6c9f210e38267be6fa6d81de3ddf3a654334", "974c6c9f210e38267be6fa6d81de3ddf3a654334")</f>
        <v>0</v>
      </c>
      <c r="D60" t="s">
        <v>757</v>
      </c>
      <c r="E60" t="s">
        <v>818</v>
      </c>
      <c r="F60" t="s">
        <v>1556</v>
      </c>
      <c r="G60" t="s">
        <v>2807</v>
      </c>
      <c r="H60" t="s">
        <v>3659</v>
      </c>
    </row>
    <row r="61" spans="1:8">
      <c r="A61" t="s">
        <v>30</v>
      </c>
      <c r="B61">
        <f>HYPERLINK("https://github.com/pmd/pmd/commit/dfe94cf86887a0620560392c918be672d64d709f", "dfe94cf86887a0620560392c918be672d64d709f")</f>
        <v>0</v>
      </c>
      <c r="C61">
        <f>HYPERLINK("https://github.com/pmd/pmd/commit/4dc2bcbac3587ce9ee429bc5e37308febae35241", "4dc2bcbac3587ce9ee429bc5e37308febae35241")</f>
        <v>0</v>
      </c>
      <c r="D61" t="s">
        <v>757</v>
      </c>
      <c r="E61" t="s">
        <v>819</v>
      </c>
      <c r="F61" t="s">
        <v>1557</v>
      </c>
      <c r="G61" t="s">
        <v>2808</v>
      </c>
      <c r="H61" t="s">
        <v>3620</v>
      </c>
    </row>
    <row r="62" spans="1:8">
      <c r="F62" t="s">
        <v>1558</v>
      </c>
      <c r="G62" t="s">
        <v>2809</v>
      </c>
      <c r="H62" t="s">
        <v>3621</v>
      </c>
    </row>
    <row r="63" spans="1:8">
      <c r="F63" t="s">
        <v>1559</v>
      </c>
      <c r="G63" t="s">
        <v>2810</v>
      </c>
      <c r="H63" t="s">
        <v>3618</v>
      </c>
    </row>
    <row r="64" spans="1:8">
      <c r="F64" t="s">
        <v>1560</v>
      </c>
      <c r="G64" t="s">
        <v>2811</v>
      </c>
      <c r="H64" t="s">
        <v>3619</v>
      </c>
    </row>
    <row r="65" spans="1:8">
      <c r="F65" t="s">
        <v>1561</v>
      </c>
      <c r="G65" t="s">
        <v>2812</v>
      </c>
      <c r="H65" t="s">
        <v>3617</v>
      </c>
    </row>
    <row r="66" spans="1:8">
      <c r="H66" t="s">
        <v>3665</v>
      </c>
    </row>
    <row r="67" spans="1:8">
      <c r="A67" t="s">
        <v>31</v>
      </c>
      <c r="B67">
        <f>HYPERLINK("https://github.com/pmd/pmd/commit/ecd8b789224cfab851756eaa128f02692d90260b", "ecd8b789224cfab851756eaa128f02692d90260b")</f>
        <v>0</v>
      </c>
      <c r="C67">
        <f>HYPERLINK("https://github.com/pmd/pmd/commit/dfe94cf86887a0620560392c918be672d64d709f", "dfe94cf86887a0620560392c918be672d64d709f")</f>
        <v>0</v>
      </c>
      <c r="D67" t="s">
        <v>757</v>
      </c>
      <c r="E67" t="s">
        <v>820</v>
      </c>
      <c r="F67" t="s">
        <v>1562</v>
      </c>
      <c r="G67" t="s">
        <v>2813</v>
      </c>
      <c r="H67" t="s">
        <v>3624</v>
      </c>
    </row>
    <row r="68" spans="1:8">
      <c r="H68" t="s">
        <v>3625</v>
      </c>
    </row>
    <row r="69" spans="1:8">
      <c r="H69" t="s">
        <v>3626</v>
      </c>
    </row>
    <row r="70" spans="1:8">
      <c r="H70" t="s">
        <v>3627</v>
      </c>
    </row>
    <row r="71" spans="1:8">
      <c r="H71" t="s">
        <v>3628</v>
      </c>
    </row>
    <row r="72" spans="1:8">
      <c r="H72" t="s">
        <v>3629</v>
      </c>
    </row>
    <row r="73" spans="1:8">
      <c r="H73" t="s">
        <v>3630</v>
      </c>
    </row>
    <row r="74" spans="1:8">
      <c r="H74" t="s">
        <v>3666</v>
      </c>
    </row>
    <row r="75" spans="1:8">
      <c r="A75" t="s">
        <v>32</v>
      </c>
      <c r="B75">
        <f>HYPERLINK("https://github.com/pmd/pmd/commit/002bb4a596fe2a53e079311c72a0a7dcd0286511", "002bb4a596fe2a53e079311c72a0a7dcd0286511")</f>
        <v>0</v>
      </c>
      <c r="C75">
        <f>HYPERLINK("https://github.com/pmd/pmd/commit/dfebabf22061598166948754004f6d2531650e41", "dfebabf22061598166948754004f6d2531650e41")</f>
        <v>0</v>
      </c>
      <c r="D75" t="s">
        <v>757</v>
      </c>
      <c r="E75" t="s">
        <v>821</v>
      </c>
      <c r="F75" t="s">
        <v>1550</v>
      </c>
      <c r="G75" t="s">
        <v>2801</v>
      </c>
      <c r="H75" t="s">
        <v>3603</v>
      </c>
    </row>
    <row r="76" spans="1:8">
      <c r="H76" t="s">
        <v>3604</v>
      </c>
    </row>
    <row r="77" spans="1:8">
      <c r="H77" t="s">
        <v>3605</v>
      </c>
    </row>
    <row r="78" spans="1:8">
      <c r="H78" t="s">
        <v>3606</v>
      </c>
    </row>
    <row r="79" spans="1:8">
      <c r="H79" t="s">
        <v>3607</v>
      </c>
    </row>
    <row r="80" spans="1:8">
      <c r="H80" t="s">
        <v>3608</v>
      </c>
    </row>
    <row r="81" spans="1:8">
      <c r="H81" t="s">
        <v>3609</v>
      </c>
    </row>
    <row r="82" spans="1:8">
      <c r="H82" t="s">
        <v>3610</v>
      </c>
    </row>
    <row r="83" spans="1:8">
      <c r="H83" t="s">
        <v>3611</v>
      </c>
    </row>
    <row r="84" spans="1:8">
      <c r="H84" t="s">
        <v>3612</v>
      </c>
    </row>
    <row r="85" spans="1:8">
      <c r="H85" t="s">
        <v>3667</v>
      </c>
    </row>
    <row r="86" spans="1:8">
      <c r="H86" t="s">
        <v>3668</v>
      </c>
    </row>
    <row r="87" spans="1:8">
      <c r="H87" t="s">
        <v>3669</v>
      </c>
    </row>
    <row r="88" spans="1:8">
      <c r="A88" t="s">
        <v>35</v>
      </c>
      <c r="B88">
        <f>HYPERLINK("https://github.com/pmd/pmd/commit/86c41378b6f3670cd91cbf4fd10174cd167bb5bb", "86c41378b6f3670cd91cbf4fd10174cd167bb5bb")</f>
        <v>0</v>
      </c>
      <c r="C88">
        <f>HYPERLINK("https://github.com/pmd/pmd/commit/0235967ca525133e3666c4661668f52335c9f0dc", "0235967ca525133e3666c4661668f52335c9f0dc")</f>
        <v>0</v>
      </c>
      <c r="D88" t="s">
        <v>757</v>
      </c>
      <c r="E88" t="s">
        <v>824</v>
      </c>
      <c r="F88" t="s">
        <v>1563</v>
      </c>
      <c r="G88" t="s">
        <v>2814</v>
      </c>
      <c r="H88" t="s">
        <v>3674</v>
      </c>
    </row>
    <row r="89" spans="1:8">
      <c r="A89" t="s">
        <v>36</v>
      </c>
      <c r="B89">
        <f>HYPERLINK("https://github.com/pmd/pmd/commit/56279206140494dbfd7039467a94ecf1b9bfd982", "56279206140494dbfd7039467a94ecf1b9bfd982")</f>
        <v>0</v>
      </c>
      <c r="C89">
        <f>HYPERLINK("https://github.com/pmd/pmd/commit/2039c4bd97735e425bee119ae130e97238a47668", "2039c4bd97735e425bee119ae130e97238a47668")</f>
        <v>0</v>
      </c>
      <c r="D89" t="s">
        <v>757</v>
      </c>
      <c r="E89" t="s">
        <v>825</v>
      </c>
      <c r="F89" t="s">
        <v>1565</v>
      </c>
      <c r="G89" t="s">
        <v>2816</v>
      </c>
      <c r="H89" t="s">
        <v>3597</v>
      </c>
    </row>
    <row r="90" spans="1:8">
      <c r="A90" t="s">
        <v>37</v>
      </c>
      <c r="B90">
        <f>HYPERLINK("https://github.com/pmd/pmd/commit/9e71af05bc4bc49426aa28e9fc9709e3ae4fa067", "9e71af05bc4bc49426aa28e9fc9709e3ae4fa067")</f>
        <v>0</v>
      </c>
      <c r="C90">
        <f>HYPERLINK("https://github.com/pmd/pmd/commit/c01be1ca027404a883afb302c7993d45668aee5f", "c01be1ca027404a883afb302c7993d45668aee5f")</f>
        <v>0</v>
      </c>
      <c r="D90" t="s">
        <v>757</v>
      </c>
      <c r="E90" t="s">
        <v>826</v>
      </c>
      <c r="F90" t="s">
        <v>1566</v>
      </c>
      <c r="G90" t="s">
        <v>2817</v>
      </c>
      <c r="H90" t="s">
        <v>3676</v>
      </c>
    </row>
    <row r="91" spans="1:8">
      <c r="A91" t="s">
        <v>38</v>
      </c>
      <c r="B91">
        <f>HYPERLINK("https://github.com/pmd/pmd/commit/f22958b07f9c6f16c9ad8bcd390bae34a371bfa3", "f22958b07f9c6f16c9ad8bcd390bae34a371bfa3")</f>
        <v>0</v>
      </c>
      <c r="C91">
        <f>HYPERLINK("https://github.com/pmd/pmd/commit/fd9ea76ddc7c932d2deae590d138ebf057cd33e4", "fd9ea76ddc7c932d2deae590d138ebf057cd33e4")</f>
        <v>0</v>
      </c>
      <c r="D91" t="s">
        <v>757</v>
      </c>
      <c r="E91" t="s">
        <v>827</v>
      </c>
      <c r="F91" t="s">
        <v>1566</v>
      </c>
      <c r="G91" t="s">
        <v>2817</v>
      </c>
      <c r="H91" t="s">
        <v>3597</v>
      </c>
    </row>
    <row r="92" spans="1:8">
      <c r="H92" t="s">
        <v>3594</v>
      </c>
    </row>
    <row r="93" spans="1:8">
      <c r="F93" t="s">
        <v>1567</v>
      </c>
      <c r="G93" t="s">
        <v>2818</v>
      </c>
      <c r="H93" t="s">
        <v>3680</v>
      </c>
    </row>
    <row r="94" spans="1:8">
      <c r="F94" t="s">
        <v>1563</v>
      </c>
      <c r="G94" t="s">
        <v>2814</v>
      </c>
      <c r="H94" t="s">
        <v>3597</v>
      </c>
    </row>
    <row r="95" spans="1:8">
      <c r="H95" t="s">
        <v>3683</v>
      </c>
    </row>
    <row r="96" spans="1:8">
      <c r="H96" t="s">
        <v>3649</v>
      </c>
    </row>
    <row r="97" spans="1:8">
      <c r="H97" t="s">
        <v>3684</v>
      </c>
    </row>
    <row r="98" spans="1:8">
      <c r="F98" t="s">
        <v>1568</v>
      </c>
      <c r="G98" t="s">
        <v>2819</v>
      </c>
      <c r="H98" t="s">
        <v>3686</v>
      </c>
    </row>
    <row r="99" spans="1:8">
      <c r="H99" t="s">
        <v>3687</v>
      </c>
    </row>
    <row r="100" spans="1:8">
      <c r="H100" t="s">
        <v>3688</v>
      </c>
    </row>
    <row r="101" spans="1:8">
      <c r="H101" t="s">
        <v>3649</v>
      </c>
    </row>
    <row r="102" spans="1:8">
      <c r="H102" t="s">
        <v>3672</v>
      </c>
    </row>
    <row r="103" spans="1:8">
      <c r="F103" t="s">
        <v>1569</v>
      </c>
      <c r="G103" t="s">
        <v>2815</v>
      </c>
      <c r="H103" t="s">
        <v>3597</v>
      </c>
    </row>
    <row r="104" spans="1:8">
      <c r="H104" t="s">
        <v>3672</v>
      </c>
    </row>
    <row r="105" spans="1:8">
      <c r="H105" t="s">
        <v>3673</v>
      </c>
    </row>
    <row r="106" spans="1:8">
      <c r="F106" t="s">
        <v>1570</v>
      </c>
      <c r="G106" t="s">
        <v>2820</v>
      </c>
      <c r="H106" t="s">
        <v>3597</v>
      </c>
    </row>
    <row r="107" spans="1:8">
      <c r="F107" t="s">
        <v>1571</v>
      </c>
      <c r="G107" t="s">
        <v>2821</v>
      </c>
      <c r="H107" t="s">
        <v>3597</v>
      </c>
    </row>
    <row r="108" spans="1:8">
      <c r="A108" t="s">
        <v>39</v>
      </c>
      <c r="B108">
        <f>HYPERLINK("https://github.com/pmd/pmd/commit/79017085fdeb97cf382665d3a18193c4bf235006", "79017085fdeb97cf382665d3a18193c4bf235006")</f>
        <v>0</v>
      </c>
      <c r="C108">
        <f>HYPERLINK("https://github.com/pmd/pmd/commit/f7374507c96a04779e8325552298f19c7145cde6", "f7374507c96a04779e8325552298f19c7145cde6")</f>
        <v>0</v>
      </c>
      <c r="D108" t="s">
        <v>757</v>
      </c>
      <c r="E108" t="s">
        <v>828</v>
      </c>
      <c r="F108" t="s">
        <v>1563</v>
      </c>
      <c r="G108" t="s">
        <v>2814</v>
      </c>
      <c r="H108" t="s">
        <v>3597</v>
      </c>
    </row>
    <row r="109" spans="1:8">
      <c r="A109" t="s">
        <v>41</v>
      </c>
      <c r="B109">
        <f>HYPERLINK("https://github.com/pmd/pmd/commit/8fa70b58aa054bd6e973398b0c85dd45a2cb4193", "8fa70b58aa054bd6e973398b0c85dd45a2cb4193")</f>
        <v>0</v>
      </c>
      <c r="C109">
        <f>HYPERLINK("https://github.com/pmd/pmd/commit/d045c1792998f2305c41d5b0a3e14a979f4ff86e", "d045c1792998f2305c41d5b0a3e14a979f4ff86e")</f>
        <v>0</v>
      </c>
      <c r="D109" t="s">
        <v>758</v>
      </c>
      <c r="E109" t="s">
        <v>830</v>
      </c>
      <c r="F109" t="s">
        <v>1572</v>
      </c>
      <c r="G109" t="s">
        <v>2822</v>
      </c>
      <c r="H109" t="s">
        <v>3693</v>
      </c>
    </row>
    <row r="110" spans="1:8">
      <c r="A110" t="s">
        <v>42</v>
      </c>
      <c r="B110">
        <f>HYPERLINK("https://github.com/pmd/pmd/commit/b719788981f3355e23d67e46952bfdae07e40430", "b719788981f3355e23d67e46952bfdae07e40430")</f>
        <v>0</v>
      </c>
      <c r="C110">
        <f>HYPERLINK("https://github.com/pmd/pmd/commit/e97a7e342e53ad06e83f206fbfbca4f7332de9a5", "e97a7e342e53ad06e83f206fbfbca4f7332de9a5")</f>
        <v>0</v>
      </c>
      <c r="D110" t="s">
        <v>757</v>
      </c>
      <c r="E110" t="s">
        <v>831</v>
      </c>
      <c r="F110" t="s">
        <v>1573</v>
      </c>
      <c r="G110" t="s">
        <v>2823</v>
      </c>
      <c r="H110" t="s">
        <v>3694</v>
      </c>
    </row>
    <row r="111" spans="1:8">
      <c r="H111" t="s">
        <v>3695</v>
      </c>
    </row>
    <row r="112" spans="1:8">
      <c r="H112" t="s">
        <v>3696</v>
      </c>
    </row>
    <row r="113" spans="1:8">
      <c r="H113" t="s">
        <v>3697</v>
      </c>
    </row>
    <row r="114" spans="1:8">
      <c r="A114" t="s">
        <v>47</v>
      </c>
      <c r="B114">
        <f>HYPERLINK("https://github.com/pmd/pmd/commit/4797bff7f99f6999f444592370732eb5e6b23dda", "4797bff7f99f6999f444592370732eb5e6b23dda")</f>
        <v>0</v>
      </c>
      <c r="C114">
        <f>HYPERLINK("https://github.com/pmd/pmd/commit/7873dd773448f6e8bb491073b810a189af07fca5", "7873dd773448f6e8bb491073b810a189af07fca5")</f>
        <v>0</v>
      </c>
      <c r="D114" t="s">
        <v>758</v>
      </c>
      <c r="E114" t="s">
        <v>836</v>
      </c>
      <c r="F114" t="s">
        <v>1575</v>
      </c>
      <c r="G114" t="s">
        <v>2825</v>
      </c>
      <c r="H114" t="s">
        <v>3705</v>
      </c>
    </row>
    <row r="115" spans="1:8">
      <c r="H115" t="s">
        <v>3706</v>
      </c>
    </row>
    <row r="116" spans="1:8">
      <c r="H116" t="s">
        <v>3707</v>
      </c>
    </row>
    <row r="117" spans="1:8">
      <c r="A117" t="s">
        <v>55</v>
      </c>
      <c r="B117">
        <f>HYPERLINK("https://github.com/pmd/pmd/commit/0a534defd7405b5d5c41e4754c991d83a0c81609", "0a534defd7405b5d5c41e4754c991d83a0c81609")</f>
        <v>0</v>
      </c>
      <c r="C117">
        <f>HYPERLINK("https://github.com/pmd/pmd/commit/c1f1d4c17ccd41575ff6fba53f12b8474ee22742", "c1f1d4c17ccd41575ff6fba53f12b8474ee22742")</f>
        <v>0</v>
      </c>
      <c r="D117" t="s">
        <v>757</v>
      </c>
      <c r="E117" t="s">
        <v>844</v>
      </c>
      <c r="F117" t="s">
        <v>1620</v>
      </c>
      <c r="G117" t="s">
        <v>2807</v>
      </c>
      <c r="H117" t="s">
        <v>3765</v>
      </c>
    </row>
    <row r="118" spans="1:8">
      <c r="A118" t="s">
        <v>56</v>
      </c>
      <c r="B118">
        <f>HYPERLINK("https://github.com/pmd/pmd/commit/2af02643f2f0ee8acd69d7ffdb90335ef4e5031e", "2af02643f2f0ee8acd69d7ffdb90335ef4e5031e")</f>
        <v>0</v>
      </c>
      <c r="C118">
        <f>HYPERLINK("https://github.com/pmd/pmd/commit/08c6f418188ca77327c0133b6fa4799f0bf68fc7", "08c6f418188ca77327c0133b6fa4799f0bf68fc7")</f>
        <v>0</v>
      </c>
      <c r="D118" t="s">
        <v>757</v>
      </c>
      <c r="E118" t="s">
        <v>845</v>
      </c>
      <c r="F118" t="s">
        <v>1620</v>
      </c>
      <c r="G118" t="s">
        <v>2807</v>
      </c>
      <c r="H118" t="s">
        <v>3766</v>
      </c>
    </row>
    <row r="119" spans="1:8">
      <c r="H119" t="s">
        <v>3767</v>
      </c>
    </row>
    <row r="120" spans="1:8">
      <c r="H120" t="s">
        <v>3768</v>
      </c>
    </row>
    <row r="121" spans="1:8">
      <c r="F121" t="s">
        <v>1621</v>
      </c>
      <c r="G121" t="s">
        <v>2832</v>
      </c>
      <c r="H121" t="s">
        <v>3597</v>
      </c>
    </row>
    <row r="122" spans="1:8">
      <c r="A122" t="s">
        <v>57</v>
      </c>
      <c r="B122">
        <f>HYPERLINK("https://github.com/pmd/pmd/commit/85912c0c33cca3501b4746f162f7ebb61f1fe952", "85912c0c33cca3501b4746f162f7ebb61f1fe952")</f>
        <v>0</v>
      </c>
      <c r="C122">
        <f>HYPERLINK("https://github.com/pmd/pmd/commit/228ec52e14c771a2ec971c9667d594efb2909962", "228ec52e14c771a2ec971c9667d594efb2909962")</f>
        <v>0</v>
      </c>
      <c r="D122" t="s">
        <v>757</v>
      </c>
      <c r="E122" t="s">
        <v>846</v>
      </c>
      <c r="F122" t="s">
        <v>1622</v>
      </c>
      <c r="G122" t="s">
        <v>2869</v>
      </c>
      <c r="H122" t="s">
        <v>3672</v>
      </c>
    </row>
    <row r="123" spans="1:8">
      <c r="H123" t="s">
        <v>3769</v>
      </c>
    </row>
    <row r="124" spans="1:8">
      <c r="H124" t="s">
        <v>3770</v>
      </c>
    </row>
    <row r="125" spans="1:8">
      <c r="H125" t="s">
        <v>3771</v>
      </c>
    </row>
    <row r="126" spans="1:8">
      <c r="A126" t="s">
        <v>58</v>
      </c>
      <c r="B126">
        <f>HYPERLINK("https://github.com/pmd/pmd/commit/8b51e7b5cd9578de40d133e4ea7e2a7d2c70cc72", "8b51e7b5cd9578de40d133e4ea7e2a7d2c70cc72")</f>
        <v>0</v>
      </c>
      <c r="C126">
        <f>HYPERLINK("https://github.com/pmd/pmd/commit/2c81e86a09c23096b8e4d64bfe6d612c21d32e72", "2c81e86a09c23096b8e4d64bfe6d612c21d32e72")</f>
        <v>0</v>
      </c>
      <c r="D126" t="s">
        <v>757</v>
      </c>
      <c r="E126" t="s">
        <v>847</v>
      </c>
      <c r="F126" t="s">
        <v>1623</v>
      </c>
      <c r="G126" t="s">
        <v>2870</v>
      </c>
      <c r="H126" t="s">
        <v>3597</v>
      </c>
    </row>
    <row r="127" spans="1:8">
      <c r="F127" t="s">
        <v>1620</v>
      </c>
      <c r="G127" t="s">
        <v>2807</v>
      </c>
      <c r="H127" t="s">
        <v>3772</v>
      </c>
    </row>
    <row r="128" spans="1:8">
      <c r="H128" t="s">
        <v>3773</v>
      </c>
    </row>
    <row r="129" spans="1:8">
      <c r="H129" t="s">
        <v>3774</v>
      </c>
    </row>
    <row r="130" spans="1:8">
      <c r="H130" t="s">
        <v>3775</v>
      </c>
    </row>
    <row r="131" spans="1:8">
      <c r="H131" t="s">
        <v>3776</v>
      </c>
    </row>
    <row r="132" spans="1:8">
      <c r="H132" t="s">
        <v>3777</v>
      </c>
    </row>
    <row r="133" spans="1:8">
      <c r="A133" t="s">
        <v>59</v>
      </c>
      <c r="B133">
        <f>HYPERLINK("https://github.com/pmd/pmd/commit/7684cad4b48b9a2796bfbc90eb32b54296911738", "7684cad4b48b9a2796bfbc90eb32b54296911738")</f>
        <v>0</v>
      </c>
      <c r="C133">
        <f>HYPERLINK("https://github.com/pmd/pmd/commit/248ac9c11125e5de098a2ba775c6eaafbb984f74", "248ac9c11125e5de098a2ba775c6eaafbb984f74")</f>
        <v>0</v>
      </c>
      <c r="D133" t="s">
        <v>757</v>
      </c>
      <c r="E133" t="s">
        <v>848</v>
      </c>
      <c r="F133" t="s">
        <v>1620</v>
      </c>
      <c r="G133" t="s">
        <v>2807</v>
      </c>
      <c r="H133" t="s">
        <v>3672</v>
      </c>
    </row>
    <row r="134" spans="1:8">
      <c r="H134" t="s">
        <v>3778</v>
      </c>
    </row>
    <row r="135" spans="1:8">
      <c r="H135" t="s">
        <v>3779</v>
      </c>
    </row>
    <row r="136" spans="1:8">
      <c r="A136" t="s">
        <v>60</v>
      </c>
      <c r="B136">
        <f>HYPERLINK("https://github.com/pmd/pmd/commit/c034f3536adbded3827febd175099fdaf4ed5a06", "c034f3536adbded3827febd175099fdaf4ed5a06")</f>
        <v>0</v>
      </c>
      <c r="C136">
        <f>HYPERLINK("https://github.com/pmd/pmd/commit/3ed605c62b672897be32db455dd5b9aa7071b6d6", "3ed605c62b672897be32db455dd5b9aa7071b6d6")</f>
        <v>0</v>
      </c>
      <c r="D136" t="s">
        <v>757</v>
      </c>
      <c r="E136" t="s">
        <v>849</v>
      </c>
      <c r="F136" t="s">
        <v>1624</v>
      </c>
      <c r="G136" t="s">
        <v>2829</v>
      </c>
      <c r="H136" t="s">
        <v>3597</v>
      </c>
    </row>
    <row r="137" spans="1:8">
      <c r="H137" t="s">
        <v>3766</v>
      </c>
    </row>
    <row r="138" spans="1:8">
      <c r="A138" t="s">
        <v>61</v>
      </c>
      <c r="B138">
        <f>HYPERLINK("https://github.com/pmd/pmd/commit/6b0352cdf5591e2cb97176f194fde6035850dfb5", "6b0352cdf5591e2cb97176f194fde6035850dfb5")</f>
        <v>0</v>
      </c>
      <c r="C138">
        <f>HYPERLINK("https://github.com/pmd/pmd/commit/0bf64b571ad52a7d78b90cfc9e51a17e511d3449", "0bf64b571ad52a7d78b90cfc9e51a17e511d3449")</f>
        <v>0</v>
      </c>
      <c r="D138" t="s">
        <v>757</v>
      </c>
      <c r="E138" t="s">
        <v>850</v>
      </c>
      <c r="F138" t="s">
        <v>1596</v>
      </c>
      <c r="G138" t="s">
        <v>2845</v>
      </c>
      <c r="H138" t="s">
        <v>3622</v>
      </c>
    </row>
    <row r="139" spans="1:8">
      <c r="F139" t="s">
        <v>1625</v>
      </c>
      <c r="G139" t="s">
        <v>2871</v>
      </c>
      <c r="H139" t="s">
        <v>3780</v>
      </c>
    </row>
    <row r="140" spans="1:8">
      <c r="H140" t="s">
        <v>3781</v>
      </c>
    </row>
    <row r="141" spans="1:8">
      <c r="H141" t="s">
        <v>3782</v>
      </c>
    </row>
    <row r="142" spans="1:8">
      <c r="H142" t="s">
        <v>3783</v>
      </c>
    </row>
    <row r="143" spans="1:8">
      <c r="F143" t="s">
        <v>1626</v>
      </c>
      <c r="G143" t="s">
        <v>2872</v>
      </c>
      <c r="H143" t="s">
        <v>3649</v>
      </c>
    </row>
    <row r="144" spans="1:8">
      <c r="H144" t="s">
        <v>3784</v>
      </c>
    </row>
    <row r="145" spans="1:8">
      <c r="F145" t="s">
        <v>1627</v>
      </c>
      <c r="G145" t="s">
        <v>2873</v>
      </c>
      <c r="H145" t="s">
        <v>3785</v>
      </c>
    </row>
    <row r="146" spans="1:8">
      <c r="F146" t="s">
        <v>1628</v>
      </c>
      <c r="G146" t="s">
        <v>2874</v>
      </c>
      <c r="H146" t="s">
        <v>3672</v>
      </c>
    </row>
    <row r="147" spans="1:8">
      <c r="H147" t="s">
        <v>3769</v>
      </c>
    </row>
    <row r="148" spans="1:8">
      <c r="H148" t="s">
        <v>3786</v>
      </c>
    </row>
    <row r="149" spans="1:8">
      <c r="H149" t="s">
        <v>3770</v>
      </c>
    </row>
    <row r="150" spans="1:8">
      <c r="H150" t="s">
        <v>3766</v>
      </c>
    </row>
    <row r="151" spans="1:8">
      <c r="F151" t="s">
        <v>1629</v>
      </c>
      <c r="G151" t="s">
        <v>2875</v>
      </c>
      <c r="H151" t="s">
        <v>3787</v>
      </c>
    </row>
    <row r="152" spans="1:8">
      <c r="H152" t="s">
        <v>3788</v>
      </c>
    </row>
    <row r="153" spans="1:8">
      <c r="F153" t="s">
        <v>1630</v>
      </c>
      <c r="G153" t="s">
        <v>2876</v>
      </c>
      <c r="H153" t="s">
        <v>3597</v>
      </c>
    </row>
    <row r="154" spans="1:8">
      <c r="F154" t="s">
        <v>1631</v>
      </c>
      <c r="G154" t="s">
        <v>2877</v>
      </c>
      <c r="H154" t="s">
        <v>3789</v>
      </c>
    </row>
    <row r="155" spans="1:8">
      <c r="H155" t="s">
        <v>3790</v>
      </c>
    </row>
    <row r="156" spans="1:8">
      <c r="H156" t="s">
        <v>3791</v>
      </c>
    </row>
    <row r="157" spans="1:8">
      <c r="H157" t="s">
        <v>3792</v>
      </c>
    </row>
    <row r="158" spans="1:8">
      <c r="H158" t="s">
        <v>3793</v>
      </c>
    </row>
    <row r="159" spans="1:8">
      <c r="A159" t="s">
        <v>62</v>
      </c>
      <c r="B159">
        <f>HYPERLINK("https://github.com/pmd/pmd/commit/f72dc2d18446f6e2bbd38b0896ec94c990f40a9f", "f72dc2d18446f6e2bbd38b0896ec94c990f40a9f")</f>
        <v>0</v>
      </c>
      <c r="C159">
        <f>HYPERLINK("https://github.com/pmd/pmd/commit/bdea301921181455cd2bd194d343ae04512b85fd", "bdea301921181455cd2bd194d343ae04512b85fd")</f>
        <v>0</v>
      </c>
      <c r="D159" t="s">
        <v>757</v>
      </c>
      <c r="E159" t="s">
        <v>851</v>
      </c>
      <c r="F159" t="s">
        <v>1626</v>
      </c>
      <c r="G159" t="s">
        <v>2872</v>
      </c>
      <c r="H159" t="s">
        <v>3680</v>
      </c>
    </row>
    <row r="160" spans="1:8">
      <c r="A160" t="s">
        <v>63</v>
      </c>
      <c r="B160">
        <f>HYPERLINK("https://github.com/pmd/pmd/commit/ad6b45592698048183e06e9deb705d77cd1d6a13", "ad6b45592698048183e06e9deb705d77cd1d6a13")</f>
        <v>0</v>
      </c>
      <c r="C160">
        <f>HYPERLINK("https://github.com/pmd/pmd/commit/3208bcdfcdd99f3b6ac4b5eed3e9cfd0da3f0dd3", "3208bcdfcdd99f3b6ac4b5eed3e9cfd0da3f0dd3")</f>
        <v>0</v>
      </c>
      <c r="D160" t="s">
        <v>757</v>
      </c>
      <c r="E160" t="s">
        <v>852</v>
      </c>
      <c r="F160" t="s">
        <v>1604</v>
      </c>
      <c r="G160" t="s">
        <v>2853</v>
      </c>
      <c r="H160" t="s">
        <v>3680</v>
      </c>
    </row>
    <row r="161" spans="1:8">
      <c r="H161" t="s">
        <v>3794</v>
      </c>
    </row>
    <row r="162" spans="1:8">
      <c r="A162" t="s">
        <v>64</v>
      </c>
      <c r="B162">
        <f>HYPERLINK("https://github.com/pmd/pmd/commit/8665d850e7fe7cc630ed69ac5bb1d99a17bc8449", "8665d850e7fe7cc630ed69ac5bb1d99a17bc8449")</f>
        <v>0</v>
      </c>
      <c r="C162">
        <f>HYPERLINK("https://github.com/pmd/pmd/commit/b14aecd654e2d7f159c31ad2b5eb7b557dab39ef", "b14aecd654e2d7f159c31ad2b5eb7b557dab39ef")</f>
        <v>0</v>
      </c>
      <c r="D162" t="s">
        <v>757</v>
      </c>
      <c r="E162" t="s">
        <v>853</v>
      </c>
      <c r="F162" t="s">
        <v>1628</v>
      </c>
      <c r="G162" t="s">
        <v>2874</v>
      </c>
      <c r="H162" t="s">
        <v>3680</v>
      </c>
    </row>
    <row r="163" spans="1:8">
      <c r="A163" t="s">
        <v>65</v>
      </c>
      <c r="B163">
        <f>HYPERLINK("https://github.com/pmd/pmd/commit/3f6a4d670554ebbd6b9232cf5625f31b47cfff8c", "3f6a4d670554ebbd6b9232cf5625f31b47cfff8c")</f>
        <v>0</v>
      </c>
      <c r="C163">
        <f>HYPERLINK("https://github.com/pmd/pmd/commit/8665d850e7fe7cc630ed69ac5bb1d99a17bc8449", "8665d850e7fe7cc630ed69ac5bb1d99a17bc8449")</f>
        <v>0</v>
      </c>
      <c r="D163" t="s">
        <v>757</v>
      </c>
      <c r="E163" t="s">
        <v>854</v>
      </c>
      <c r="F163" t="s">
        <v>1629</v>
      </c>
      <c r="G163" t="s">
        <v>2875</v>
      </c>
      <c r="H163" t="s">
        <v>3680</v>
      </c>
    </row>
    <row r="164" spans="1:8">
      <c r="A164" t="s">
        <v>68</v>
      </c>
      <c r="B164">
        <f>HYPERLINK("https://github.com/pmd/pmd/commit/cdfb78be31b7f45426ee67e8295c1ba0dae306b7", "cdfb78be31b7f45426ee67e8295c1ba0dae306b7")</f>
        <v>0</v>
      </c>
      <c r="C164">
        <f>HYPERLINK("https://github.com/pmd/pmd/commit/d27496d6da7247cce2e00bdeb1e566a02e8159a5", "d27496d6da7247cce2e00bdeb1e566a02e8159a5")</f>
        <v>0</v>
      </c>
      <c r="D164" t="s">
        <v>757</v>
      </c>
      <c r="E164" t="s">
        <v>857</v>
      </c>
      <c r="F164" t="s">
        <v>1620</v>
      </c>
      <c r="G164" t="s">
        <v>2807</v>
      </c>
      <c r="H164" t="s">
        <v>3799</v>
      </c>
    </row>
    <row r="165" spans="1:8">
      <c r="H165" t="s">
        <v>3800</v>
      </c>
    </row>
    <row r="166" spans="1:8">
      <c r="H166" t="s">
        <v>3801</v>
      </c>
    </row>
    <row r="167" spans="1:8">
      <c r="H167" t="s">
        <v>3802</v>
      </c>
    </row>
    <row r="168" spans="1:8">
      <c r="A168" t="s">
        <v>69</v>
      </c>
      <c r="B168">
        <f>HYPERLINK("https://github.com/pmd/pmd/commit/e8e747ce55b8d7ca5ba6ee8f78e35947667e13de", "e8e747ce55b8d7ca5ba6ee8f78e35947667e13de")</f>
        <v>0</v>
      </c>
      <c r="C168">
        <f>HYPERLINK("https://github.com/pmd/pmd/commit/e0c0d98a70a5cda5863c2bad90ec98edd8b8f709", "e0c0d98a70a5cda5863c2bad90ec98edd8b8f709")</f>
        <v>0</v>
      </c>
      <c r="D168" t="s">
        <v>757</v>
      </c>
      <c r="E168" t="s">
        <v>858</v>
      </c>
      <c r="F168" t="s">
        <v>1562</v>
      </c>
      <c r="G168" t="s">
        <v>2813</v>
      </c>
      <c r="H168" t="s">
        <v>3680</v>
      </c>
    </row>
    <row r="169" spans="1:8">
      <c r="H169" t="s">
        <v>3794</v>
      </c>
    </row>
    <row r="170" spans="1:8">
      <c r="H170" t="s">
        <v>3803</v>
      </c>
    </row>
    <row r="171" spans="1:8">
      <c r="H171" t="s">
        <v>3804</v>
      </c>
    </row>
    <row r="172" spans="1:8">
      <c r="H172" t="s">
        <v>3805</v>
      </c>
    </row>
    <row r="173" spans="1:8">
      <c r="H173" t="s">
        <v>3806</v>
      </c>
    </row>
    <row r="174" spans="1:8">
      <c r="H174" t="s">
        <v>3807</v>
      </c>
    </row>
    <row r="175" spans="1:8">
      <c r="H175" t="s">
        <v>3808</v>
      </c>
    </row>
    <row r="176" spans="1:8">
      <c r="H176" t="s">
        <v>3809</v>
      </c>
    </row>
    <row r="177" spans="1:8">
      <c r="H177" t="s">
        <v>3810</v>
      </c>
    </row>
    <row r="178" spans="1:8">
      <c r="H178" t="s">
        <v>3811</v>
      </c>
    </row>
    <row r="179" spans="1:8">
      <c r="H179" t="s">
        <v>3812</v>
      </c>
    </row>
    <row r="180" spans="1:8">
      <c r="H180" t="s">
        <v>3813</v>
      </c>
    </row>
    <row r="181" spans="1:8">
      <c r="H181" t="s">
        <v>3814</v>
      </c>
    </row>
    <row r="182" spans="1:8">
      <c r="H182" t="s">
        <v>3815</v>
      </c>
    </row>
    <row r="183" spans="1:8">
      <c r="H183" t="s">
        <v>3816</v>
      </c>
    </row>
    <row r="184" spans="1:8">
      <c r="H184" t="s">
        <v>3817</v>
      </c>
    </row>
    <row r="185" spans="1:8">
      <c r="H185" t="s">
        <v>3818</v>
      </c>
    </row>
    <row r="186" spans="1:8">
      <c r="H186" t="s">
        <v>3819</v>
      </c>
    </row>
    <row r="187" spans="1:8">
      <c r="A187" t="s">
        <v>70</v>
      </c>
      <c r="B187">
        <f>HYPERLINK("https://github.com/pmd/pmd/commit/c77a632c35d0ec9c30a45110bebe9c189b09b9b3", "c77a632c35d0ec9c30a45110bebe9c189b09b9b3")</f>
        <v>0</v>
      </c>
      <c r="C187">
        <f>HYPERLINK("https://github.com/pmd/pmd/commit/1f9aab3a74922ab3cc4c818861458f14831c7209", "1f9aab3a74922ab3cc4c818861458f14831c7209")</f>
        <v>0</v>
      </c>
      <c r="D187" t="s">
        <v>757</v>
      </c>
      <c r="E187" t="s">
        <v>859</v>
      </c>
      <c r="F187" t="s">
        <v>1633</v>
      </c>
      <c r="G187" t="s">
        <v>2880</v>
      </c>
      <c r="H187" t="s">
        <v>3680</v>
      </c>
    </row>
    <row r="188" spans="1:8">
      <c r="H188" t="s">
        <v>3794</v>
      </c>
    </row>
    <row r="189" spans="1:8">
      <c r="H189" t="s">
        <v>3803</v>
      </c>
    </row>
    <row r="190" spans="1:8">
      <c r="A190" t="s">
        <v>72</v>
      </c>
      <c r="B190">
        <f>HYPERLINK("https://github.com/pmd/pmd/commit/b5299c890df4c8fc49835da5fe8a44a7424c150c", "b5299c890df4c8fc49835da5fe8a44a7424c150c")</f>
        <v>0</v>
      </c>
      <c r="C190">
        <f>HYPERLINK("https://github.com/pmd/pmd/commit/e93c90fec3f6d0d53cbab17bfcbed2828f65459e", "e93c90fec3f6d0d53cbab17bfcbed2828f65459e")</f>
        <v>0</v>
      </c>
      <c r="D190" t="s">
        <v>757</v>
      </c>
      <c r="E190" t="s">
        <v>861</v>
      </c>
      <c r="F190" t="s">
        <v>1594</v>
      </c>
      <c r="G190" t="s">
        <v>2843</v>
      </c>
      <c r="H190" t="s">
        <v>3613</v>
      </c>
    </row>
    <row r="191" spans="1:8">
      <c r="H191" t="s">
        <v>3614</v>
      </c>
    </row>
    <row r="192" spans="1:8">
      <c r="H192" t="s">
        <v>3615</v>
      </c>
    </row>
    <row r="193" spans="1:8">
      <c r="A193" t="s">
        <v>73</v>
      </c>
      <c r="B193">
        <f>HYPERLINK("https://github.com/pmd/pmd/commit/f9f35e07020ba50a6d322693b1c037c5abdbbb1d", "f9f35e07020ba50a6d322693b1c037c5abdbbb1d")</f>
        <v>0</v>
      </c>
      <c r="C193">
        <f>HYPERLINK("https://github.com/pmd/pmd/commit/b5299c890df4c8fc49835da5fe8a44a7424c150c", "b5299c890df4c8fc49835da5fe8a44a7424c150c")</f>
        <v>0</v>
      </c>
      <c r="D193" t="s">
        <v>757</v>
      </c>
      <c r="E193" t="s">
        <v>862</v>
      </c>
      <c r="F193" t="s">
        <v>1634</v>
      </c>
      <c r="G193" t="s">
        <v>2881</v>
      </c>
      <c r="H193" t="s">
        <v>3820</v>
      </c>
    </row>
    <row r="194" spans="1:8">
      <c r="H194" t="s">
        <v>3821</v>
      </c>
    </row>
    <row r="195" spans="1:8">
      <c r="H195" t="s">
        <v>3822</v>
      </c>
    </row>
    <row r="196" spans="1:8">
      <c r="A196" t="s">
        <v>74</v>
      </c>
      <c r="B196">
        <f>HYPERLINK("https://github.com/pmd/pmd/commit/e339b25ef0ff5a30413e878dc38cc09d3565f535", "e339b25ef0ff5a30413e878dc38cc09d3565f535")</f>
        <v>0</v>
      </c>
      <c r="C196">
        <f>HYPERLINK("https://github.com/pmd/pmd/commit/58b823ad3926efb842feffba19b9c1f999b50d32", "58b823ad3926efb842feffba19b9c1f999b50d32")</f>
        <v>0</v>
      </c>
      <c r="D196" t="s">
        <v>757</v>
      </c>
      <c r="E196" t="s">
        <v>863</v>
      </c>
      <c r="F196" t="s">
        <v>1633</v>
      </c>
      <c r="G196" t="s">
        <v>2880</v>
      </c>
      <c r="H196" t="s">
        <v>3823</v>
      </c>
    </row>
    <row r="197" spans="1:8">
      <c r="A197" t="s">
        <v>75</v>
      </c>
      <c r="B197">
        <f>HYPERLINK("https://github.com/pmd/pmd/commit/97ee3446f0ab55660ad1495abca5f0ca14cb55c2", "97ee3446f0ab55660ad1495abca5f0ca14cb55c2")</f>
        <v>0</v>
      </c>
      <c r="C197">
        <f>HYPERLINK("https://github.com/pmd/pmd/commit/a89d2a10b4337ee73d00980c38c550e4a3be9c44", "a89d2a10b4337ee73d00980c38c550e4a3be9c44")</f>
        <v>0</v>
      </c>
      <c r="D197" t="s">
        <v>757</v>
      </c>
      <c r="E197" t="s">
        <v>864</v>
      </c>
      <c r="F197" t="s">
        <v>1603</v>
      </c>
      <c r="G197" t="s">
        <v>2852</v>
      </c>
      <c r="H197" t="s">
        <v>3680</v>
      </c>
    </row>
    <row r="198" spans="1:8">
      <c r="H198" t="s">
        <v>3794</v>
      </c>
    </row>
    <row r="199" spans="1:8">
      <c r="H199" t="s">
        <v>3803</v>
      </c>
    </row>
    <row r="200" spans="1:8">
      <c r="H200" t="s">
        <v>3804</v>
      </c>
    </row>
    <row r="201" spans="1:8">
      <c r="A201" t="s">
        <v>77</v>
      </c>
      <c r="B201">
        <f>HYPERLINK("https://github.com/pmd/pmd/commit/9a940e0cc57577c730a54adf2582612581cb05af", "9a940e0cc57577c730a54adf2582612581cb05af")</f>
        <v>0</v>
      </c>
      <c r="C201">
        <f>HYPERLINK("https://github.com/pmd/pmd/commit/852da1f56e4586d297e623e4d8a901e88128f322", "852da1f56e4586d297e623e4d8a901e88128f322")</f>
        <v>0</v>
      </c>
      <c r="D201" t="s">
        <v>757</v>
      </c>
      <c r="E201" t="s">
        <v>866</v>
      </c>
      <c r="F201" t="s">
        <v>1636</v>
      </c>
      <c r="G201" t="s">
        <v>2883</v>
      </c>
      <c r="H201" t="s">
        <v>3825</v>
      </c>
    </row>
    <row r="202" spans="1:8">
      <c r="A202" t="s">
        <v>78</v>
      </c>
      <c r="B202">
        <f>HYPERLINK("https://github.com/pmd/pmd/commit/318f675d9428facd1e24f431aebb487092a02909", "318f675d9428facd1e24f431aebb487092a02909")</f>
        <v>0</v>
      </c>
      <c r="C202">
        <f>HYPERLINK("https://github.com/pmd/pmd/commit/c2234a5a8be194b27a53082ae89a5aa2304fe3b7", "c2234a5a8be194b27a53082ae89a5aa2304fe3b7")</f>
        <v>0</v>
      </c>
      <c r="D202" t="s">
        <v>757</v>
      </c>
      <c r="E202" t="s">
        <v>867</v>
      </c>
      <c r="F202" t="s">
        <v>1606</v>
      </c>
      <c r="G202" t="s">
        <v>2855</v>
      </c>
      <c r="H202" t="s">
        <v>3680</v>
      </c>
    </row>
    <row r="203" spans="1:8">
      <c r="H203" t="s">
        <v>3794</v>
      </c>
    </row>
    <row r="204" spans="1:8">
      <c r="H204" t="s">
        <v>3803</v>
      </c>
    </row>
    <row r="205" spans="1:8">
      <c r="H205" t="s">
        <v>3804</v>
      </c>
    </row>
    <row r="206" spans="1:8">
      <c r="A206" t="s">
        <v>79</v>
      </c>
      <c r="B206">
        <f>HYPERLINK("https://github.com/pmd/pmd/commit/97ff599330e71649e5d3573b033e23030a123a8e", "97ff599330e71649e5d3573b033e23030a123a8e")</f>
        <v>0</v>
      </c>
      <c r="C206">
        <f>HYPERLINK("https://github.com/pmd/pmd/commit/8fc93f5e890c5c55819abbc16ab7bbd297dbaf95", "8fc93f5e890c5c55819abbc16ab7bbd297dbaf95")</f>
        <v>0</v>
      </c>
      <c r="D206" t="s">
        <v>757</v>
      </c>
      <c r="E206" t="s">
        <v>868</v>
      </c>
      <c r="F206" t="s">
        <v>1637</v>
      </c>
      <c r="G206" t="s">
        <v>2884</v>
      </c>
      <c r="H206" t="s">
        <v>3832</v>
      </c>
    </row>
    <row r="207" spans="1:8">
      <c r="H207" t="s">
        <v>3833</v>
      </c>
    </row>
    <row r="208" spans="1:8">
      <c r="H208" t="s">
        <v>3834</v>
      </c>
    </row>
    <row r="209" spans="1:8">
      <c r="H209" t="s">
        <v>3835</v>
      </c>
    </row>
    <row r="210" spans="1:8">
      <c r="H210" t="s">
        <v>3836</v>
      </c>
    </row>
    <row r="211" spans="1:8">
      <c r="H211" t="s">
        <v>3837</v>
      </c>
    </row>
    <row r="212" spans="1:8">
      <c r="A212" t="s">
        <v>80</v>
      </c>
      <c r="B212">
        <f>HYPERLINK("https://github.com/pmd/pmd/commit/5c82eb9fa8a09dcb05723162ec55ee1a441148e2", "5c82eb9fa8a09dcb05723162ec55ee1a441148e2")</f>
        <v>0</v>
      </c>
      <c r="C212">
        <f>HYPERLINK("https://github.com/pmd/pmd/commit/d3686791a945c7c989639c6dbd91eae03a3f243c", "d3686791a945c7c989639c6dbd91eae03a3f243c")</f>
        <v>0</v>
      </c>
      <c r="D212" t="s">
        <v>757</v>
      </c>
      <c r="E212" t="s">
        <v>869</v>
      </c>
      <c r="F212" t="s">
        <v>1619</v>
      </c>
      <c r="G212" t="s">
        <v>2868</v>
      </c>
      <c r="H212" t="s">
        <v>3838</v>
      </c>
    </row>
    <row r="213" spans="1:8">
      <c r="H213" t="s">
        <v>3839</v>
      </c>
    </row>
    <row r="214" spans="1:8">
      <c r="H214" t="s">
        <v>3840</v>
      </c>
    </row>
    <row r="215" spans="1:8">
      <c r="H215" t="s">
        <v>3841</v>
      </c>
    </row>
    <row r="216" spans="1:8">
      <c r="A216" t="s">
        <v>81</v>
      </c>
      <c r="B216">
        <f>HYPERLINK("https://github.com/pmd/pmd/commit/1d466f0ea08691d749454fe924a81998638e30ab", "1d466f0ea08691d749454fe924a81998638e30ab")</f>
        <v>0</v>
      </c>
      <c r="C216">
        <f>HYPERLINK("https://github.com/pmd/pmd/commit/604a47733a6b2a8361dd38b5bc16b5ac95a82353", "604a47733a6b2a8361dd38b5bc16b5ac95a82353")</f>
        <v>0</v>
      </c>
      <c r="D216" t="s">
        <v>757</v>
      </c>
      <c r="E216" t="s">
        <v>870</v>
      </c>
      <c r="F216" t="s">
        <v>1638</v>
      </c>
      <c r="G216" t="s">
        <v>2885</v>
      </c>
      <c r="H216" t="s">
        <v>3680</v>
      </c>
    </row>
    <row r="217" spans="1:8">
      <c r="H217" t="s">
        <v>3794</v>
      </c>
    </row>
    <row r="218" spans="1:8">
      <c r="A218" t="s">
        <v>82</v>
      </c>
      <c r="B218">
        <f>HYPERLINK("https://github.com/pmd/pmd/commit/1e25e87d89b92b55921eafe3805c850ade0cc224", "1e25e87d89b92b55921eafe3805c850ade0cc224")</f>
        <v>0</v>
      </c>
      <c r="C218">
        <f>HYPERLINK("https://github.com/pmd/pmd/commit/00076ab582f60052c3289caf80031002d9ea509d", "00076ab582f60052c3289caf80031002d9ea509d")</f>
        <v>0</v>
      </c>
      <c r="D218" t="s">
        <v>757</v>
      </c>
      <c r="E218" t="s">
        <v>871</v>
      </c>
      <c r="F218" t="s">
        <v>1639</v>
      </c>
      <c r="G218" t="s">
        <v>2886</v>
      </c>
      <c r="H218" t="s">
        <v>3842</v>
      </c>
    </row>
    <row r="219" spans="1:8">
      <c r="A219" t="s">
        <v>84</v>
      </c>
      <c r="B219">
        <f>HYPERLINK("https://github.com/pmd/pmd/commit/49b351ef2788f1b500c3be85033d35d9dda5ebc2", "49b351ef2788f1b500c3be85033d35d9dda5ebc2")</f>
        <v>0</v>
      </c>
      <c r="C219">
        <f>HYPERLINK("https://github.com/pmd/pmd/commit/76797516495223505a83fbeb0277b3788f9fe37f", "76797516495223505a83fbeb0277b3788f9fe37f")</f>
        <v>0</v>
      </c>
      <c r="D219" t="s">
        <v>757</v>
      </c>
      <c r="E219" t="s">
        <v>873</v>
      </c>
      <c r="F219" t="s">
        <v>1602</v>
      </c>
      <c r="G219" t="s">
        <v>2851</v>
      </c>
      <c r="H219" t="s">
        <v>3680</v>
      </c>
    </row>
    <row r="220" spans="1:8">
      <c r="H220" t="s">
        <v>3794</v>
      </c>
    </row>
    <row r="221" spans="1:8">
      <c r="A221" t="s">
        <v>85</v>
      </c>
      <c r="B221">
        <f>HYPERLINK("https://github.com/pmd/pmd/commit/4f30353c160717a878021e1c3d87d20caf93cf4d", "4f30353c160717a878021e1c3d87d20caf93cf4d")</f>
        <v>0</v>
      </c>
      <c r="C221">
        <f>HYPERLINK("https://github.com/pmd/pmd/commit/4b59df746eb2f6393a3c057f2ffab940d295c971", "4b59df746eb2f6393a3c057f2ffab940d295c971")</f>
        <v>0</v>
      </c>
      <c r="D221" t="s">
        <v>757</v>
      </c>
      <c r="E221" t="s">
        <v>874</v>
      </c>
      <c r="F221" t="s">
        <v>1641</v>
      </c>
      <c r="G221" t="s">
        <v>2888</v>
      </c>
      <c r="H221" t="s">
        <v>3857</v>
      </c>
    </row>
    <row r="222" spans="1:8">
      <c r="H222" t="s">
        <v>3858</v>
      </c>
    </row>
    <row r="223" spans="1:8">
      <c r="A223" t="s">
        <v>86</v>
      </c>
      <c r="B223">
        <f>HYPERLINK("https://github.com/pmd/pmd/commit/e7b7cd65a2cb9d0f4e3a9db60ef86d89c67b0b81", "e7b7cd65a2cb9d0f4e3a9db60ef86d89c67b0b81")</f>
        <v>0</v>
      </c>
      <c r="C223">
        <f>HYPERLINK("https://github.com/pmd/pmd/commit/4f30353c160717a878021e1c3d87d20caf93cf4d", "4f30353c160717a878021e1c3d87d20caf93cf4d")</f>
        <v>0</v>
      </c>
      <c r="D223" t="s">
        <v>757</v>
      </c>
      <c r="E223" t="s">
        <v>875</v>
      </c>
      <c r="F223" t="s">
        <v>1641</v>
      </c>
      <c r="G223" t="s">
        <v>2888</v>
      </c>
      <c r="H223" t="s">
        <v>3859</v>
      </c>
    </row>
    <row r="224" spans="1:8">
      <c r="H224" t="s">
        <v>3860</v>
      </c>
    </row>
    <row r="225" spans="1:8">
      <c r="A225" t="s">
        <v>87</v>
      </c>
      <c r="B225">
        <f>HYPERLINK("https://github.com/pmd/pmd/commit/e37288fc16edb7964b3d479ac1d058ab21f02c33", "e37288fc16edb7964b3d479ac1d058ab21f02c33")</f>
        <v>0</v>
      </c>
      <c r="C225">
        <f>HYPERLINK("https://github.com/pmd/pmd/commit/e7b7cd65a2cb9d0f4e3a9db60ef86d89c67b0b81", "e7b7cd65a2cb9d0f4e3a9db60ef86d89c67b0b81")</f>
        <v>0</v>
      </c>
      <c r="D225" t="s">
        <v>757</v>
      </c>
      <c r="E225" t="s">
        <v>876</v>
      </c>
      <c r="F225" t="s">
        <v>1641</v>
      </c>
      <c r="G225" t="s">
        <v>2888</v>
      </c>
      <c r="H225" t="s">
        <v>3861</v>
      </c>
    </row>
    <row r="226" spans="1:8">
      <c r="H226" t="s">
        <v>3862</v>
      </c>
    </row>
    <row r="227" spans="1:8">
      <c r="H227" t="s">
        <v>3863</v>
      </c>
    </row>
    <row r="228" spans="1:8">
      <c r="H228" t="s">
        <v>3864</v>
      </c>
    </row>
    <row r="229" spans="1:8">
      <c r="A229" t="s">
        <v>89</v>
      </c>
      <c r="B229">
        <f>HYPERLINK("https://github.com/pmd/pmd/commit/b18abcb4963ce92e1f2c6a3576202d36e25c6da6", "b18abcb4963ce92e1f2c6a3576202d36e25c6da6")</f>
        <v>0</v>
      </c>
      <c r="C229">
        <f>HYPERLINK("https://github.com/pmd/pmd/commit/556314cd688e51b1624db5e4bf07eb64adf0ee4b", "556314cd688e51b1624db5e4bf07eb64adf0ee4b")</f>
        <v>0</v>
      </c>
      <c r="D229" t="s">
        <v>757</v>
      </c>
      <c r="E229" t="s">
        <v>878</v>
      </c>
      <c r="F229" t="s">
        <v>1641</v>
      </c>
      <c r="G229" t="s">
        <v>2888</v>
      </c>
      <c r="H229" t="s">
        <v>3866</v>
      </c>
    </row>
    <row r="230" spans="1:8">
      <c r="A230" t="s">
        <v>90</v>
      </c>
      <c r="B230">
        <f>HYPERLINK("https://github.com/pmd/pmd/commit/f8b657e54ec5b73294717c127f92a59a18777b74", "f8b657e54ec5b73294717c127f92a59a18777b74")</f>
        <v>0</v>
      </c>
      <c r="C230">
        <f>HYPERLINK("https://github.com/pmd/pmd/commit/b18abcb4963ce92e1f2c6a3576202d36e25c6da6", "b18abcb4963ce92e1f2c6a3576202d36e25c6da6")</f>
        <v>0</v>
      </c>
      <c r="D230" t="s">
        <v>757</v>
      </c>
      <c r="E230" t="s">
        <v>879</v>
      </c>
      <c r="F230" t="s">
        <v>1641</v>
      </c>
      <c r="G230" t="s">
        <v>2888</v>
      </c>
      <c r="H230" t="s">
        <v>3867</v>
      </c>
    </row>
    <row r="231" spans="1:8">
      <c r="A231" t="s">
        <v>91</v>
      </c>
      <c r="B231">
        <f>HYPERLINK("https://github.com/pmd/pmd/commit/c5a4264e5889602edad8a326aba1cf9a2d012cf8", "c5a4264e5889602edad8a326aba1cf9a2d012cf8")</f>
        <v>0</v>
      </c>
      <c r="C231">
        <f>HYPERLINK("https://github.com/pmd/pmd/commit/1a0c050deceaccd82f5618951d8de04ccf29d4c8", "1a0c050deceaccd82f5618951d8de04ccf29d4c8")</f>
        <v>0</v>
      </c>
      <c r="D231" t="s">
        <v>757</v>
      </c>
      <c r="E231" t="s">
        <v>880</v>
      </c>
      <c r="F231" t="s">
        <v>1641</v>
      </c>
      <c r="G231" t="s">
        <v>2888</v>
      </c>
      <c r="H231" t="s">
        <v>3868</v>
      </c>
    </row>
    <row r="232" spans="1:8">
      <c r="A232" t="s">
        <v>92</v>
      </c>
      <c r="B232">
        <f>HYPERLINK("https://github.com/pmd/pmd/commit/25dfab0e492f27fd27d3d2a5af0905c8c3f725ce", "25dfab0e492f27fd27d3d2a5af0905c8c3f725ce")</f>
        <v>0</v>
      </c>
      <c r="C232">
        <f>HYPERLINK("https://github.com/pmd/pmd/commit/c5a4264e5889602edad8a326aba1cf9a2d012cf8", "c5a4264e5889602edad8a326aba1cf9a2d012cf8")</f>
        <v>0</v>
      </c>
      <c r="D232" t="s">
        <v>757</v>
      </c>
      <c r="E232" t="s">
        <v>881</v>
      </c>
      <c r="F232" t="s">
        <v>1641</v>
      </c>
      <c r="G232" t="s">
        <v>2888</v>
      </c>
      <c r="H232" t="s">
        <v>3869</v>
      </c>
    </row>
    <row r="233" spans="1:8">
      <c r="A233" t="s">
        <v>93</v>
      </c>
      <c r="B233">
        <f>HYPERLINK("https://github.com/pmd/pmd/commit/d2e8f058e54caa887f5d00d13a41d66f2fa4e445", "d2e8f058e54caa887f5d00d13a41d66f2fa4e445")</f>
        <v>0</v>
      </c>
      <c r="C233">
        <f>HYPERLINK("https://github.com/pmd/pmd/commit/48f79c0a8ea0cec04d22d5371f82af85cb9e7120", "48f79c0a8ea0cec04d22d5371f82af85cb9e7120")</f>
        <v>0</v>
      </c>
      <c r="D233" t="s">
        <v>757</v>
      </c>
      <c r="E233" t="s">
        <v>882</v>
      </c>
      <c r="F233" t="s">
        <v>1566</v>
      </c>
      <c r="G233" t="s">
        <v>2817</v>
      </c>
      <c r="H233" t="s">
        <v>3597</v>
      </c>
    </row>
    <row r="234" spans="1:8">
      <c r="H234" t="s">
        <v>3594</v>
      </c>
    </row>
    <row r="235" spans="1:8">
      <c r="F235" t="s">
        <v>1567</v>
      </c>
      <c r="G235" t="s">
        <v>2818</v>
      </c>
      <c r="H235" t="s">
        <v>3680</v>
      </c>
    </row>
    <row r="236" spans="1:8">
      <c r="F236" t="s">
        <v>1563</v>
      </c>
      <c r="G236" t="s">
        <v>2814</v>
      </c>
      <c r="H236" t="s">
        <v>3870</v>
      </c>
    </row>
    <row r="237" spans="1:8">
      <c r="H237" t="s">
        <v>3594</v>
      </c>
    </row>
    <row r="238" spans="1:8">
      <c r="H238" t="s">
        <v>3683</v>
      </c>
    </row>
    <row r="239" spans="1:8">
      <c r="H239" t="s">
        <v>3649</v>
      </c>
    </row>
    <row r="240" spans="1:8">
      <c r="H240" t="s">
        <v>3684</v>
      </c>
    </row>
    <row r="241" spans="1:8">
      <c r="F241" t="s">
        <v>1590</v>
      </c>
      <c r="G241" t="s">
        <v>2839</v>
      </c>
      <c r="H241" t="s">
        <v>3597</v>
      </c>
    </row>
    <row r="242" spans="1:8">
      <c r="F242" t="s">
        <v>1568</v>
      </c>
      <c r="G242" t="s">
        <v>2819</v>
      </c>
      <c r="H242" t="s">
        <v>3686</v>
      </c>
    </row>
    <row r="243" spans="1:8">
      <c r="H243" t="s">
        <v>3687</v>
      </c>
    </row>
    <row r="244" spans="1:8">
      <c r="H244" t="s">
        <v>3688</v>
      </c>
    </row>
    <row r="245" spans="1:8">
      <c r="H245" t="s">
        <v>3649</v>
      </c>
    </row>
    <row r="246" spans="1:8">
      <c r="H246" t="s">
        <v>3672</v>
      </c>
    </row>
    <row r="247" spans="1:8">
      <c r="F247" t="s">
        <v>1569</v>
      </c>
      <c r="G247" t="s">
        <v>2815</v>
      </c>
      <c r="H247" t="s">
        <v>3673</v>
      </c>
    </row>
    <row r="248" spans="1:8">
      <c r="F248" t="s">
        <v>1570</v>
      </c>
      <c r="G248" t="s">
        <v>2820</v>
      </c>
      <c r="H248" t="s">
        <v>3597</v>
      </c>
    </row>
    <row r="249" spans="1:8">
      <c r="A249" t="s">
        <v>94</v>
      </c>
      <c r="B249">
        <f>HYPERLINK("https://github.com/pmd/pmd/commit/5f9f241263f4f601d7cb7dff6e1bbc8ce1011f5e", "5f9f241263f4f601d7cb7dff6e1bbc8ce1011f5e")</f>
        <v>0</v>
      </c>
      <c r="C249">
        <f>HYPERLINK("https://github.com/pmd/pmd/commit/0ddf536491b583b2f62a1ec9b95e1b8678b7fffc", "0ddf536491b583b2f62a1ec9b95e1b8678b7fffc")</f>
        <v>0</v>
      </c>
      <c r="D249" t="s">
        <v>757</v>
      </c>
      <c r="E249" t="s">
        <v>883</v>
      </c>
      <c r="F249" t="s">
        <v>1591</v>
      </c>
      <c r="G249" t="s">
        <v>2840</v>
      </c>
      <c r="H249" t="s">
        <v>3597</v>
      </c>
    </row>
    <row r="250" spans="1:8">
      <c r="F250" t="s">
        <v>1569</v>
      </c>
      <c r="G250" t="s">
        <v>2815</v>
      </c>
      <c r="H250" t="s">
        <v>3597</v>
      </c>
    </row>
    <row r="251" spans="1:8">
      <c r="H251" t="s">
        <v>3672</v>
      </c>
    </row>
    <row r="252" spans="1:8">
      <c r="H252" t="s">
        <v>3871</v>
      </c>
    </row>
    <row r="253" spans="1:8">
      <c r="A253" t="s">
        <v>95</v>
      </c>
      <c r="B253">
        <f>HYPERLINK("https://github.com/pmd/pmd/commit/b1bd41ebceea5a25badf281a2a8968520527f6b6", "b1bd41ebceea5a25badf281a2a8968520527f6b6")</f>
        <v>0</v>
      </c>
      <c r="C253">
        <f>HYPERLINK("https://github.com/pmd/pmd/commit/950d67c55ef8469da841ae9f1f38c3fa56a9d853", "950d67c55ef8469da841ae9f1f38c3fa56a9d853")</f>
        <v>0</v>
      </c>
      <c r="D253" t="s">
        <v>757</v>
      </c>
      <c r="E253" t="s">
        <v>884</v>
      </c>
      <c r="F253" t="s">
        <v>1642</v>
      </c>
      <c r="G253" t="s">
        <v>2889</v>
      </c>
      <c r="H253" t="s">
        <v>3872</v>
      </c>
    </row>
    <row r="254" spans="1:8">
      <c r="A254" t="s">
        <v>96</v>
      </c>
      <c r="B254">
        <f>HYPERLINK("https://github.com/pmd/pmd/commit/9caf68e78561ef34bd5967d4723d6fe166c5dca2", "9caf68e78561ef34bd5967d4723d6fe166c5dca2")</f>
        <v>0</v>
      </c>
      <c r="C254">
        <f>HYPERLINK("https://github.com/pmd/pmd/commit/b082a5a82d8d8ca37e485c5cf8389f27a6e88e28", "b082a5a82d8d8ca37e485c5cf8389f27a6e88e28")</f>
        <v>0</v>
      </c>
      <c r="D254" t="s">
        <v>757</v>
      </c>
      <c r="E254" t="s">
        <v>885</v>
      </c>
      <c r="F254" t="s">
        <v>1643</v>
      </c>
      <c r="G254" t="s">
        <v>2890</v>
      </c>
      <c r="H254" t="s">
        <v>3680</v>
      </c>
    </row>
    <row r="255" spans="1:8">
      <c r="A255" t="s">
        <v>97</v>
      </c>
      <c r="B255">
        <f>HYPERLINK("https://github.com/pmd/pmd/commit/de3a006d0a7e57eccba56e32b88f2b3fa9225047", "de3a006d0a7e57eccba56e32b88f2b3fa9225047")</f>
        <v>0</v>
      </c>
      <c r="C255">
        <f>HYPERLINK("https://github.com/pmd/pmd/commit/b1e6c2253df5341a994865982aed7de6a3237090", "b1e6c2253df5341a994865982aed7de6a3237090")</f>
        <v>0</v>
      </c>
      <c r="D255" t="s">
        <v>757</v>
      </c>
      <c r="E255" t="s">
        <v>886</v>
      </c>
      <c r="F255" t="s">
        <v>1644</v>
      </c>
      <c r="G255" t="s">
        <v>2891</v>
      </c>
      <c r="H255" t="s">
        <v>3597</v>
      </c>
    </row>
    <row r="256" spans="1:8">
      <c r="A256" t="s">
        <v>98</v>
      </c>
      <c r="B256">
        <f>HYPERLINK("https://github.com/pmd/pmd/commit/4d5cddcc481adb48f953c268605352e0091641ed", "4d5cddcc481adb48f953c268605352e0091641ed")</f>
        <v>0</v>
      </c>
      <c r="C256">
        <f>HYPERLINK("https://github.com/pmd/pmd/commit/91b7794fc34e677897fb21e088680dcbb17650e0", "91b7794fc34e677897fb21e088680dcbb17650e0")</f>
        <v>0</v>
      </c>
      <c r="D256" t="s">
        <v>757</v>
      </c>
      <c r="E256" t="s">
        <v>887</v>
      </c>
      <c r="F256" t="s">
        <v>1645</v>
      </c>
      <c r="G256" t="s">
        <v>2892</v>
      </c>
      <c r="H256" t="s">
        <v>3819</v>
      </c>
    </row>
    <row r="257" spans="1:8">
      <c r="A257" t="s">
        <v>100</v>
      </c>
      <c r="B257">
        <f>HYPERLINK("https://github.com/pmd/pmd/commit/c769fa553a1df0ff2f8273861cd537b0f1d9d7ba", "c769fa553a1df0ff2f8273861cd537b0f1d9d7ba")</f>
        <v>0</v>
      </c>
      <c r="C257">
        <f>HYPERLINK("https://github.com/pmd/pmd/commit/6845f2b0a07b1469a3fb58e586dd2f97dcc7ec3b", "6845f2b0a07b1469a3fb58e586dd2f97dcc7ec3b")</f>
        <v>0</v>
      </c>
      <c r="D257" t="s">
        <v>757</v>
      </c>
      <c r="E257" t="s">
        <v>889</v>
      </c>
      <c r="F257" t="s">
        <v>1612</v>
      </c>
      <c r="G257" t="s">
        <v>2861</v>
      </c>
      <c r="H257" t="s">
        <v>3616</v>
      </c>
    </row>
    <row r="258" spans="1:8">
      <c r="A258" t="s">
        <v>101</v>
      </c>
      <c r="B258">
        <f>HYPERLINK("https://github.com/pmd/pmd/commit/190a125617d5ee743115951e1d530a3f9b3825ea", "190a125617d5ee743115951e1d530a3f9b3825ea")</f>
        <v>0</v>
      </c>
      <c r="C258">
        <f>HYPERLINK("https://github.com/pmd/pmd/commit/5e5b8c64870c4c920680b9ca395f3fc1f60b8382", "5e5b8c64870c4c920680b9ca395f3fc1f60b8382")</f>
        <v>0</v>
      </c>
      <c r="D258" t="s">
        <v>757</v>
      </c>
      <c r="E258" t="s">
        <v>890</v>
      </c>
      <c r="F258" t="s">
        <v>1641</v>
      </c>
      <c r="G258" t="s">
        <v>2888</v>
      </c>
      <c r="H258" t="s">
        <v>3874</v>
      </c>
    </row>
    <row r="259" spans="1:8">
      <c r="A259" t="s">
        <v>102</v>
      </c>
      <c r="B259">
        <f>HYPERLINK("https://github.com/pmd/pmd/commit/c0ef77890e9388db6da6e8036ad2fb34084b709e", "c0ef77890e9388db6da6e8036ad2fb34084b709e")</f>
        <v>0</v>
      </c>
      <c r="C259">
        <f>HYPERLINK("https://github.com/pmd/pmd/commit/4a3e369af0da06a5414e0b484da4b1e70dd4d584", "4a3e369af0da06a5414e0b484da4b1e70dd4d584")</f>
        <v>0</v>
      </c>
      <c r="D259" t="s">
        <v>757</v>
      </c>
      <c r="E259" t="s">
        <v>891</v>
      </c>
      <c r="F259" t="s">
        <v>1616</v>
      </c>
      <c r="G259" t="s">
        <v>2865</v>
      </c>
      <c r="H259" t="s">
        <v>3875</v>
      </c>
    </row>
    <row r="260" spans="1:8">
      <c r="A260" t="s">
        <v>104</v>
      </c>
      <c r="B260">
        <f>HYPERLINK("https://github.com/pmd/pmd/commit/a259222c4687427a69b1424334a88930099437c1", "a259222c4687427a69b1424334a88930099437c1")</f>
        <v>0</v>
      </c>
      <c r="C260">
        <f>HYPERLINK("https://github.com/pmd/pmd/commit/b9da87eff8d18d700e8e0e333e4ae28eecf16cf0", "b9da87eff8d18d700e8e0e333e4ae28eecf16cf0")</f>
        <v>0</v>
      </c>
      <c r="D260" t="s">
        <v>757</v>
      </c>
      <c r="E260" t="s">
        <v>893</v>
      </c>
      <c r="F260" t="s">
        <v>1641</v>
      </c>
      <c r="G260" t="s">
        <v>2888</v>
      </c>
      <c r="H260" t="s">
        <v>3878</v>
      </c>
    </row>
    <row r="261" spans="1:8">
      <c r="A261" t="s">
        <v>106</v>
      </c>
      <c r="B261">
        <f>HYPERLINK("https://github.com/pmd/pmd/commit/32ec1f4c3eaaa5e6988d5bbc1a7ac35cdd42fd35", "32ec1f4c3eaaa5e6988d5bbc1a7ac35cdd42fd35")</f>
        <v>0</v>
      </c>
      <c r="C261">
        <f>HYPERLINK("https://github.com/pmd/pmd/commit/f56a7a15a78ddd8a04a30741d607df49b79025cc", "f56a7a15a78ddd8a04a30741d607df49b79025cc")</f>
        <v>0</v>
      </c>
      <c r="D261" t="s">
        <v>757</v>
      </c>
      <c r="E261" t="s">
        <v>895</v>
      </c>
      <c r="F261" t="s">
        <v>1608</v>
      </c>
      <c r="G261" t="s">
        <v>2857</v>
      </c>
      <c r="H261" t="s">
        <v>3880</v>
      </c>
    </row>
    <row r="262" spans="1:8">
      <c r="H262" t="s">
        <v>3881</v>
      </c>
    </row>
    <row r="263" spans="1:8">
      <c r="H263" t="s">
        <v>3882</v>
      </c>
    </row>
    <row r="264" spans="1:8">
      <c r="H264" t="s">
        <v>3883</v>
      </c>
    </row>
    <row r="265" spans="1:8">
      <c r="H265" t="s">
        <v>3884</v>
      </c>
    </row>
    <row r="266" spans="1:8">
      <c r="F266" t="s">
        <v>1615</v>
      </c>
      <c r="G266" t="s">
        <v>2864</v>
      </c>
      <c r="H266" t="s">
        <v>3680</v>
      </c>
    </row>
    <row r="267" spans="1:8">
      <c r="H267" t="s">
        <v>3794</v>
      </c>
    </row>
    <row r="268" spans="1:8">
      <c r="A268" t="s">
        <v>107</v>
      </c>
      <c r="B268">
        <f>HYPERLINK("https://github.com/pmd/pmd/commit/936dafb5c4a013ab571599f74cdc0224de3b918a", "936dafb5c4a013ab571599f74cdc0224de3b918a")</f>
        <v>0</v>
      </c>
      <c r="C268">
        <f>HYPERLINK("https://github.com/pmd/pmd/commit/32ec1f4c3eaaa5e6988d5bbc1a7ac35cdd42fd35", "32ec1f4c3eaaa5e6988d5bbc1a7ac35cdd42fd35")</f>
        <v>0</v>
      </c>
      <c r="D268" t="s">
        <v>757</v>
      </c>
      <c r="E268" t="s">
        <v>896</v>
      </c>
      <c r="F268" t="s">
        <v>1645</v>
      </c>
      <c r="G268" t="s">
        <v>2892</v>
      </c>
      <c r="H268" t="s">
        <v>3680</v>
      </c>
    </row>
    <row r="269" spans="1:8">
      <c r="H269" t="s">
        <v>3794</v>
      </c>
    </row>
    <row r="270" spans="1:8">
      <c r="H270" t="s">
        <v>3803</v>
      </c>
    </row>
    <row r="271" spans="1:8">
      <c r="H271" t="s">
        <v>3804</v>
      </c>
    </row>
    <row r="272" spans="1:8">
      <c r="H272" t="s">
        <v>3885</v>
      </c>
    </row>
    <row r="273" spans="6:8">
      <c r="H273" t="s">
        <v>3805</v>
      </c>
    </row>
    <row r="274" spans="6:8">
      <c r="H274" t="s">
        <v>3806</v>
      </c>
    </row>
    <row r="275" spans="6:8">
      <c r="H275" t="s">
        <v>3807</v>
      </c>
    </row>
    <row r="276" spans="6:8">
      <c r="H276" t="s">
        <v>3808</v>
      </c>
    </row>
    <row r="277" spans="6:8">
      <c r="H277" t="s">
        <v>3809</v>
      </c>
    </row>
    <row r="278" spans="6:8">
      <c r="H278" t="s">
        <v>3810</v>
      </c>
    </row>
    <row r="279" spans="6:8">
      <c r="H279" t="s">
        <v>3811</v>
      </c>
    </row>
    <row r="280" spans="6:8">
      <c r="H280" t="s">
        <v>3812</v>
      </c>
    </row>
    <row r="281" spans="6:8">
      <c r="H281" t="s">
        <v>3813</v>
      </c>
    </row>
    <row r="282" spans="6:8">
      <c r="H282" t="s">
        <v>3814</v>
      </c>
    </row>
    <row r="283" spans="6:8">
      <c r="H283" t="s">
        <v>3815</v>
      </c>
    </row>
    <row r="284" spans="6:8">
      <c r="H284" t="s">
        <v>3816</v>
      </c>
    </row>
    <row r="285" spans="6:8">
      <c r="H285" t="s">
        <v>3817</v>
      </c>
    </row>
    <row r="286" spans="6:8">
      <c r="H286" t="s">
        <v>3818</v>
      </c>
    </row>
    <row r="287" spans="6:8">
      <c r="F287" t="s">
        <v>1614</v>
      </c>
      <c r="G287" t="s">
        <v>2863</v>
      </c>
      <c r="H287" t="s">
        <v>3680</v>
      </c>
    </row>
    <row r="288" spans="6:8">
      <c r="H288" t="s">
        <v>3794</v>
      </c>
    </row>
    <row r="289" spans="1:8">
      <c r="H289" t="s">
        <v>3803</v>
      </c>
    </row>
    <row r="290" spans="1:8">
      <c r="H290" t="s">
        <v>3804</v>
      </c>
    </row>
    <row r="291" spans="1:8">
      <c r="H291" t="s">
        <v>3885</v>
      </c>
    </row>
    <row r="292" spans="1:8">
      <c r="H292" t="s">
        <v>3805</v>
      </c>
    </row>
    <row r="293" spans="1:8">
      <c r="A293" t="s">
        <v>108</v>
      </c>
      <c r="B293">
        <f>HYPERLINK("https://github.com/pmd/pmd/commit/10304f2bdddf8c8b9180f560d323b0d3f1b73d79", "10304f2bdddf8c8b9180f560d323b0d3f1b73d79")</f>
        <v>0</v>
      </c>
      <c r="C293">
        <f>HYPERLINK("https://github.com/pmd/pmd/commit/682a47dbb23d644548b1d6ffda04618ee02e1317", "682a47dbb23d644548b1d6ffda04618ee02e1317")</f>
        <v>0</v>
      </c>
      <c r="D293" t="s">
        <v>757</v>
      </c>
      <c r="E293" t="s">
        <v>897</v>
      </c>
      <c r="F293" t="s">
        <v>1651</v>
      </c>
      <c r="G293" t="s">
        <v>2897</v>
      </c>
      <c r="H293" t="s">
        <v>3886</v>
      </c>
    </row>
    <row r="294" spans="1:8">
      <c r="A294" t="s">
        <v>109</v>
      </c>
      <c r="B294">
        <f>HYPERLINK("https://github.com/pmd/pmd/commit/a4f325bddb10dfc5a6143d0c3d50514c74342a5f", "a4f325bddb10dfc5a6143d0c3d50514c74342a5f")</f>
        <v>0</v>
      </c>
      <c r="C294">
        <f>HYPERLINK("https://github.com/pmd/pmd/commit/10304f2bdddf8c8b9180f560d323b0d3f1b73d79", "10304f2bdddf8c8b9180f560d323b0d3f1b73d79")</f>
        <v>0</v>
      </c>
      <c r="D294" t="s">
        <v>757</v>
      </c>
      <c r="E294" t="s">
        <v>898</v>
      </c>
      <c r="F294" t="s">
        <v>1652</v>
      </c>
      <c r="G294" t="s">
        <v>2898</v>
      </c>
      <c r="H294" t="s">
        <v>3887</v>
      </c>
    </row>
    <row r="295" spans="1:8">
      <c r="H295" t="s">
        <v>3888</v>
      </c>
    </row>
    <row r="296" spans="1:8">
      <c r="H296" t="s">
        <v>3889</v>
      </c>
    </row>
    <row r="297" spans="1:8">
      <c r="H297" t="s">
        <v>3890</v>
      </c>
    </row>
    <row r="298" spans="1:8">
      <c r="A298" t="s">
        <v>110</v>
      </c>
      <c r="B298">
        <f>HYPERLINK("https://github.com/pmd/pmd/commit/0d313fa5dc028b67a4eba5dfbc2ee1ac1b11d95e", "0d313fa5dc028b67a4eba5dfbc2ee1ac1b11d95e")</f>
        <v>0</v>
      </c>
      <c r="C298">
        <f>HYPERLINK("https://github.com/pmd/pmd/commit/9c196ef783f66575162de7e920e68c51167582bc", "9c196ef783f66575162de7e920e68c51167582bc")</f>
        <v>0</v>
      </c>
      <c r="D298" t="s">
        <v>757</v>
      </c>
      <c r="E298" t="s">
        <v>899</v>
      </c>
      <c r="F298" t="s">
        <v>1653</v>
      </c>
      <c r="G298" t="s">
        <v>2899</v>
      </c>
      <c r="H298" t="s">
        <v>3892</v>
      </c>
    </row>
    <row r="299" spans="1:8">
      <c r="A299" t="s">
        <v>111</v>
      </c>
      <c r="B299">
        <f>HYPERLINK("https://github.com/pmd/pmd/commit/d8465ede98f3c79e4efbacba2c2ee7158ba42279", "d8465ede98f3c79e4efbacba2c2ee7158ba42279")</f>
        <v>0</v>
      </c>
      <c r="C299">
        <f>HYPERLINK("https://github.com/pmd/pmd/commit/4a5372f8408fb2455c7cc8a9431f1f256f696de0", "4a5372f8408fb2455c7cc8a9431f1f256f696de0")</f>
        <v>0</v>
      </c>
      <c r="D299" t="s">
        <v>757</v>
      </c>
      <c r="E299" t="s">
        <v>900</v>
      </c>
      <c r="F299" t="s">
        <v>1638</v>
      </c>
      <c r="G299" t="s">
        <v>2885</v>
      </c>
      <c r="H299" t="s">
        <v>3893</v>
      </c>
    </row>
    <row r="300" spans="1:8">
      <c r="H300" t="s">
        <v>3894</v>
      </c>
    </row>
    <row r="301" spans="1:8">
      <c r="H301" t="s">
        <v>3895</v>
      </c>
    </row>
    <row r="302" spans="1:8">
      <c r="A302" t="s">
        <v>112</v>
      </c>
      <c r="B302">
        <f>HYPERLINK("https://github.com/pmd/pmd/commit/255fdcc8d4c132fceab4d28ae9145fecaddaa8a5", "255fdcc8d4c132fceab4d28ae9145fecaddaa8a5")</f>
        <v>0</v>
      </c>
      <c r="C302">
        <f>HYPERLINK("https://github.com/pmd/pmd/commit/d8465ede98f3c79e4efbacba2c2ee7158ba42279", "d8465ede98f3c79e4efbacba2c2ee7158ba42279")</f>
        <v>0</v>
      </c>
      <c r="D302" t="s">
        <v>757</v>
      </c>
      <c r="E302" t="s">
        <v>901</v>
      </c>
      <c r="F302" t="s">
        <v>1550</v>
      </c>
      <c r="G302" t="s">
        <v>2801</v>
      </c>
      <c r="H302" t="s">
        <v>3680</v>
      </c>
    </row>
    <row r="303" spans="1:8">
      <c r="H303" t="s">
        <v>3794</v>
      </c>
    </row>
    <row r="304" spans="1:8">
      <c r="H304" t="s">
        <v>3803</v>
      </c>
    </row>
    <row r="305" spans="1:8">
      <c r="H305" t="s">
        <v>3804</v>
      </c>
    </row>
    <row r="306" spans="1:8">
      <c r="H306" t="s">
        <v>3885</v>
      </c>
    </row>
    <row r="307" spans="1:8">
      <c r="H307" t="s">
        <v>3805</v>
      </c>
    </row>
    <row r="308" spans="1:8">
      <c r="H308" t="s">
        <v>3806</v>
      </c>
    </row>
    <row r="309" spans="1:8">
      <c r="H309" t="s">
        <v>3807</v>
      </c>
    </row>
    <row r="310" spans="1:8">
      <c r="H310" t="s">
        <v>3808</v>
      </c>
    </row>
    <row r="311" spans="1:8">
      <c r="H311" t="s">
        <v>3809</v>
      </c>
    </row>
    <row r="312" spans="1:8">
      <c r="H312" t="s">
        <v>3810</v>
      </c>
    </row>
    <row r="313" spans="1:8">
      <c r="H313" t="s">
        <v>3811</v>
      </c>
    </row>
    <row r="314" spans="1:8">
      <c r="H314" t="s">
        <v>3812</v>
      </c>
    </row>
    <row r="315" spans="1:8">
      <c r="H315" t="s">
        <v>3813</v>
      </c>
    </row>
    <row r="316" spans="1:8">
      <c r="H316" t="s">
        <v>3814</v>
      </c>
    </row>
    <row r="317" spans="1:8">
      <c r="A317" t="s">
        <v>113</v>
      </c>
      <c r="B317">
        <f>HYPERLINK("https://github.com/pmd/pmd/commit/1daa5fd737780404233bd58be3c98c05bed9f70c", "1daa5fd737780404233bd58be3c98c05bed9f70c")</f>
        <v>0</v>
      </c>
      <c r="C317">
        <f>HYPERLINK("https://github.com/pmd/pmd/commit/19523520083e9b36d0f20fde13bf95c3a84b36e4", "19523520083e9b36d0f20fde13bf95c3a84b36e4")</f>
        <v>0</v>
      </c>
      <c r="D317" t="s">
        <v>757</v>
      </c>
      <c r="E317" t="s">
        <v>902</v>
      </c>
      <c r="F317" t="s">
        <v>1654</v>
      </c>
      <c r="G317" t="s">
        <v>2900</v>
      </c>
      <c r="H317" t="s">
        <v>3896</v>
      </c>
    </row>
    <row r="318" spans="1:8">
      <c r="H318" t="s">
        <v>3897</v>
      </c>
    </row>
    <row r="319" spans="1:8">
      <c r="H319" t="s">
        <v>3898</v>
      </c>
    </row>
    <row r="320" spans="1:8">
      <c r="H320" t="s">
        <v>3899</v>
      </c>
    </row>
    <row r="321" spans="1:8">
      <c r="F321" t="s">
        <v>1613</v>
      </c>
      <c r="G321" t="s">
        <v>2862</v>
      </c>
      <c r="H321" t="s">
        <v>3680</v>
      </c>
    </row>
    <row r="322" spans="1:8">
      <c r="H322" t="s">
        <v>3794</v>
      </c>
    </row>
    <row r="323" spans="1:8">
      <c r="H323" t="s">
        <v>3803</v>
      </c>
    </row>
    <row r="324" spans="1:8">
      <c r="H324" t="s">
        <v>3804</v>
      </c>
    </row>
    <row r="325" spans="1:8">
      <c r="A325" t="s">
        <v>114</v>
      </c>
      <c r="B325">
        <f>HYPERLINK("https://github.com/pmd/pmd/commit/af1dc32cd166e016cf827006bd6adf4110cf41d1", "af1dc32cd166e016cf827006bd6adf4110cf41d1")</f>
        <v>0</v>
      </c>
      <c r="C325">
        <f>HYPERLINK("https://github.com/pmd/pmd/commit/1daa5fd737780404233bd58be3c98c05bed9f70c", "1daa5fd737780404233bd58be3c98c05bed9f70c")</f>
        <v>0</v>
      </c>
      <c r="D325" t="s">
        <v>757</v>
      </c>
      <c r="E325" t="s">
        <v>903</v>
      </c>
      <c r="F325" t="s">
        <v>1610</v>
      </c>
      <c r="G325" t="s">
        <v>2859</v>
      </c>
      <c r="H325" t="s">
        <v>3680</v>
      </c>
    </row>
    <row r="326" spans="1:8">
      <c r="H326" t="s">
        <v>3794</v>
      </c>
    </row>
    <row r="327" spans="1:8">
      <c r="H327" t="s">
        <v>3803</v>
      </c>
    </row>
    <row r="328" spans="1:8">
      <c r="H328" t="s">
        <v>3804</v>
      </c>
    </row>
    <row r="329" spans="1:8">
      <c r="F329" t="s">
        <v>1625</v>
      </c>
      <c r="G329" t="s">
        <v>2871</v>
      </c>
      <c r="H329" t="s">
        <v>3900</v>
      </c>
    </row>
    <row r="330" spans="1:8">
      <c r="H330" t="s">
        <v>3780</v>
      </c>
    </row>
    <row r="331" spans="1:8">
      <c r="H331" t="s">
        <v>3781</v>
      </c>
    </row>
    <row r="332" spans="1:8">
      <c r="H332" t="s">
        <v>3782</v>
      </c>
    </row>
    <row r="333" spans="1:8">
      <c r="H333" t="s">
        <v>3783</v>
      </c>
    </row>
    <row r="334" spans="1:8">
      <c r="H334" t="s">
        <v>3901</v>
      </c>
    </row>
    <row r="335" spans="1:8">
      <c r="F335" t="s">
        <v>1611</v>
      </c>
      <c r="G335" t="s">
        <v>2860</v>
      </c>
      <c r="H335" t="s">
        <v>3680</v>
      </c>
    </row>
    <row r="336" spans="1:8">
      <c r="H336" t="s">
        <v>3794</v>
      </c>
    </row>
    <row r="337" spans="1:8">
      <c r="F337" t="s">
        <v>1643</v>
      </c>
      <c r="G337" t="s">
        <v>2890</v>
      </c>
      <c r="H337" t="s">
        <v>3902</v>
      </c>
    </row>
    <row r="338" spans="1:8">
      <c r="H338" t="s">
        <v>3903</v>
      </c>
    </row>
    <row r="339" spans="1:8">
      <c r="H339" t="s">
        <v>3904</v>
      </c>
    </row>
    <row r="340" spans="1:8">
      <c r="H340" t="s">
        <v>3905</v>
      </c>
    </row>
    <row r="341" spans="1:8">
      <c r="H341" t="s">
        <v>3906</v>
      </c>
    </row>
    <row r="342" spans="1:8">
      <c r="H342" t="s">
        <v>3907</v>
      </c>
    </row>
    <row r="343" spans="1:8">
      <c r="A343" t="s">
        <v>115</v>
      </c>
      <c r="B343">
        <f>HYPERLINK("https://github.com/pmd/pmd/commit/2adeac8bf763cd8d82b67e1419e2b447c842eeb5", "2adeac8bf763cd8d82b67e1419e2b447c842eeb5")</f>
        <v>0</v>
      </c>
      <c r="C343">
        <f>HYPERLINK("https://github.com/pmd/pmd/commit/cbd6d6cdb1e3f30bb2a222496c3537cc2f4cea20", "cbd6d6cdb1e3f30bb2a222496c3537cc2f4cea20")</f>
        <v>0</v>
      </c>
      <c r="D343" t="s">
        <v>757</v>
      </c>
      <c r="E343" t="s">
        <v>904</v>
      </c>
      <c r="F343" t="s">
        <v>1605</v>
      </c>
      <c r="G343" t="s">
        <v>2854</v>
      </c>
      <c r="H343" t="s">
        <v>3908</v>
      </c>
    </row>
    <row r="344" spans="1:8">
      <c r="H344" t="s">
        <v>3909</v>
      </c>
    </row>
    <row r="345" spans="1:8">
      <c r="H345" t="s">
        <v>3910</v>
      </c>
    </row>
    <row r="346" spans="1:8">
      <c r="H346" t="s">
        <v>3911</v>
      </c>
    </row>
    <row r="347" spans="1:8">
      <c r="H347" t="s">
        <v>3912</v>
      </c>
    </row>
    <row r="348" spans="1:8">
      <c r="F348" t="s">
        <v>1606</v>
      </c>
      <c r="G348" t="s">
        <v>2855</v>
      </c>
      <c r="H348" t="s">
        <v>3913</v>
      </c>
    </row>
    <row r="349" spans="1:8">
      <c r="H349" t="s">
        <v>3914</v>
      </c>
    </row>
    <row r="350" spans="1:8">
      <c r="H350" t="s">
        <v>3915</v>
      </c>
    </row>
    <row r="351" spans="1:8">
      <c r="H351" t="s">
        <v>3916</v>
      </c>
    </row>
    <row r="352" spans="1:8">
      <c r="H352" t="s">
        <v>3917</v>
      </c>
    </row>
    <row r="353" spans="1:8">
      <c r="H353" t="s">
        <v>3899</v>
      </c>
    </row>
    <row r="354" spans="1:8">
      <c r="F354" t="s">
        <v>1655</v>
      </c>
      <c r="G354" t="s">
        <v>2901</v>
      </c>
      <c r="H354" t="s">
        <v>3918</v>
      </c>
    </row>
    <row r="355" spans="1:8">
      <c r="H355" t="s">
        <v>3919</v>
      </c>
    </row>
    <row r="356" spans="1:8">
      <c r="H356" t="s">
        <v>3920</v>
      </c>
    </row>
    <row r="357" spans="1:8">
      <c r="F357" t="s">
        <v>1607</v>
      </c>
      <c r="G357" t="s">
        <v>2856</v>
      </c>
      <c r="H357" t="s">
        <v>3921</v>
      </c>
    </row>
    <row r="358" spans="1:8">
      <c r="H358" t="s">
        <v>3922</v>
      </c>
    </row>
    <row r="359" spans="1:8">
      <c r="H359" t="s">
        <v>3923</v>
      </c>
    </row>
    <row r="360" spans="1:8">
      <c r="H360" t="s">
        <v>3924</v>
      </c>
    </row>
    <row r="361" spans="1:8">
      <c r="A361" t="s">
        <v>116</v>
      </c>
      <c r="B361">
        <f>HYPERLINK("https://github.com/pmd/pmd/commit/2cef21022c56ea311f346bdb701687bfeab49c1d", "2cef21022c56ea311f346bdb701687bfeab49c1d")</f>
        <v>0</v>
      </c>
      <c r="C361">
        <f>HYPERLINK("https://github.com/pmd/pmd/commit/2adeac8bf763cd8d82b67e1419e2b447c842eeb5", "2adeac8bf763cd8d82b67e1419e2b447c842eeb5")</f>
        <v>0</v>
      </c>
      <c r="D361" t="s">
        <v>757</v>
      </c>
      <c r="E361" t="s">
        <v>905</v>
      </c>
      <c r="F361" t="s">
        <v>1602</v>
      </c>
      <c r="G361" t="s">
        <v>2851</v>
      </c>
      <c r="H361" t="s">
        <v>3925</v>
      </c>
    </row>
    <row r="362" spans="1:8">
      <c r="H362" t="s">
        <v>3926</v>
      </c>
    </row>
    <row r="363" spans="1:8">
      <c r="H363" t="s">
        <v>3927</v>
      </c>
    </row>
    <row r="364" spans="1:8">
      <c r="F364" t="s">
        <v>1656</v>
      </c>
      <c r="G364" t="s">
        <v>2902</v>
      </c>
      <c r="H364" t="s">
        <v>3872</v>
      </c>
    </row>
    <row r="365" spans="1:8">
      <c r="H365" t="s">
        <v>3928</v>
      </c>
    </row>
    <row r="366" spans="1:8">
      <c r="H366" t="s">
        <v>3929</v>
      </c>
    </row>
    <row r="367" spans="1:8">
      <c r="H367" t="s">
        <v>3930</v>
      </c>
    </row>
    <row r="368" spans="1:8">
      <c r="H368" t="s">
        <v>3931</v>
      </c>
    </row>
    <row r="369" spans="1:8">
      <c r="H369" t="s">
        <v>3932</v>
      </c>
    </row>
    <row r="370" spans="1:8">
      <c r="F370" t="s">
        <v>1657</v>
      </c>
      <c r="G370" t="s">
        <v>2903</v>
      </c>
      <c r="H370" t="s">
        <v>3680</v>
      </c>
    </row>
    <row r="371" spans="1:8">
      <c r="H371" t="s">
        <v>3794</v>
      </c>
    </row>
    <row r="372" spans="1:8">
      <c r="H372" t="s">
        <v>3803</v>
      </c>
    </row>
    <row r="373" spans="1:8">
      <c r="A373" t="s">
        <v>117</v>
      </c>
      <c r="B373">
        <f>HYPERLINK("https://github.com/pmd/pmd/commit/07648381ffc850ae899d38adf9035afc30dc920c", "07648381ffc850ae899d38adf9035afc30dc920c")</f>
        <v>0</v>
      </c>
      <c r="C373">
        <f>HYPERLINK("https://github.com/pmd/pmd/commit/2cef21022c56ea311f346bdb701687bfeab49c1d", "2cef21022c56ea311f346bdb701687bfeab49c1d")</f>
        <v>0</v>
      </c>
      <c r="D373" t="s">
        <v>757</v>
      </c>
      <c r="E373" t="s">
        <v>906</v>
      </c>
      <c r="F373" t="s">
        <v>1658</v>
      </c>
      <c r="G373" t="s">
        <v>2904</v>
      </c>
      <c r="H373" t="s">
        <v>3872</v>
      </c>
    </row>
    <row r="374" spans="1:8">
      <c r="H374" t="s">
        <v>3920</v>
      </c>
    </row>
    <row r="375" spans="1:8">
      <c r="H375" t="s">
        <v>3933</v>
      </c>
    </row>
    <row r="376" spans="1:8">
      <c r="F376" t="s">
        <v>1600</v>
      </c>
      <c r="G376" t="s">
        <v>2849</v>
      </c>
      <c r="H376" t="s">
        <v>3680</v>
      </c>
    </row>
    <row r="377" spans="1:8">
      <c r="H377" t="s">
        <v>3794</v>
      </c>
    </row>
    <row r="378" spans="1:8">
      <c r="H378" t="s">
        <v>3803</v>
      </c>
    </row>
    <row r="379" spans="1:8">
      <c r="H379" t="s">
        <v>3804</v>
      </c>
    </row>
    <row r="380" spans="1:8">
      <c r="H380" t="s">
        <v>3885</v>
      </c>
    </row>
    <row r="381" spans="1:8">
      <c r="F381" t="s">
        <v>1601</v>
      </c>
      <c r="G381" t="s">
        <v>2850</v>
      </c>
      <c r="H381" t="s">
        <v>3631</v>
      </c>
    </row>
    <row r="382" spans="1:8">
      <c r="H382" t="s">
        <v>3633</v>
      </c>
    </row>
    <row r="383" spans="1:8">
      <c r="A383" t="s">
        <v>118</v>
      </c>
      <c r="B383">
        <f>HYPERLINK("https://github.com/pmd/pmd/commit/9271586e6d63729ec0d69dc4dda63a3022a9e035", "9271586e6d63729ec0d69dc4dda63a3022a9e035")</f>
        <v>0</v>
      </c>
      <c r="C383">
        <f>HYPERLINK("https://github.com/pmd/pmd/commit/a3d5e7e1921e2c1c10f6a1e60fdfc19983732097", "a3d5e7e1921e2c1c10f6a1e60fdfc19983732097")</f>
        <v>0</v>
      </c>
      <c r="D383" t="s">
        <v>757</v>
      </c>
      <c r="E383" t="s">
        <v>907</v>
      </c>
      <c r="F383" t="s">
        <v>1618</v>
      </c>
      <c r="G383" t="s">
        <v>2867</v>
      </c>
      <c r="H383" t="s">
        <v>3680</v>
      </c>
    </row>
    <row r="384" spans="1:8">
      <c r="H384" t="s">
        <v>3794</v>
      </c>
    </row>
    <row r="385" spans="1:8">
      <c r="H385" t="s">
        <v>3803</v>
      </c>
    </row>
    <row r="386" spans="1:8">
      <c r="H386" t="s">
        <v>3804</v>
      </c>
    </row>
    <row r="387" spans="1:8">
      <c r="H387" t="s">
        <v>3885</v>
      </c>
    </row>
    <row r="388" spans="1:8">
      <c r="H388" t="s">
        <v>3805</v>
      </c>
    </row>
    <row r="389" spans="1:8">
      <c r="H389" t="s">
        <v>3806</v>
      </c>
    </row>
    <row r="390" spans="1:8">
      <c r="H390" t="s">
        <v>3807</v>
      </c>
    </row>
    <row r="391" spans="1:8">
      <c r="H391" t="s">
        <v>3934</v>
      </c>
    </row>
    <row r="392" spans="1:8">
      <c r="A392" t="s">
        <v>119</v>
      </c>
      <c r="B392">
        <f>HYPERLINK("https://github.com/pmd/pmd/commit/79503150418116b23ccaeae37b4fa36f87846fe6", "79503150418116b23ccaeae37b4fa36f87846fe6")</f>
        <v>0</v>
      </c>
      <c r="C392">
        <f>HYPERLINK("https://github.com/pmd/pmd/commit/9271586e6d63729ec0d69dc4dda63a3022a9e035", "9271586e6d63729ec0d69dc4dda63a3022a9e035")</f>
        <v>0</v>
      </c>
      <c r="D392" t="s">
        <v>757</v>
      </c>
      <c r="E392" t="s">
        <v>908</v>
      </c>
      <c r="F392" t="s">
        <v>1639</v>
      </c>
      <c r="G392" t="s">
        <v>2886</v>
      </c>
      <c r="H392" t="s">
        <v>3935</v>
      </c>
    </row>
    <row r="393" spans="1:8">
      <c r="H393" t="s">
        <v>3936</v>
      </c>
    </row>
    <row r="394" spans="1:8">
      <c r="H394" t="s">
        <v>3937</v>
      </c>
    </row>
    <row r="395" spans="1:8">
      <c r="H395" t="s">
        <v>3938</v>
      </c>
    </row>
    <row r="396" spans="1:8">
      <c r="H396" t="s">
        <v>3842</v>
      </c>
    </row>
    <row r="397" spans="1:8">
      <c r="A397" t="s">
        <v>120</v>
      </c>
      <c r="B397">
        <f>HYPERLINK("https://github.com/pmd/pmd/commit/c7447f09ef990366fd055ed47cfc0e44bec97c95", "c7447f09ef990366fd055ed47cfc0e44bec97c95")</f>
        <v>0</v>
      </c>
      <c r="C397">
        <f>HYPERLINK("https://github.com/pmd/pmd/commit/4911abc0cb3d55f1ea0c5dadcffca2df6bbb24c6", "4911abc0cb3d55f1ea0c5dadcffca2df6bbb24c6")</f>
        <v>0</v>
      </c>
      <c r="D397" t="s">
        <v>757</v>
      </c>
      <c r="E397" t="s">
        <v>909</v>
      </c>
      <c r="F397" t="s">
        <v>1595</v>
      </c>
      <c r="G397" t="s">
        <v>2844</v>
      </c>
      <c r="H397" t="s">
        <v>3939</v>
      </c>
    </row>
    <row r="398" spans="1:8">
      <c r="H398" t="s">
        <v>3940</v>
      </c>
    </row>
    <row r="399" spans="1:8">
      <c r="H399" t="s">
        <v>3941</v>
      </c>
    </row>
    <row r="400" spans="1:8">
      <c r="H400" t="s">
        <v>3942</v>
      </c>
    </row>
    <row r="401" spans="1:8">
      <c r="F401" t="s">
        <v>1596</v>
      </c>
      <c r="G401" t="s">
        <v>2845</v>
      </c>
      <c r="H401" t="s">
        <v>3943</v>
      </c>
    </row>
    <row r="402" spans="1:8">
      <c r="F402" t="s">
        <v>1597</v>
      </c>
      <c r="G402" t="s">
        <v>2846</v>
      </c>
      <c r="H402" t="s">
        <v>3680</v>
      </c>
    </row>
    <row r="403" spans="1:8">
      <c r="H403" t="s">
        <v>3794</v>
      </c>
    </row>
    <row r="404" spans="1:8">
      <c r="F404" t="s">
        <v>1598</v>
      </c>
      <c r="G404" t="s">
        <v>2847</v>
      </c>
      <c r="H404" t="s">
        <v>3944</v>
      </c>
    </row>
    <row r="405" spans="1:8">
      <c r="H405" t="s">
        <v>3945</v>
      </c>
    </row>
    <row r="406" spans="1:8">
      <c r="H406" t="s">
        <v>3946</v>
      </c>
    </row>
    <row r="407" spans="1:8">
      <c r="F407" t="s">
        <v>1599</v>
      </c>
      <c r="G407" t="s">
        <v>2848</v>
      </c>
      <c r="H407" t="s">
        <v>3623</v>
      </c>
    </row>
    <row r="408" spans="1:8">
      <c r="F408" t="s">
        <v>1648</v>
      </c>
      <c r="G408" t="s">
        <v>2894</v>
      </c>
      <c r="H408" t="s">
        <v>3925</v>
      </c>
    </row>
    <row r="409" spans="1:8">
      <c r="H409" t="s">
        <v>3926</v>
      </c>
    </row>
    <row r="410" spans="1:8">
      <c r="A410" t="s">
        <v>121</v>
      </c>
      <c r="B410">
        <f>HYPERLINK("https://github.com/pmd/pmd/commit/f86c37b1641e7f423cc12d00ba8f31d2ea9c5dd0", "f86c37b1641e7f423cc12d00ba8f31d2ea9c5dd0")</f>
        <v>0</v>
      </c>
      <c r="C410">
        <f>HYPERLINK("https://github.com/pmd/pmd/commit/c7447f09ef990366fd055ed47cfc0e44bec97c95", "c7447f09ef990366fd055ed47cfc0e44bec97c95")</f>
        <v>0</v>
      </c>
      <c r="D410" t="s">
        <v>757</v>
      </c>
      <c r="E410" t="s">
        <v>910</v>
      </c>
      <c r="F410" t="s">
        <v>1592</v>
      </c>
      <c r="G410" t="s">
        <v>2841</v>
      </c>
      <c r="H410" t="s">
        <v>3680</v>
      </c>
    </row>
    <row r="411" spans="1:8">
      <c r="H411" t="s">
        <v>3794</v>
      </c>
    </row>
    <row r="412" spans="1:8">
      <c r="H412" t="s">
        <v>3803</v>
      </c>
    </row>
    <row r="413" spans="1:8">
      <c r="F413" t="s">
        <v>1659</v>
      </c>
      <c r="G413" t="s">
        <v>2905</v>
      </c>
      <c r="H413" t="s">
        <v>3926</v>
      </c>
    </row>
    <row r="414" spans="1:8">
      <c r="H414" t="s">
        <v>3925</v>
      </c>
    </row>
    <row r="415" spans="1:8">
      <c r="H415" t="s">
        <v>3947</v>
      </c>
    </row>
    <row r="416" spans="1:8">
      <c r="F416" t="s">
        <v>1593</v>
      </c>
      <c r="G416" t="s">
        <v>2842</v>
      </c>
      <c r="H416" t="s">
        <v>3680</v>
      </c>
    </row>
    <row r="417" spans="1:8">
      <c r="H417" t="s">
        <v>3794</v>
      </c>
    </row>
    <row r="418" spans="1:8">
      <c r="H418" t="s">
        <v>3803</v>
      </c>
    </row>
    <row r="419" spans="1:8">
      <c r="H419" t="s">
        <v>3804</v>
      </c>
    </row>
    <row r="420" spans="1:8">
      <c r="F420" t="s">
        <v>1594</v>
      </c>
      <c r="G420" t="s">
        <v>2843</v>
      </c>
      <c r="H420" t="s">
        <v>3872</v>
      </c>
    </row>
    <row r="421" spans="1:8">
      <c r="H421" t="s">
        <v>3948</v>
      </c>
    </row>
    <row r="422" spans="1:8">
      <c r="H422" t="s">
        <v>3949</v>
      </c>
    </row>
    <row r="423" spans="1:8">
      <c r="H423" t="s">
        <v>3950</v>
      </c>
    </row>
    <row r="424" spans="1:8">
      <c r="H424" t="s">
        <v>3951</v>
      </c>
    </row>
    <row r="425" spans="1:8">
      <c r="A425" t="s">
        <v>122</v>
      </c>
      <c r="B425">
        <f>HYPERLINK("https://github.com/pmd/pmd/commit/7000df9009d4f79ab1d29d4f5360ace9c4ca89df", "7000df9009d4f79ab1d29d4f5360ace9c4ca89df")</f>
        <v>0</v>
      </c>
      <c r="C425">
        <f>HYPERLINK("https://github.com/pmd/pmd/commit/828f9496b4597f484669f924b862cb522cd29f32", "828f9496b4597f484669f924b862cb522cd29f32")</f>
        <v>0</v>
      </c>
      <c r="D425" t="s">
        <v>757</v>
      </c>
      <c r="E425" t="s">
        <v>911</v>
      </c>
      <c r="F425" t="s">
        <v>1588</v>
      </c>
      <c r="G425" t="s">
        <v>2837</v>
      </c>
      <c r="H425" t="s">
        <v>3952</v>
      </c>
    </row>
    <row r="426" spans="1:8">
      <c r="A426" t="s">
        <v>123</v>
      </c>
      <c r="B426">
        <f>HYPERLINK("https://github.com/pmd/pmd/commit/8fcf5cf2fd074d85d369cf640ad8ca5837b0d261", "8fcf5cf2fd074d85d369cf640ad8ca5837b0d261")</f>
        <v>0</v>
      </c>
      <c r="C426">
        <f>HYPERLINK("https://github.com/pmd/pmd/commit/833b4c3884b5a8ede7730c39be3da1cdcbf2f847", "833b4c3884b5a8ede7730c39be3da1cdcbf2f847")</f>
        <v>0</v>
      </c>
      <c r="D426" t="s">
        <v>757</v>
      </c>
      <c r="E426" t="s">
        <v>912</v>
      </c>
      <c r="F426" t="s">
        <v>1582</v>
      </c>
      <c r="G426" t="s">
        <v>2831</v>
      </c>
      <c r="H426" t="s">
        <v>3953</v>
      </c>
    </row>
    <row r="427" spans="1:8">
      <c r="A427" t="s">
        <v>124</v>
      </c>
      <c r="B427">
        <f>HYPERLINK("https://github.com/pmd/pmd/commit/e7bb60437e82b3f9f50223e397369532bb382df6", "e7bb60437e82b3f9f50223e397369532bb382df6")</f>
        <v>0</v>
      </c>
      <c r="C427">
        <f>HYPERLINK("https://github.com/pmd/pmd/commit/1ddde9fb8ee40f70d097c7f8cb4e520f4bffb77f", "1ddde9fb8ee40f70d097c7f8cb4e520f4bffb77f")</f>
        <v>0</v>
      </c>
      <c r="D427" t="s">
        <v>757</v>
      </c>
      <c r="E427" t="s">
        <v>913</v>
      </c>
      <c r="F427" t="s">
        <v>1660</v>
      </c>
      <c r="G427" t="s">
        <v>2906</v>
      </c>
      <c r="H427" t="s">
        <v>3958</v>
      </c>
    </row>
    <row r="428" spans="1:8">
      <c r="H428" t="s">
        <v>3959</v>
      </c>
    </row>
    <row r="429" spans="1:8">
      <c r="H429" t="s">
        <v>3960</v>
      </c>
    </row>
    <row r="430" spans="1:8">
      <c r="H430" t="s">
        <v>3961</v>
      </c>
    </row>
    <row r="431" spans="1:8">
      <c r="F431" t="s">
        <v>1661</v>
      </c>
      <c r="G431" t="s">
        <v>2907</v>
      </c>
      <c r="H431" t="s">
        <v>3962</v>
      </c>
    </row>
    <row r="432" spans="1:8">
      <c r="A432" t="s">
        <v>125</v>
      </c>
      <c r="B432">
        <f>HYPERLINK("https://github.com/pmd/pmd/commit/1a7bf2426bc310efbfbeae5846a68f79cd61d3e0", "1a7bf2426bc310efbfbeae5846a68f79cd61d3e0")</f>
        <v>0</v>
      </c>
      <c r="C432">
        <f>HYPERLINK("https://github.com/pmd/pmd/commit/16def1da7b1271f13c3de4e2dde1bd1310631702", "16def1da7b1271f13c3de4e2dde1bd1310631702")</f>
        <v>0</v>
      </c>
      <c r="D432" t="s">
        <v>757</v>
      </c>
      <c r="E432" t="s">
        <v>914</v>
      </c>
      <c r="F432" t="s">
        <v>1662</v>
      </c>
      <c r="G432" t="s">
        <v>2908</v>
      </c>
      <c r="H432" t="s">
        <v>3926</v>
      </c>
    </row>
    <row r="433" spans="1:8">
      <c r="H433" t="s">
        <v>3925</v>
      </c>
    </row>
    <row r="434" spans="1:8">
      <c r="H434" t="s">
        <v>3963</v>
      </c>
    </row>
    <row r="435" spans="1:8">
      <c r="H435" t="s">
        <v>3964</v>
      </c>
    </row>
    <row r="436" spans="1:8">
      <c r="A436" t="s">
        <v>126</v>
      </c>
      <c r="B436">
        <f>HYPERLINK("https://github.com/pmd/pmd/commit/1cc16f5fe8b426ca6b38f9693afa1e89ffd70835", "1cc16f5fe8b426ca6b38f9693afa1e89ffd70835")</f>
        <v>0</v>
      </c>
      <c r="C436">
        <f>HYPERLINK("https://github.com/pmd/pmd/commit/5f1f887f5360aedf8ddd97fbf7d64e834cbaf85c", "5f1f887f5360aedf8ddd97fbf7d64e834cbaf85c")</f>
        <v>0</v>
      </c>
      <c r="D436" t="s">
        <v>757</v>
      </c>
      <c r="E436" t="s">
        <v>915</v>
      </c>
      <c r="F436" t="s">
        <v>1663</v>
      </c>
      <c r="G436" t="s">
        <v>2831</v>
      </c>
      <c r="H436" t="s">
        <v>3953</v>
      </c>
    </row>
    <row r="437" spans="1:8">
      <c r="A437" t="s">
        <v>127</v>
      </c>
      <c r="B437">
        <f>HYPERLINK("https://github.com/pmd/pmd/commit/be29d08a897584a2e70b7c166eec4cff9e45bf33", "be29d08a897584a2e70b7c166eec4cff9e45bf33")</f>
        <v>0</v>
      </c>
      <c r="C437">
        <f>HYPERLINK("https://github.com/pmd/pmd/commit/1cc16f5fe8b426ca6b38f9693afa1e89ffd70835", "1cc16f5fe8b426ca6b38f9693afa1e89ffd70835")</f>
        <v>0</v>
      </c>
      <c r="D437" t="s">
        <v>757</v>
      </c>
      <c r="E437" t="s">
        <v>916</v>
      </c>
      <c r="F437" t="s">
        <v>1588</v>
      </c>
      <c r="G437" t="s">
        <v>2837</v>
      </c>
      <c r="H437" t="s">
        <v>3965</v>
      </c>
    </row>
    <row r="438" spans="1:8">
      <c r="H438" t="s">
        <v>3966</v>
      </c>
    </row>
    <row r="439" spans="1:8">
      <c r="A439" t="s">
        <v>128</v>
      </c>
      <c r="B439">
        <f>HYPERLINK("https://github.com/pmd/pmd/commit/83d81b076b32acdf3f82077c7f4c2a2e160aa32f", "83d81b076b32acdf3f82077c7f4c2a2e160aa32f")</f>
        <v>0</v>
      </c>
      <c r="C439">
        <f>HYPERLINK("https://github.com/pmd/pmd/commit/6ccfb5ea5233179909a6d83a6412c124bee86cbc", "6ccfb5ea5233179909a6d83a6412c124bee86cbc")</f>
        <v>0</v>
      </c>
      <c r="D439" t="s">
        <v>757</v>
      </c>
      <c r="E439" t="s">
        <v>917</v>
      </c>
      <c r="F439" t="s">
        <v>1664</v>
      </c>
      <c r="G439" t="s">
        <v>2909</v>
      </c>
      <c r="H439" t="s">
        <v>3967</v>
      </c>
    </row>
    <row r="440" spans="1:8">
      <c r="A440" t="s">
        <v>129</v>
      </c>
      <c r="B440">
        <f>HYPERLINK("https://github.com/pmd/pmd/commit/8e61889ba0778848f796784d43cf454b7d51d0ae", "8e61889ba0778848f796784d43cf454b7d51d0ae")</f>
        <v>0</v>
      </c>
      <c r="C440">
        <f>HYPERLINK("https://github.com/pmd/pmd/commit/ccd5163b1a18b708cb374146186c6c5abe183417", "ccd5163b1a18b708cb374146186c6c5abe183417")</f>
        <v>0</v>
      </c>
      <c r="D440" t="s">
        <v>757</v>
      </c>
      <c r="E440" t="s">
        <v>918</v>
      </c>
      <c r="F440" t="s">
        <v>1665</v>
      </c>
      <c r="G440" t="s">
        <v>2910</v>
      </c>
      <c r="H440" t="s">
        <v>3968</v>
      </c>
    </row>
    <row r="441" spans="1:8">
      <c r="H441" t="s">
        <v>3969</v>
      </c>
    </row>
    <row r="442" spans="1:8">
      <c r="A442" t="s">
        <v>130</v>
      </c>
      <c r="B442">
        <f>HYPERLINK("https://github.com/pmd/pmd/commit/9e29e9a736d3591abde581bb214726e670884bec", "9e29e9a736d3591abde581bb214726e670884bec")</f>
        <v>0</v>
      </c>
      <c r="C442">
        <f>HYPERLINK("https://github.com/pmd/pmd/commit/95f70b065352e1fb62e5343b36198f9d1ee5cfe7", "95f70b065352e1fb62e5343b36198f9d1ee5cfe7")</f>
        <v>0</v>
      </c>
      <c r="D442" t="s">
        <v>757</v>
      </c>
      <c r="E442" t="s">
        <v>919</v>
      </c>
      <c r="F442" t="s">
        <v>1665</v>
      </c>
      <c r="G442" t="s">
        <v>2910</v>
      </c>
      <c r="H442" t="s">
        <v>3970</v>
      </c>
    </row>
    <row r="443" spans="1:8">
      <c r="A443" t="s">
        <v>131</v>
      </c>
      <c r="B443">
        <f>HYPERLINK("https://github.com/pmd/pmd/commit/273b63f5ac02bb26a55eb77e0e84d73aa07402e7", "273b63f5ac02bb26a55eb77e0e84d73aa07402e7")</f>
        <v>0</v>
      </c>
      <c r="C443">
        <f>HYPERLINK("https://github.com/pmd/pmd/commit/711a08c8068b446751f02e6f1a02577c1caf1c27", "711a08c8068b446751f02e6f1a02577c1caf1c27")</f>
        <v>0</v>
      </c>
      <c r="D443" t="s">
        <v>757</v>
      </c>
      <c r="E443" t="s">
        <v>920</v>
      </c>
      <c r="F443" t="s">
        <v>1666</v>
      </c>
      <c r="G443" t="s">
        <v>2853</v>
      </c>
      <c r="H443" t="s">
        <v>3854</v>
      </c>
    </row>
    <row r="444" spans="1:8">
      <c r="H444" t="s">
        <v>3855</v>
      </c>
    </row>
    <row r="445" spans="1:8">
      <c r="H445" t="s">
        <v>3856</v>
      </c>
    </row>
    <row r="446" spans="1:8">
      <c r="A446" t="s">
        <v>132</v>
      </c>
      <c r="B446">
        <f>HYPERLINK("https://github.com/pmd/pmd/commit/3c3df6372fb788418211598ee36e40f0c91c361f", "3c3df6372fb788418211598ee36e40f0c91c361f")</f>
        <v>0</v>
      </c>
      <c r="C446">
        <f>HYPERLINK("https://github.com/pmd/pmd/commit/273b63f5ac02bb26a55eb77e0e84d73aa07402e7", "273b63f5ac02bb26a55eb77e0e84d73aa07402e7")</f>
        <v>0</v>
      </c>
      <c r="D446" t="s">
        <v>757</v>
      </c>
      <c r="E446" t="s">
        <v>921</v>
      </c>
      <c r="F446" t="s">
        <v>1619</v>
      </c>
      <c r="G446" t="s">
        <v>2868</v>
      </c>
      <c r="H446" t="s">
        <v>3971</v>
      </c>
    </row>
    <row r="447" spans="1:8">
      <c r="H447" t="s">
        <v>3972</v>
      </c>
    </row>
    <row r="448" spans="1:8">
      <c r="H448" t="s">
        <v>3973</v>
      </c>
    </row>
    <row r="449" spans="1:8">
      <c r="H449" t="s">
        <v>3974</v>
      </c>
    </row>
    <row r="450" spans="1:8">
      <c r="H450" t="s">
        <v>3975</v>
      </c>
    </row>
    <row r="451" spans="1:8">
      <c r="H451" t="s">
        <v>3976</v>
      </c>
    </row>
    <row r="452" spans="1:8">
      <c r="A452" t="s">
        <v>133</v>
      </c>
      <c r="B452">
        <f>HYPERLINK("https://github.com/pmd/pmd/commit/b6a44dd55d656a866cbc9bad6d07c39a52c17f9c", "b6a44dd55d656a866cbc9bad6d07c39a52c17f9c")</f>
        <v>0</v>
      </c>
      <c r="C452">
        <f>HYPERLINK("https://github.com/pmd/pmd/commit/3c3df6372fb788418211598ee36e40f0c91c361f", "3c3df6372fb788418211598ee36e40f0c91c361f")</f>
        <v>0</v>
      </c>
      <c r="D452" t="s">
        <v>757</v>
      </c>
      <c r="E452" t="s">
        <v>922</v>
      </c>
      <c r="F452" t="s">
        <v>1636</v>
      </c>
      <c r="G452" t="s">
        <v>2883</v>
      </c>
      <c r="H452" t="s">
        <v>3872</v>
      </c>
    </row>
    <row r="453" spans="1:8">
      <c r="H453" t="s">
        <v>3977</v>
      </c>
    </row>
    <row r="454" spans="1:8">
      <c r="H454" t="s">
        <v>3978</v>
      </c>
    </row>
    <row r="455" spans="1:8">
      <c r="H455" t="s">
        <v>3979</v>
      </c>
    </row>
    <row r="456" spans="1:8">
      <c r="H456" t="s">
        <v>3980</v>
      </c>
    </row>
    <row r="457" spans="1:8">
      <c r="H457" t="s">
        <v>3981</v>
      </c>
    </row>
    <row r="458" spans="1:8">
      <c r="A458" t="s">
        <v>134</v>
      </c>
      <c r="B458">
        <f>HYPERLINK("https://github.com/pmd/pmd/commit/f8ba7c64c463399276df557c490f186de462f3aa", "f8ba7c64c463399276df557c490f186de462f3aa")</f>
        <v>0</v>
      </c>
      <c r="C458">
        <f>HYPERLINK("https://github.com/pmd/pmd/commit/08221e3c8043819b1957b26303b0f03fab3989bb", "08221e3c8043819b1957b26303b0f03fab3989bb")</f>
        <v>0</v>
      </c>
      <c r="D458" t="s">
        <v>757</v>
      </c>
      <c r="E458" t="s">
        <v>923</v>
      </c>
      <c r="F458" t="s">
        <v>1667</v>
      </c>
      <c r="G458" t="s">
        <v>2911</v>
      </c>
      <c r="H458" t="s">
        <v>3982</v>
      </c>
    </row>
    <row r="459" spans="1:8">
      <c r="H459" t="s">
        <v>3821</v>
      </c>
    </row>
    <row r="460" spans="1:8">
      <c r="H460" t="s">
        <v>3822</v>
      </c>
    </row>
    <row r="461" spans="1:8">
      <c r="H461" t="s">
        <v>3983</v>
      </c>
    </row>
    <row r="462" spans="1:8">
      <c r="F462" t="s">
        <v>1641</v>
      </c>
      <c r="G462" t="s">
        <v>2888</v>
      </c>
      <c r="H462" t="s">
        <v>3984</v>
      </c>
    </row>
    <row r="463" spans="1:8">
      <c r="A463" t="s">
        <v>135</v>
      </c>
      <c r="B463">
        <f>HYPERLINK("https://github.com/pmd/pmd/commit/6ff6465f0828fbe2ec4bab04835ca986af1bae0f", "6ff6465f0828fbe2ec4bab04835ca986af1bae0f")</f>
        <v>0</v>
      </c>
      <c r="C463">
        <f>HYPERLINK("https://github.com/pmd/pmd/commit/86a5fbe8bf59013a964a8023ac482f3af9198232", "86a5fbe8bf59013a964a8023ac482f3af9198232")</f>
        <v>0</v>
      </c>
      <c r="D463" t="s">
        <v>757</v>
      </c>
      <c r="E463" t="s">
        <v>924</v>
      </c>
      <c r="F463" t="s">
        <v>1609</v>
      </c>
      <c r="G463" t="s">
        <v>2858</v>
      </c>
      <c r="H463" t="s">
        <v>3680</v>
      </c>
    </row>
    <row r="464" spans="1:8">
      <c r="H464" t="s">
        <v>3794</v>
      </c>
    </row>
    <row r="465" spans="1:8">
      <c r="H465" t="s">
        <v>3803</v>
      </c>
    </row>
    <row r="466" spans="1:8">
      <c r="A466" t="s">
        <v>136</v>
      </c>
      <c r="B466">
        <f>HYPERLINK("https://github.com/pmd/pmd/commit/7349dda4c4e1638513db21fa3e259d40d13037a6", "7349dda4c4e1638513db21fa3e259d40d13037a6")</f>
        <v>0</v>
      </c>
      <c r="C466">
        <f>HYPERLINK("https://github.com/pmd/pmd/commit/5b6bdfbc135f2e7072159e69ec1a98bc1bc73a93", "5b6bdfbc135f2e7072159e69ec1a98bc1bc73a93")</f>
        <v>0</v>
      </c>
      <c r="D466" t="s">
        <v>757</v>
      </c>
      <c r="E466" t="s">
        <v>925</v>
      </c>
      <c r="F466" t="s">
        <v>1635</v>
      </c>
      <c r="G466" t="s">
        <v>2882</v>
      </c>
      <c r="H466" t="s">
        <v>3985</v>
      </c>
    </row>
    <row r="467" spans="1:8">
      <c r="H467" t="s">
        <v>3986</v>
      </c>
    </row>
    <row r="468" spans="1:8">
      <c r="H468" t="s">
        <v>3987</v>
      </c>
    </row>
    <row r="469" spans="1:8">
      <c r="H469" t="s">
        <v>3988</v>
      </c>
    </row>
    <row r="470" spans="1:8">
      <c r="A470" t="s">
        <v>137</v>
      </c>
      <c r="B470">
        <f>HYPERLINK("https://github.com/pmd/pmd/commit/32c5ee9efdb89738ba82f70cea1a5b4d386d5c88", "32c5ee9efdb89738ba82f70cea1a5b4d386d5c88")</f>
        <v>0</v>
      </c>
      <c r="C470">
        <f>HYPERLINK("https://github.com/pmd/pmd/commit/7a00d12d046e811cc88343cb7e12aeb387964c4b", "7a00d12d046e811cc88343cb7e12aeb387964c4b")</f>
        <v>0</v>
      </c>
      <c r="D470" t="s">
        <v>757</v>
      </c>
      <c r="E470" t="s">
        <v>926</v>
      </c>
      <c r="F470" t="s">
        <v>1668</v>
      </c>
      <c r="G470" t="s">
        <v>2912</v>
      </c>
      <c r="H470" t="s">
        <v>3872</v>
      </c>
    </row>
    <row r="471" spans="1:8">
      <c r="H471" t="s">
        <v>3920</v>
      </c>
    </row>
    <row r="472" spans="1:8">
      <c r="H472" t="s">
        <v>3989</v>
      </c>
    </row>
    <row r="473" spans="1:8">
      <c r="H473" t="s">
        <v>3990</v>
      </c>
    </row>
    <row r="474" spans="1:8">
      <c r="A474" t="s">
        <v>138</v>
      </c>
      <c r="B474">
        <f>HYPERLINK("https://github.com/pmd/pmd/commit/edd6ecb613cef30d63d55879fef8a64442e79593", "edd6ecb613cef30d63d55879fef8a64442e79593")</f>
        <v>0</v>
      </c>
      <c r="C474">
        <f>HYPERLINK("https://github.com/pmd/pmd/commit/637c381ead830e189d31cd64633626137a6821d8", "637c381ead830e189d31cd64633626137a6821d8")</f>
        <v>0</v>
      </c>
      <c r="D474" t="s">
        <v>757</v>
      </c>
      <c r="E474" t="s">
        <v>927</v>
      </c>
      <c r="F474" t="s">
        <v>1669</v>
      </c>
      <c r="G474" t="s">
        <v>2913</v>
      </c>
      <c r="H474" t="s">
        <v>3993</v>
      </c>
    </row>
    <row r="475" spans="1:8">
      <c r="H475" t="s">
        <v>3680</v>
      </c>
    </row>
    <row r="476" spans="1:8">
      <c r="F476" t="s">
        <v>1670</v>
      </c>
      <c r="G476" t="s">
        <v>2914</v>
      </c>
      <c r="H476" t="s">
        <v>3994</v>
      </c>
    </row>
    <row r="477" spans="1:8">
      <c r="A477" t="s">
        <v>139</v>
      </c>
      <c r="B477">
        <f>HYPERLINK("https://github.com/pmd/pmd/commit/d9cae7a357742084be8d5ddb2f3f599cc89f0786", "d9cae7a357742084be8d5ddb2f3f599cc89f0786")</f>
        <v>0</v>
      </c>
      <c r="C477">
        <f>HYPERLINK("https://github.com/pmd/pmd/commit/233c887c3b60747022f8b5d6aff4cf7623bf16af", "233c887c3b60747022f8b5d6aff4cf7623bf16af")</f>
        <v>0</v>
      </c>
      <c r="D477" t="s">
        <v>757</v>
      </c>
      <c r="E477" t="s">
        <v>928</v>
      </c>
      <c r="F477" t="s">
        <v>1669</v>
      </c>
      <c r="G477" t="s">
        <v>2913</v>
      </c>
      <c r="H477" t="s">
        <v>3995</v>
      </c>
    </row>
    <row r="478" spans="1:8">
      <c r="H478" t="s">
        <v>3996</v>
      </c>
    </row>
    <row r="479" spans="1:8">
      <c r="H479" t="s">
        <v>3997</v>
      </c>
    </row>
    <row r="480" spans="1:8">
      <c r="A480" t="s">
        <v>140</v>
      </c>
      <c r="B480">
        <f>HYPERLINK("https://github.com/pmd/pmd/commit/b60b81a56d1ce90067bbcf07781ae608aace7110", "b60b81a56d1ce90067bbcf07781ae608aace7110")</f>
        <v>0</v>
      </c>
      <c r="C480">
        <f>HYPERLINK("https://github.com/pmd/pmd/commit/fd88c9a96a9b7c4aa19dc9aaa28a55a76852fc59", "fd88c9a96a9b7c4aa19dc9aaa28a55a76852fc59")</f>
        <v>0</v>
      </c>
      <c r="D480" t="s">
        <v>757</v>
      </c>
      <c r="E480" t="s">
        <v>929</v>
      </c>
      <c r="F480" t="s">
        <v>1671</v>
      </c>
      <c r="G480" t="s">
        <v>2915</v>
      </c>
      <c r="H480" t="s">
        <v>3872</v>
      </c>
    </row>
    <row r="481" spans="1:8">
      <c r="A481" t="s">
        <v>141</v>
      </c>
      <c r="B481">
        <f>HYPERLINK("https://github.com/pmd/pmd/commit/8fcd62ceec7cf59e494eb4bafc8139d73aacdd95", "8fcd62ceec7cf59e494eb4bafc8139d73aacdd95")</f>
        <v>0</v>
      </c>
      <c r="C481">
        <f>HYPERLINK("https://github.com/pmd/pmd/commit/e4774a65a723ce5838947c64d6b85dbe8532aeda", "e4774a65a723ce5838947c64d6b85dbe8532aeda")</f>
        <v>0</v>
      </c>
      <c r="D481" t="s">
        <v>757</v>
      </c>
      <c r="E481" t="s">
        <v>930</v>
      </c>
      <c r="F481" t="s">
        <v>1641</v>
      </c>
      <c r="G481" t="s">
        <v>2888</v>
      </c>
      <c r="H481" t="s">
        <v>3999</v>
      </c>
    </row>
    <row r="482" spans="1:8">
      <c r="H482" t="s">
        <v>4000</v>
      </c>
    </row>
    <row r="483" spans="1:8">
      <c r="A483" t="s">
        <v>143</v>
      </c>
      <c r="B483">
        <f>HYPERLINK("https://github.com/pmd/pmd/commit/abc1843fcadf004d7a891acc6a161056f0c9b967", "abc1843fcadf004d7a891acc6a161056f0c9b967")</f>
        <v>0</v>
      </c>
      <c r="C483">
        <f>HYPERLINK("https://github.com/pmd/pmd/commit/9fd9b84f32803021b24cfdaa65d95e9a494cb48b", "9fd9b84f32803021b24cfdaa65d95e9a494cb48b")</f>
        <v>0</v>
      </c>
      <c r="D483" t="s">
        <v>757</v>
      </c>
      <c r="E483" t="s">
        <v>932</v>
      </c>
      <c r="F483" t="s">
        <v>1665</v>
      </c>
      <c r="G483" t="s">
        <v>2910</v>
      </c>
      <c r="H483" t="s">
        <v>4001</v>
      </c>
    </row>
    <row r="484" spans="1:8">
      <c r="H484" t="s">
        <v>4002</v>
      </c>
    </row>
    <row r="485" spans="1:8">
      <c r="H485" t="s">
        <v>4003</v>
      </c>
    </row>
    <row r="486" spans="1:8">
      <c r="H486" t="s">
        <v>4004</v>
      </c>
    </row>
    <row r="487" spans="1:8">
      <c r="H487" t="s">
        <v>4005</v>
      </c>
    </row>
    <row r="488" spans="1:8">
      <c r="A488" t="s">
        <v>144</v>
      </c>
      <c r="B488">
        <f>HYPERLINK("https://github.com/pmd/pmd/commit/5147d5cf5d6683150d4fce2d3502ddedc72a4411", "5147d5cf5d6683150d4fce2d3502ddedc72a4411")</f>
        <v>0</v>
      </c>
      <c r="C488">
        <f>HYPERLINK("https://github.com/pmd/pmd/commit/3a61690fa16c3d3e40b39f2622fa1e9b9ffc33c8", "3a61690fa16c3d3e40b39f2622fa1e9b9ffc33c8")</f>
        <v>0</v>
      </c>
      <c r="D488" t="s">
        <v>757</v>
      </c>
      <c r="E488" t="s">
        <v>933</v>
      </c>
      <c r="F488" t="s">
        <v>1673</v>
      </c>
      <c r="G488" t="s">
        <v>2917</v>
      </c>
      <c r="H488" t="s">
        <v>4006</v>
      </c>
    </row>
    <row r="489" spans="1:8">
      <c r="H489" t="s">
        <v>4007</v>
      </c>
    </row>
    <row r="490" spans="1:8">
      <c r="A490" t="s">
        <v>145</v>
      </c>
      <c r="B490">
        <f>HYPERLINK("https://github.com/pmd/pmd/commit/a41858f2f83d7c241cdcc894185adcc62828e1fb", "a41858f2f83d7c241cdcc894185adcc62828e1fb")</f>
        <v>0</v>
      </c>
      <c r="C490">
        <f>HYPERLINK("https://github.com/pmd/pmd/commit/9d1af2b7a522ed0f2d7ef93adec2d97ca3ab3b2f", "9d1af2b7a522ed0f2d7ef93adec2d97ca3ab3b2f")</f>
        <v>0</v>
      </c>
      <c r="D490" t="s">
        <v>757</v>
      </c>
      <c r="E490" t="s">
        <v>934</v>
      </c>
      <c r="F490" t="s">
        <v>1674</v>
      </c>
      <c r="G490" t="s">
        <v>2918</v>
      </c>
      <c r="H490" t="s">
        <v>4008</v>
      </c>
    </row>
    <row r="491" spans="1:8">
      <c r="A491" t="s">
        <v>146</v>
      </c>
      <c r="B491">
        <f>HYPERLINK("https://github.com/pmd/pmd/commit/a7e0bc028c89fe4a53fb0764133fc8a834a40f16", "a7e0bc028c89fe4a53fb0764133fc8a834a40f16")</f>
        <v>0</v>
      </c>
      <c r="C491">
        <f>HYPERLINK("https://github.com/pmd/pmd/commit/bbef427372443a74f26435be578ea3b591a105fb", "bbef427372443a74f26435be578ea3b591a105fb")</f>
        <v>0</v>
      </c>
      <c r="D491" t="s">
        <v>757</v>
      </c>
      <c r="E491" t="s">
        <v>935</v>
      </c>
      <c r="F491" t="s">
        <v>1551</v>
      </c>
      <c r="G491" t="s">
        <v>2802</v>
      </c>
      <c r="H491" t="s">
        <v>3636</v>
      </c>
    </row>
    <row r="492" spans="1:8">
      <c r="H492" t="s">
        <v>3637</v>
      </c>
    </row>
    <row r="493" spans="1:8">
      <c r="A493" t="s">
        <v>147</v>
      </c>
      <c r="B493">
        <f>HYPERLINK("https://github.com/pmd/pmd/commit/538c94e77f9158ca084b2f4e8acd2b9c3837f151", "538c94e77f9158ca084b2f4e8acd2b9c3837f151")</f>
        <v>0</v>
      </c>
      <c r="C493">
        <f>HYPERLINK("https://github.com/pmd/pmd/commit/b5731b6858c6bb508f70b7b8f2ad3951442fdf4f", "b5731b6858c6bb508f70b7b8f2ad3951442fdf4f")</f>
        <v>0</v>
      </c>
      <c r="D493" t="s">
        <v>757</v>
      </c>
      <c r="E493" t="s">
        <v>936</v>
      </c>
      <c r="F493" t="s">
        <v>1632</v>
      </c>
      <c r="G493" t="s">
        <v>2879</v>
      </c>
      <c r="H493" t="s">
        <v>4012</v>
      </c>
    </row>
    <row r="494" spans="1:8">
      <c r="H494" t="s">
        <v>4013</v>
      </c>
    </row>
    <row r="495" spans="1:8">
      <c r="H495" t="s">
        <v>3672</v>
      </c>
    </row>
    <row r="496" spans="1:8">
      <c r="A496" t="s">
        <v>148</v>
      </c>
      <c r="B496">
        <f>HYPERLINK("https://github.com/pmd/pmd/commit/648f87f362021d4c722a72bba4e17f0b9c16e801", "648f87f362021d4c722a72bba4e17f0b9c16e801")</f>
        <v>0</v>
      </c>
      <c r="C496">
        <f>HYPERLINK("https://github.com/pmd/pmd/commit/527d3eda15f3844305fd141d4f13202bce074cb1", "527d3eda15f3844305fd141d4f13202bce074cb1")</f>
        <v>0</v>
      </c>
      <c r="D496" t="s">
        <v>757</v>
      </c>
      <c r="E496" t="s">
        <v>937</v>
      </c>
      <c r="F496" t="s">
        <v>1675</v>
      </c>
      <c r="G496" t="s">
        <v>2887</v>
      </c>
      <c r="H496" t="s">
        <v>3843</v>
      </c>
    </row>
    <row r="497" spans="1:8">
      <c r="H497" t="s">
        <v>3844</v>
      </c>
    </row>
    <row r="498" spans="1:8">
      <c r="H498" t="s">
        <v>3845</v>
      </c>
    </row>
    <row r="499" spans="1:8">
      <c r="H499" t="s">
        <v>3846</v>
      </c>
    </row>
    <row r="500" spans="1:8">
      <c r="H500" t="s">
        <v>3847</v>
      </c>
    </row>
    <row r="501" spans="1:8">
      <c r="H501" t="s">
        <v>3848</v>
      </c>
    </row>
    <row r="502" spans="1:8">
      <c r="H502" t="s">
        <v>3849</v>
      </c>
    </row>
    <row r="503" spans="1:8">
      <c r="H503" t="s">
        <v>3850</v>
      </c>
    </row>
    <row r="504" spans="1:8">
      <c r="H504" t="s">
        <v>3851</v>
      </c>
    </row>
    <row r="505" spans="1:8">
      <c r="H505" t="s">
        <v>3852</v>
      </c>
    </row>
    <row r="506" spans="1:8">
      <c r="H506" t="s">
        <v>3853</v>
      </c>
    </row>
    <row r="507" spans="1:8">
      <c r="F507" t="s">
        <v>1676</v>
      </c>
      <c r="G507" t="s">
        <v>2852</v>
      </c>
      <c r="H507" t="s">
        <v>4014</v>
      </c>
    </row>
    <row r="508" spans="1:8">
      <c r="H508" t="s">
        <v>4015</v>
      </c>
    </row>
    <row r="509" spans="1:8">
      <c r="H509" t="s">
        <v>4016</v>
      </c>
    </row>
    <row r="510" spans="1:8">
      <c r="H510" t="s">
        <v>4017</v>
      </c>
    </row>
    <row r="511" spans="1:8">
      <c r="H511" t="s">
        <v>4018</v>
      </c>
    </row>
    <row r="512" spans="1:8">
      <c r="A512" t="s">
        <v>149</v>
      </c>
      <c r="B512">
        <f>HYPERLINK("https://github.com/pmd/pmd/commit/c4d09ab9beb6320ed5de19f7c716bb9586751e51", "c4d09ab9beb6320ed5de19f7c716bb9586751e51")</f>
        <v>0</v>
      </c>
      <c r="C512">
        <f>HYPERLINK("https://github.com/pmd/pmd/commit/39aa949aed3cb1356f4a53e2537283d18f1427e6", "39aa949aed3cb1356f4a53e2537283d18f1427e6")</f>
        <v>0</v>
      </c>
      <c r="D512" t="s">
        <v>757</v>
      </c>
      <c r="E512" t="s">
        <v>938</v>
      </c>
      <c r="F512" t="s">
        <v>1677</v>
      </c>
      <c r="G512" t="s">
        <v>2919</v>
      </c>
      <c r="H512" t="s">
        <v>4019</v>
      </c>
    </row>
    <row r="513" spans="1:8">
      <c r="H513" t="s">
        <v>4020</v>
      </c>
    </row>
    <row r="514" spans="1:8">
      <c r="A514" t="s">
        <v>152</v>
      </c>
      <c r="B514">
        <f>HYPERLINK("https://github.com/pmd/pmd/commit/4107534e5c32869e6edc5437ee9c3b02a062e4f5", "4107534e5c32869e6edc5437ee9c3b02a062e4f5")</f>
        <v>0</v>
      </c>
      <c r="C514">
        <f>HYPERLINK("https://github.com/pmd/pmd/commit/78ca7ab6641d512b036686c1dc89aa2d8d1bd780", "78ca7ab6641d512b036686c1dc89aa2d8d1bd780")</f>
        <v>0</v>
      </c>
      <c r="D514" t="s">
        <v>757</v>
      </c>
      <c r="E514" t="s">
        <v>941</v>
      </c>
      <c r="F514" t="s">
        <v>1631</v>
      </c>
      <c r="G514" t="s">
        <v>2877</v>
      </c>
      <c r="H514" t="s">
        <v>3795</v>
      </c>
    </row>
    <row r="515" spans="1:8">
      <c r="A515" t="s">
        <v>153</v>
      </c>
      <c r="B515">
        <f>HYPERLINK("https://github.com/pmd/pmd/commit/e80bceefd464742250a42b3b974228283533e676", "e80bceefd464742250a42b3b974228283533e676")</f>
        <v>0</v>
      </c>
      <c r="C515">
        <f>HYPERLINK("https://github.com/pmd/pmd/commit/058ddd055876f2bc71b4ee858cc3a0f4308cbf6e", "058ddd055876f2bc71b4ee858cc3a0f4308cbf6e")</f>
        <v>0</v>
      </c>
      <c r="D515" t="s">
        <v>757</v>
      </c>
      <c r="E515" t="s">
        <v>942</v>
      </c>
      <c r="F515" t="s">
        <v>1647</v>
      </c>
      <c r="G515" t="s">
        <v>2893</v>
      </c>
      <c r="H515" t="s">
        <v>4022</v>
      </c>
    </row>
    <row r="516" spans="1:8">
      <c r="H516" t="s">
        <v>4023</v>
      </c>
    </row>
    <row r="517" spans="1:8">
      <c r="H517" t="s">
        <v>4024</v>
      </c>
    </row>
    <row r="518" spans="1:8">
      <c r="A518" t="s">
        <v>154</v>
      </c>
      <c r="B518">
        <f>HYPERLINK("https://github.com/pmd/pmd/commit/bc9af74eed404a130296f1eeadb7b6644647ecd0", "bc9af74eed404a130296f1eeadb7b6644647ecd0")</f>
        <v>0</v>
      </c>
      <c r="C518">
        <f>HYPERLINK("https://github.com/pmd/pmd/commit/34ef382e64cbc789867c2740286547be1bcb719f", "34ef382e64cbc789867c2740286547be1bcb719f")</f>
        <v>0</v>
      </c>
      <c r="D518" t="s">
        <v>757</v>
      </c>
      <c r="E518" t="s">
        <v>943</v>
      </c>
      <c r="F518" t="s">
        <v>1680</v>
      </c>
      <c r="G518" t="s">
        <v>2921</v>
      </c>
      <c r="H518" t="s">
        <v>4025</v>
      </c>
    </row>
    <row r="519" spans="1:8">
      <c r="H519" t="s">
        <v>4026</v>
      </c>
    </row>
    <row r="520" spans="1:8">
      <c r="H520" t="s">
        <v>3920</v>
      </c>
    </row>
    <row r="521" spans="1:8">
      <c r="A521" t="s">
        <v>155</v>
      </c>
      <c r="B521">
        <f>HYPERLINK("https://github.com/pmd/pmd/commit/74ec9cedf61c4a9f9bd4497bb7ce2b769230bbf5", "74ec9cedf61c4a9f9bd4497bb7ce2b769230bbf5")</f>
        <v>0</v>
      </c>
      <c r="C521">
        <f>HYPERLINK("https://github.com/pmd/pmd/commit/08191232842fd67737d302facddde372a7e2f721", "08191232842fd67737d302facddde372a7e2f721")</f>
        <v>0</v>
      </c>
      <c r="D521" t="s">
        <v>757</v>
      </c>
      <c r="E521" t="s">
        <v>944</v>
      </c>
      <c r="F521" t="s">
        <v>1681</v>
      </c>
      <c r="G521" t="s">
        <v>2922</v>
      </c>
      <c r="H521" t="s">
        <v>4027</v>
      </c>
    </row>
    <row r="522" spans="1:8">
      <c r="A522" t="s">
        <v>156</v>
      </c>
      <c r="B522">
        <f>HYPERLINK("https://github.com/pmd/pmd/commit/754b8f8e2e70729d138213d1476dc355aecf038b", "754b8f8e2e70729d138213d1476dc355aecf038b")</f>
        <v>0</v>
      </c>
      <c r="C522">
        <f>HYPERLINK("https://github.com/pmd/pmd/commit/f2f621342004ab009c3e3d819a61a251775b4cae", "f2f621342004ab009c3e3d819a61a251775b4cae")</f>
        <v>0</v>
      </c>
      <c r="D522" t="s">
        <v>757</v>
      </c>
      <c r="E522" t="s">
        <v>945</v>
      </c>
      <c r="F522" t="s">
        <v>1682</v>
      </c>
      <c r="G522" t="s">
        <v>2923</v>
      </c>
      <c r="H522" t="s">
        <v>4028</v>
      </c>
    </row>
    <row r="523" spans="1:8">
      <c r="H523" t="s">
        <v>4029</v>
      </c>
    </row>
    <row r="524" spans="1:8">
      <c r="H524" t="s">
        <v>4030</v>
      </c>
    </row>
    <row r="525" spans="1:8">
      <c r="A525" t="s">
        <v>157</v>
      </c>
      <c r="B525">
        <f>HYPERLINK("https://github.com/pmd/pmd/commit/20fa9a83db5fdb80a071c7c92dedd3e92ea8af04", "20fa9a83db5fdb80a071c7c92dedd3e92ea8af04")</f>
        <v>0</v>
      </c>
      <c r="C525">
        <f>HYPERLINK("https://github.com/pmd/pmd/commit/296680ca92b721ff02f737d0118e63588a2337c2", "296680ca92b721ff02f737d0118e63588a2337c2")</f>
        <v>0</v>
      </c>
      <c r="D525" t="s">
        <v>757</v>
      </c>
      <c r="E525" t="s">
        <v>946</v>
      </c>
      <c r="F525" t="s">
        <v>1551</v>
      </c>
      <c r="G525" t="s">
        <v>2802</v>
      </c>
      <c r="H525" t="s">
        <v>3795</v>
      </c>
    </row>
    <row r="526" spans="1:8">
      <c r="A526" t="s">
        <v>158</v>
      </c>
      <c r="B526">
        <f>HYPERLINK("https://github.com/pmd/pmd/commit/2aef63e9cd598d2da1b80ccbc532fc12582014c3", "2aef63e9cd598d2da1b80ccbc532fc12582014c3")</f>
        <v>0</v>
      </c>
      <c r="C526">
        <f>HYPERLINK("https://github.com/pmd/pmd/commit/008a79cb2db05f6dd22b0ad8eaa43957fe515f1d", "008a79cb2db05f6dd22b0ad8eaa43957fe515f1d")</f>
        <v>0</v>
      </c>
      <c r="D526" t="s">
        <v>757</v>
      </c>
      <c r="E526" t="s">
        <v>947</v>
      </c>
      <c r="F526" t="s">
        <v>1684</v>
      </c>
      <c r="G526" t="s">
        <v>2925</v>
      </c>
      <c r="H526" t="s">
        <v>4033</v>
      </c>
    </row>
    <row r="527" spans="1:8">
      <c r="H527" t="s">
        <v>4034</v>
      </c>
    </row>
    <row r="528" spans="1:8">
      <c r="H528" t="s">
        <v>4035</v>
      </c>
    </row>
    <row r="529" spans="8:8">
      <c r="H529" t="s">
        <v>4036</v>
      </c>
    </row>
    <row r="530" spans="8:8">
      <c r="H530" t="s">
        <v>4038</v>
      </c>
    </row>
    <row r="531" spans="8:8">
      <c r="H531" t="s">
        <v>4039</v>
      </c>
    </row>
    <row r="532" spans="8:8">
      <c r="H532" t="s">
        <v>4040</v>
      </c>
    </row>
    <row r="533" spans="8:8">
      <c r="H533" t="s">
        <v>4041</v>
      </c>
    </row>
    <row r="534" spans="8:8">
      <c r="H534" t="s">
        <v>4042</v>
      </c>
    </row>
    <row r="535" spans="8:8">
      <c r="H535" t="s">
        <v>4043</v>
      </c>
    </row>
    <row r="536" spans="8:8">
      <c r="H536" t="s">
        <v>4044</v>
      </c>
    </row>
    <row r="537" spans="8:8">
      <c r="H537" t="s">
        <v>4045</v>
      </c>
    </row>
    <row r="538" spans="8:8">
      <c r="H538" t="s">
        <v>4046</v>
      </c>
    </row>
    <row r="539" spans="8:8">
      <c r="H539" t="s">
        <v>4047</v>
      </c>
    </row>
    <row r="540" spans="8:8">
      <c r="H540" t="s">
        <v>4048</v>
      </c>
    </row>
    <row r="541" spans="8:8">
      <c r="H541" t="s">
        <v>4049</v>
      </c>
    </row>
    <row r="542" spans="8:8">
      <c r="H542" t="s">
        <v>4050</v>
      </c>
    </row>
    <row r="543" spans="8:8">
      <c r="H543" t="s">
        <v>4051</v>
      </c>
    </row>
    <row r="544" spans="8:8">
      <c r="H544" t="s">
        <v>4052</v>
      </c>
    </row>
    <row r="545" spans="1:8">
      <c r="H545" t="s">
        <v>4053</v>
      </c>
    </row>
    <row r="546" spans="1:8">
      <c r="H546" t="s">
        <v>4054</v>
      </c>
    </row>
    <row r="547" spans="1:8">
      <c r="H547" t="s">
        <v>4055</v>
      </c>
    </row>
    <row r="548" spans="1:8">
      <c r="H548" t="s">
        <v>4056</v>
      </c>
    </row>
    <row r="549" spans="1:8">
      <c r="H549" t="s">
        <v>4057</v>
      </c>
    </row>
    <row r="550" spans="1:8">
      <c r="H550" t="s">
        <v>4058</v>
      </c>
    </row>
    <row r="551" spans="1:8">
      <c r="H551" t="s">
        <v>4059</v>
      </c>
    </row>
    <row r="552" spans="1:8">
      <c r="A552" t="s">
        <v>159</v>
      </c>
      <c r="B552">
        <f>HYPERLINK("https://github.com/pmd/pmd/commit/b8b433f625c62d483588ece1de062eef19b27adf", "b8b433f625c62d483588ece1de062eef19b27adf")</f>
        <v>0</v>
      </c>
      <c r="C552">
        <f>HYPERLINK("https://github.com/pmd/pmd/commit/3da887463bca751b9650d3215aac6d885932ddb6", "3da887463bca751b9650d3215aac6d885932ddb6")</f>
        <v>0</v>
      </c>
      <c r="D552" t="s">
        <v>757</v>
      </c>
      <c r="E552" t="s">
        <v>948</v>
      </c>
      <c r="F552" t="s">
        <v>1686</v>
      </c>
      <c r="G552" t="s">
        <v>2918</v>
      </c>
      <c r="H552" t="s">
        <v>3645</v>
      </c>
    </row>
    <row r="553" spans="1:8">
      <c r="A553" t="s">
        <v>161</v>
      </c>
      <c r="B553">
        <f>HYPERLINK("https://github.com/pmd/pmd/commit/a47ab2d911fa6d51a70b216ecc9f517c22261597", "a47ab2d911fa6d51a70b216ecc9f517c22261597")</f>
        <v>0</v>
      </c>
      <c r="C553">
        <f>HYPERLINK("https://github.com/pmd/pmd/commit/6f65c443efdad495f64e82279254ed44e0e49e62", "6f65c443efdad495f64e82279254ed44e0e49e62")</f>
        <v>0</v>
      </c>
      <c r="D553" t="s">
        <v>757</v>
      </c>
      <c r="E553" t="s">
        <v>950</v>
      </c>
      <c r="F553" t="s">
        <v>1686</v>
      </c>
      <c r="G553" t="s">
        <v>2918</v>
      </c>
      <c r="H553" t="s">
        <v>4034</v>
      </c>
    </row>
    <row r="554" spans="1:8">
      <c r="H554" t="s">
        <v>4035</v>
      </c>
    </row>
    <row r="555" spans="1:8">
      <c r="H555" t="s">
        <v>4036</v>
      </c>
    </row>
    <row r="556" spans="1:8">
      <c r="H556" t="s">
        <v>4038</v>
      </c>
    </row>
    <row r="557" spans="1:8">
      <c r="H557" t="s">
        <v>4039</v>
      </c>
    </row>
    <row r="558" spans="1:8">
      <c r="H558" t="s">
        <v>4040</v>
      </c>
    </row>
    <row r="559" spans="1:8">
      <c r="H559" t="s">
        <v>4041</v>
      </c>
    </row>
    <row r="560" spans="1:8">
      <c r="H560" t="s">
        <v>4042</v>
      </c>
    </row>
    <row r="561" spans="8:8">
      <c r="H561" t="s">
        <v>4043</v>
      </c>
    </row>
    <row r="562" spans="8:8">
      <c r="H562" t="s">
        <v>4044</v>
      </c>
    </row>
    <row r="563" spans="8:8">
      <c r="H563" t="s">
        <v>4045</v>
      </c>
    </row>
    <row r="564" spans="8:8">
      <c r="H564" t="s">
        <v>4046</v>
      </c>
    </row>
    <row r="565" spans="8:8">
      <c r="H565" t="s">
        <v>4047</v>
      </c>
    </row>
    <row r="566" spans="8:8">
      <c r="H566" t="s">
        <v>4048</v>
      </c>
    </row>
    <row r="567" spans="8:8">
      <c r="H567" t="s">
        <v>4049</v>
      </c>
    </row>
    <row r="568" spans="8:8">
      <c r="H568" t="s">
        <v>4050</v>
      </c>
    </row>
    <row r="569" spans="8:8">
      <c r="H569" t="s">
        <v>4051</v>
      </c>
    </row>
    <row r="570" spans="8:8">
      <c r="H570" t="s">
        <v>4052</v>
      </c>
    </row>
    <row r="571" spans="8:8">
      <c r="H571" t="s">
        <v>4053</v>
      </c>
    </row>
    <row r="572" spans="8:8">
      <c r="H572" t="s">
        <v>4054</v>
      </c>
    </row>
    <row r="573" spans="8:8">
      <c r="H573" t="s">
        <v>4055</v>
      </c>
    </row>
    <row r="574" spans="8:8">
      <c r="H574" t="s">
        <v>4056</v>
      </c>
    </row>
    <row r="575" spans="8:8">
      <c r="H575" t="s">
        <v>4057</v>
      </c>
    </row>
    <row r="576" spans="8:8">
      <c r="H576" t="s">
        <v>4058</v>
      </c>
    </row>
    <row r="577" spans="1:8">
      <c r="H577" t="s">
        <v>4059</v>
      </c>
    </row>
    <row r="578" spans="1:8">
      <c r="H578" t="s">
        <v>4060</v>
      </c>
    </row>
    <row r="579" spans="1:8">
      <c r="H579" t="s">
        <v>4062</v>
      </c>
    </row>
    <row r="580" spans="1:8">
      <c r="H580" t="s">
        <v>4063</v>
      </c>
    </row>
    <row r="581" spans="1:8">
      <c r="F581" t="s">
        <v>1687</v>
      </c>
      <c r="G581" t="s">
        <v>2927</v>
      </c>
      <c r="H581" t="s">
        <v>4064</v>
      </c>
    </row>
    <row r="582" spans="1:8">
      <c r="F582" t="s">
        <v>1688</v>
      </c>
      <c r="G582" t="s">
        <v>2928</v>
      </c>
      <c r="H582" t="s">
        <v>4065</v>
      </c>
    </row>
    <row r="583" spans="1:8">
      <c r="A583" t="s">
        <v>162</v>
      </c>
      <c r="B583">
        <f>HYPERLINK("https://github.com/pmd/pmd/commit/b7bf878e43a8cb8b3fca17852e8c94aeb7dff653", "b7bf878e43a8cb8b3fca17852e8c94aeb7dff653")</f>
        <v>0</v>
      </c>
      <c r="C583">
        <f>HYPERLINK("https://github.com/pmd/pmd/commit/61640493fa5731f968ad69d0f095515f67b65dbb", "61640493fa5731f968ad69d0f095515f67b65dbb")</f>
        <v>0</v>
      </c>
      <c r="D583" t="s">
        <v>757</v>
      </c>
      <c r="E583" t="s">
        <v>951</v>
      </c>
      <c r="F583" t="s">
        <v>1687</v>
      </c>
      <c r="G583" t="s">
        <v>2927</v>
      </c>
      <c r="H583" t="s">
        <v>4067</v>
      </c>
    </row>
    <row r="584" spans="1:8">
      <c r="A584" t="s">
        <v>163</v>
      </c>
      <c r="B584">
        <f>HYPERLINK("https://github.com/pmd/pmd/commit/b5b0b6cb562b4704e819ed8989a836e060fd1b1b", "b5b0b6cb562b4704e819ed8989a836e060fd1b1b")</f>
        <v>0</v>
      </c>
      <c r="C584">
        <f>HYPERLINK("https://github.com/pmd/pmd/commit/f1ff22c310c95084c4e550bd9ead2a1205ad7060", "f1ff22c310c95084c4e550bd9ead2a1205ad7060")</f>
        <v>0</v>
      </c>
      <c r="D584" t="s">
        <v>757</v>
      </c>
      <c r="E584" t="s">
        <v>952</v>
      </c>
      <c r="F584" t="s">
        <v>1689</v>
      </c>
      <c r="G584" t="s">
        <v>2929</v>
      </c>
      <c r="H584" t="s">
        <v>4070</v>
      </c>
    </row>
    <row r="585" spans="1:8">
      <c r="A585" t="s">
        <v>164</v>
      </c>
      <c r="B585">
        <f>HYPERLINK("https://github.com/pmd/pmd/commit/0d5476597fa60fe7509ff6842f020d336e7aedbd", "0d5476597fa60fe7509ff6842f020d336e7aedbd")</f>
        <v>0</v>
      </c>
      <c r="C585">
        <f>HYPERLINK("https://github.com/pmd/pmd/commit/b37ef4a2d21673bd04aed10dac8b7c3977b1be5b", "b37ef4a2d21673bd04aed10dac8b7c3977b1be5b")</f>
        <v>0</v>
      </c>
      <c r="D585" t="s">
        <v>757</v>
      </c>
      <c r="E585" t="s">
        <v>953</v>
      </c>
      <c r="F585" t="s">
        <v>1616</v>
      </c>
      <c r="G585" t="s">
        <v>2865</v>
      </c>
      <c r="H585" t="s">
        <v>4071</v>
      </c>
    </row>
    <row r="586" spans="1:8">
      <c r="H586" t="s">
        <v>4072</v>
      </c>
    </row>
    <row r="587" spans="1:8">
      <c r="F587" t="s">
        <v>1617</v>
      </c>
      <c r="G587" t="s">
        <v>2866</v>
      </c>
      <c r="H587" t="s">
        <v>4073</v>
      </c>
    </row>
    <row r="588" spans="1:8">
      <c r="H588" t="s">
        <v>4074</v>
      </c>
    </row>
    <row r="589" spans="1:8">
      <c r="H589" t="s">
        <v>4075</v>
      </c>
    </row>
    <row r="590" spans="1:8">
      <c r="H590" t="s">
        <v>4076</v>
      </c>
    </row>
    <row r="591" spans="1:8">
      <c r="F591" t="s">
        <v>1572</v>
      </c>
      <c r="G591" t="s">
        <v>2822</v>
      </c>
      <c r="H591" t="s">
        <v>4073</v>
      </c>
    </row>
    <row r="592" spans="1:8">
      <c r="H592" t="s">
        <v>4077</v>
      </c>
    </row>
    <row r="593" spans="1:8">
      <c r="F593" t="s">
        <v>1633</v>
      </c>
      <c r="G593" t="s">
        <v>2880</v>
      </c>
      <c r="H593" t="s">
        <v>4078</v>
      </c>
    </row>
    <row r="594" spans="1:8">
      <c r="H594" t="s">
        <v>4079</v>
      </c>
    </row>
    <row r="595" spans="1:8">
      <c r="H595" t="s">
        <v>4080</v>
      </c>
    </row>
    <row r="596" spans="1:8">
      <c r="H596" t="s">
        <v>4081</v>
      </c>
    </row>
    <row r="597" spans="1:8">
      <c r="H597" t="s">
        <v>4082</v>
      </c>
    </row>
    <row r="598" spans="1:8">
      <c r="H598" t="s">
        <v>4083</v>
      </c>
    </row>
    <row r="599" spans="1:8">
      <c r="A599" t="s">
        <v>165</v>
      </c>
      <c r="B599">
        <f>HYPERLINK("https://github.com/pmd/pmd/commit/d11f0a1f172aadb7c47c746d69805575de845bdf", "d11f0a1f172aadb7c47c746d69805575de845bdf")</f>
        <v>0</v>
      </c>
      <c r="C599">
        <f>HYPERLINK("https://github.com/pmd/pmd/commit/6305fce56f6e191caef1d45e2097e70cb3724381", "6305fce56f6e191caef1d45e2097e70cb3724381")</f>
        <v>0</v>
      </c>
      <c r="D599" t="s">
        <v>757</v>
      </c>
      <c r="E599" t="s">
        <v>954</v>
      </c>
      <c r="F599" t="s">
        <v>1650</v>
      </c>
      <c r="G599" t="s">
        <v>2896</v>
      </c>
      <c r="H599" t="s">
        <v>3925</v>
      </c>
    </row>
    <row r="600" spans="1:8">
      <c r="H600" t="s">
        <v>3926</v>
      </c>
    </row>
    <row r="601" spans="1:8">
      <c r="A601" t="s">
        <v>166</v>
      </c>
      <c r="B601">
        <f>HYPERLINK("https://github.com/pmd/pmd/commit/28f92c84729f87a9e8c4ef0985654319e06c5d4e", "28f92c84729f87a9e8c4ef0985654319e06c5d4e")</f>
        <v>0</v>
      </c>
      <c r="C601">
        <f>HYPERLINK("https://github.com/pmd/pmd/commit/08f42395751b793d98ce6ce1855c9a45878939a9", "08f42395751b793d98ce6ce1855c9a45878939a9")</f>
        <v>0</v>
      </c>
      <c r="D601" t="s">
        <v>757</v>
      </c>
      <c r="E601" t="s">
        <v>955</v>
      </c>
      <c r="F601" t="s">
        <v>1690</v>
      </c>
      <c r="G601" t="s">
        <v>2930</v>
      </c>
      <c r="H601" t="s">
        <v>4084</v>
      </c>
    </row>
    <row r="602" spans="1:8">
      <c r="A602" t="s">
        <v>167</v>
      </c>
      <c r="B602">
        <f>HYPERLINK("https://github.com/pmd/pmd/commit/084a35f018b7b3d1305a8df14594baf2e8240d65", "084a35f018b7b3d1305a8df14594baf2e8240d65")</f>
        <v>0</v>
      </c>
      <c r="C602">
        <f>HYPERLINK("https://github.com/pmd/pmd/commit/28f92c84729f87a9e8c4ef0985654319e06c5d4e", "28f92c84729f87a9e8c4ef0985654319e06c5d4e")</f>
        <v>0</v>
      </c>
      <c r="D602" t="s">
        <v>757</v>
      </c>
      <c r="E602" t="s">
        <v>956</v>
      </c>
      <c r="F602" t="s">
        <v>1690</v>
      </c>
      <c r="G602" t="s">
        <v>2930</v>
      </c>
      <c r="H602" t="s">
        <v>4085</v>
      </c>
    </row>
    <row r="603" spans="1:8">
      <c r="A603" t="s">
        <v>168</v>
      </c>
      <c r="B603">
        <f>HYPERLINK("https://github.com/pmd/pmd/commit/91266485eb61a1ffadc09b1fdc9c284ca91ef42c", "91266485eb61a1ffadc09b1fdc9c284ca91ef42c")</f>
        <v>0</v>
      </c>
      <c r="C603">
        <f>HYPERLINK("https://github.com/pmd/pmd/commit/e3604d30179ff4e380c08a12dd2950f269dfe502", "e3604d30179ff4e380c08a12dd2950f269dfe502")</f>
        <v>0</v>
      </c>
      <c r="D603" t="s">
        <v>757</v>
      </c>
      <c r="E603" t="s">
        <v>957</v>
      </c>
      <c r="F603" t="s">
        <v>1691</v>
      </c>
      <c r="G603" t="s">
        <v>2931</v>
      </c>
      <c r="H603" t="s">
        <v>3597</v>
      </c>
    </row>
    <row r="604" spans="1:8">
      <c r="A604" t="s">
        <v>169</v>
      </c>
      <c r="B604">
        <f>HYPERLINK("https://github.com/pmd/pmd/commit/e576531a2c4060bac190fb99e2f586aaad806d3b", "e576531a2c4060bac190fb99e2f586aaad806d3b")</f>
        <v>0</v>
      </c>
      <c r="C604">
        <f>HYPERLINK("https://github.com/pmd/pmd/commit/e3c3c80d7d6af3074212bfa772bc8f132111ba50", "e3c3c80d7d6af3074212bfa772bc8f132111ba50")</f>
        <v>0</v>
      </c>
      <c r="D604" t="s">
        <v>757</v>
      </c>
      <c r="E604" t="s">
        <v>958</v>
      </c>
      <c r="F604" t="s">
        <v>1584</v>
      </c>
      <c r="G604" t="s">
        <v>2833</v>
      </c>
      <c r="H604" t="s">
        <v>3899</v>
      </c>
    </row>
    <row r="605" spans="1:8">
      <c r="H605" t="s">
        <v>4086</v>
      </c>
    </row>
    <row r="606" spans="1:8">
      <c r="A606" t="s">
        <v>170</v>
      </c>
      <c r="B606">
        <f>HYPERLINK("https://github.com/pmd/pmd/commit/b81da62424bb694f932255d7db60a46eb5795866", "b81da62424bb694f932255d7db60a46eb5795866")</f>
        <v>0</v>
      </c>
      <c r="C606">
        <f>HYPERLINK("https://github.com/pmd/pmd/commit/c14c8eb7b54bdbc8b83b68552a084c83519dd9f0", "c14c8eb7b54bdbc8b83b68552a084c83519dd9f0")</f>
        <v>0</v>
      </c>
      <c r="D606" t="s">
        <v>757</v>
      </c>
      <c r="E606" t="s">
        <v>959</v>
      </c>
      <c r="F606" t="s">
        <v>1612</v>
      </c>
      <c r="G606" t="s">
        <v>2861</v>
      </c>
      <c r="H606" t="s">
        <v>3872</v>
      </c>
    </row>
    <row r="607" spans="1:8">
      <c r="A607" t="s">
        <v>180</v>
      </c>
      <c r="B607">
        <f>HYPERLINK("https://github.com/pmd/pmd/commit/5a149df16e142571e1f6348a6eb2ffb87fe51261", "5a149df16e142571e1f6348a6eb2ffb87fe51261")</f>
        <v>0</v>
      </c>
      <c r="C607">
        <f>HYPERLINK("https://github.com/pmd/pmd/commit/b1c4a1e381af1fa9f318baa69e26d6fd30ccdfe7", "b1c4a1e381af1fa9f318baa69e26d6fd30ccdfe7")</f>
        <v>0</v>
      </c>
      <c r="D607" t="s">
        <v>757</v>
      </c>
      <c r="E607" t="s">
        <v>969</v>
      </c>
      <c r="F607" t="s">
        <v>1573</v>
      </c>
      <c r="G607" t="s">
        <v>2823</v>
      </c>
      <c r="H607" t="s">
        <v>4099</v>
      </c>
    </row>
    <row r="608" spans="1:8">
      <c r="A608" t="s">
        <v>181</v>
      </c>
      <c r="B608">
        <f>HYPERLINK("https://github.com/pmd/pmd/commit/88c7901e97d7dd3e1ce218defdcfd018158bb8aa", "88c7901e97d7dd3e1ce218defdcfd018158bb8aa")</f>
        <v>0</v>
      </c>
      <c r="C608">
        <f>HYPERLINK("https://github.com/pmd/pmd/commit/5a149df16e142571e1f6348a6eb2ffb87fe51261", "5a149df16e142571e1f6348a6eb2ffb87fe51261")</f>
        <v>0</v>
      </c>
      <c r="D608" t="s">
        <v>757</v>
      </c>
      <c r="E608" t="s">
        <v>970</v>
      </c>
      <c r="F608" t="s">
        <v>1573</v>
      </c>
      <c r="G608" t="s">
        <v>2823</v>
      </c>
      <c r="H608" t="s">
        <v>4100</v>
      </c>
    </row>
    <row r="609" spans="1:8">
      <c r="A609" t="s">
        <v>182</v>
      </c>
      <c r="B609">
        <f>HYPERLINK("https://github.com/pmd/pmd/commit/8cd9aa0c059d3fecc7c609d850e5d0b87a07b9a2", "8cd9aa0c059d3fecc7c609d850e5d0b87a07b9a2")</f>
        <v>0</v>
      </c>
      <c r="C609">
        <f>HYPERLINK("https://github.com/pmd/pmd/commit/43e3a396d5243a36b5a053763bc9e91e65b3b0e3", "43e3a396d5243a36b5a053763bc9e91e65b3b0e3")</f>
        <v>0</v>
      </c>
      <c r="D609" t="s">
        <v>757</v>
      </c>
      <c r="E609" t="s">
        <v>971</v>
      </c>
      <c r="F609" t="s">
        <v>1718</v>
      </c>
      <c r="G609" t="s">
        <v>2906</v>
      </c>
      <c r="H609" t="s">
        <v>3957</v>
      </c>
    </row>
    <row r="610" spans="1:8">
      <c r="H610" t="s">
        <v>3958</v>
      </c>
    </row>
    <row r="611" spans="1:8">
      <c r="H611" t="s">
        <v>4101</v>
      </c>
    </row>
    <row r="612" spans="1:8">
      <c r="H612" t="s">
        <v>3960</v>
      </c>
    </row>
    <row r="613" spans="1:8">
      <c r="A613" t="s">
        <v>183</v>
      </c>
      <c r="B613">
        <f>HYPERLINK("https://github.com/pmd/pmd/commit/4df0978f5db82c9bf34bf8ce50150c1f9ab185cb", "4df0978f5db82c9bf34bf8ce50150c1f9ab185cb")</f>
        <v>0</v>
      </c>
      <c r="C613">
        <f>HYPERLINK("https://github.com/pmd/pmd/commit/8074c5ae6d3feab0afda228e8e2bae23257cb482", "8074c5ae6d3feab0afda228e8e2bae23257cb482")</f>
        <v>0</v>
      </c>
      <c r="D613" t="s">
        <v>757</v>
      </c>
      <c r="E613" t="s">
        <v>972</v>
      </c>
      <c r="F613" t="s">
        <v>1720</v>
      </c>
      <c r="G613" t="s">
        <v>2949</v>
      </c>
      <c r="H613" t="s">
        <v>4090</v>
      </c>
    </row>
    <row r="614" spans="1:8">
      <c r="H614" t="s">
        <v>4091</v>
      </c>
    </row>
    <row r="615" spans="1:8">
      <c r="H615" t="s">
        <v>4092</v>
      </c>
    </row>
    <row r="616" spans="1:8">
      <c r="H616" t="s">
        <v>4093</v>
      </c>
    </row>
    <row r="617" spans="1:8">
      <c r="A617" t="s">
        <v>186</v>
      </c>
      <c r="B617">
        <f>HYPERLINK("https://github.com/pmd/pmd/commit/3f9d3deefdb6759c19eefb06cf3c378288ac4bea", "3f9d3deefdb6759c19eefb06cf3c378288ac4bea")</f>
        <v>0</v>
      </c>
      <c r="C617">
        <f>HYPERLINK("https://github.com/pmd/pmd/commit/4def0471d79173daefd0fb6c56f5c814607c1e0f", "4def0471d79173daefd0fb6c56f5c814607c1e0f")</f>
        <v>0</v>
      </c>
      <c r="D617" t="s">
        <v>757</v>
      </c>
      <c r="E617" t="s">
        <v>975</v>
      </c>
      <c r="F617" t="s">
        <v>1677</v>
      </c>
      <c r="G617" t="s">
        <v>2919</v>
      </c>
      <c r="H617" t="s">
        <v>4104</v>
      </c>
    </row>
    <row r="618" spans="1:8">
      <c r="A618" t="s">
        <v>187</v>
      </c>
      <c r="B618">
        <f>HYPERLINK("https://github.com/pmd/pmd/commit/66ecdf3cbe8def752424cb74d67affe11a8392f8", "66ecdf3cbe8def752424cb74d67affe11a8392f8")</f>
        <v>0</v>
      </c>
      <c r="C618">
        <f>HYPERLINK("https://github.com/pmd/pmd/commit/3f9d3deefdb6759c19eefb06cf3c378288ac4bea", "3f9d3deefdb6759c19eefb06cf3c378288ac4bea")</f>
        <v>0</v>
      </c>
      <c r="D618" t="s">
        <v>757</v>
      </c>
      <c r="E618" t="s">
        <v>976</v>
      </c>
      <c r="F618" t="s">
        <v>1722</v>
      </c>
      <c r="G618" t="s">
        <v>2973</v>
      </c>
      <c r="H618" t="s">
        <v>4105</v>
      </c>
    </row>
    <row r="619" spans="1:8">
      <c r="A619" t="s">
        <v>188</v>
      </c>
      <c r="B619">
        <f>HYPERLINK("https://github.com/pmd/pmd/commit/f58fd5582a8d9fd1d85636a169bbf9bafd914860", "f58fd5582a8d9fd1d85636a169bbf9bafd914860")</f>
        <v>0</v>
      </c>
      <c r="C619">
        <f>HYPERLINK("https://github.com/pmd/pmd/commit/76fc9780cf15b787ea161c29af568f97116098cf", "76fc9780cf15b787ea161c29af568f97116098cf")</f>
        <v>0</v>
      </c>
      <c r="D619" t="s">
        <v>757</v>
      </c>
      <c r="E619" t="s">
        <v>977</v>
      </c>
      <c r="F619" t="s">
        <v>1722</v>
      </c>
      <c r="G619" t="s">
        <v>2973</v>
      </c>
      <c r="H619" t="s">
        <v>4105</v>
      </c>
    </row>
    <row r="620" spans="1:8">
      <c r="A620" t="s">
        <v>189</v>
      </c>
      <c r="B620">
        <f>HYPERLINK("https://github.com/pmd/pmd/commit/1d8de6b34ea0ddb64fc94b478c0950c0d35de605", "1d8de6b34ea0ddb64fc94b478c0950c0d35de605")</f>
        <v>0</v>
      </c>
      <c r="C620">
        <f>HYPERLINK("https://github.com/pmd/pmd/commit/9cc57fd3ea72e214589992410001ca5a30692679", "9cc57fd3ea72e214589992410001ca5a30692679")</f>
        <v>0</v>
      </c>
      <c r="D620" t="s">
        <v>757</v>
      </c>
      <c r="E620" t="s">
        <v>978</v>
      </c>
      <c r="F620" t="s">
        <v>1723</v>
      </c>
      <c r="G620" t="s">
        <v>2975</v>
      </c>
      <c r="H620" t="s">
        <v>4106</v>
      </c>
    </row>
    <row r="621" spans="1:8">
      <c r="H621" t="s">
        <v>4107</v>
      </c>
    </row>
    <row r="622" spans="1:8">
      <c r="H622" t="s">
        <v>4108</v>
      </c>
    </row>
    <row r="623" spans="1:8">
      <c r="H623" t="s">
        <v>4109</v>
      </c>
    </row>
    <row r="624" spans="1:8">
      <c r="H624" t="s">
        <v>4001</v>
      </c>
    </row>
    <row r="625" spans="1:8">
      <c r="H625" t="s">
        <v>4002</v>
      </c>
    </row>
    <row r="626" spans="1:8">
      <c r="H626" t="s">
        <v>4003</v>
      </c>
    </row>
    <row r="627" spans="1:8">
      <c r="H627" t="s">
        <v>4004</v>
      </c>
    </row>
    <row r="628" spans="1:8">
      <c r="H628" t="s">
        <v>4005</v>
      </c>
    </row>
    <row r="629" spans="1:8">
      <c r="H629" t="s">
        <v>4110</v>
      </c>
    </row>
    <row r="630" spans="1:8">
      <c r="H630" t="s">
        <v>4111</v>
      </c>
    </row>
    <row r="631" spans="1:8">
      <c r="H631" t="s">
        <v>4112</v>
      </c>
    </row>
    <row r="632" spans="1:8">
      <c r="H632" t="s">
        <v>4113</v>
      </c>
    </row>
    <row r="633" spans="1:8">
      <c r="H633" t="s">
        <v>4114</v>
      </c>
    </row>
    <row r="634" spans="1:8">
      <c r="F634" t="s">
        <v>1719</v>
      </c>
      <c r="G634" t="s">
        <v>2972</v>
      </c>
      <c r="H634" t="s">
        <v>4117</v>
      </c>
    </row>
    <row r="635" spans="1:8">
      <c r="H635" t="s">
        <v>4118</v>
      </c>
    </row>
    <row r="636" spans="1:8">
      <c r="F636" t="s">
        <v>1679</v>
      </c>
      <c r="G636" t="s">
        <v>2878</v>
      </c>
      <c r="H636" t="s">
        <v>4119</v>
      </c>
    </row>
    <row r="637" spans="1:8">
      <c r="A637" t="s">
        <v>190</v>
      </c>
      <c r="B637">
        <f>HYPERLINK("https://github.com/pmd/pmd/commit/bdaacb65c3379942ea278219e41707936e766206", "bdaacb65c3379942ea278219e41707936e766206")</f>
        <v>0</v>
      </c>
      <c r="C637">
        <f>HYPERLINK("https://github.com/pmd/pmd/commit/1d8de6b34ea0ddb64fc94b478c0950c0d35de605", "1d8de6b34ea0ddb64fc94b478c0950c0d35de605")</f>
        <v>0</v>
      </c>
      <c r="D637" t="s">
        <v>757</v>
      </c>
      <c r="E637" t="s">
        <v>979</v>
      </c>
      <c r="F637" t="s">
        <v>1723</v>
      </c>
      <c r="G637" t="s">
        <v>2975</v>
      </c>
      <c r="H637" t="s">
        <v>4120</v>
      </c>
    </row>
    <row r="638" spans="1:8">
      <c r="A638" t="s">
        <v>191</v>
      </c>
      <c r="B638">
        <f>HYPERLINK("https://github.com/pmd/pmd/commit/606e83b0f5c7b0b4f0d05f9c5bcc8d92c81d9342", "606e83b0f5c7b0b4f0d05f9c5bcc8d92c81d9342")</f>
        <v>0</v>
      </c>
      <c r="C638">
        <f>HYPERLINK("https://github.com/pmd/pmd/commit/ee2fd2fd2d68ae719382eab21cad7577691508b5", "ee2fd2fd2d68ae719382eab21cad7577691508b5")</f>
        <v>0</v>
      </c>
      <c r="D638" t="s">
        <v>757</v>
      </c>
      <c r="E638" t="s">
        <v>980</v>
      </c>
      <c r="F638" t="s">
        <v>1723</v>
      </c>
      <c r="G638" t="s">
        <v>2975</v>
      </c>
      <c r="H638" t="s">
        <v>4121</v>
      </c>
    </row>
    <row r="639" spans="1:8">
      <c r="H639" t="s">
        <v>4122</v>
      </c>
    </row>
    <row r="640" spans="1:8">
      <c r="H640" t="s">
        <v>4123</v>
      </c>
    </row>
    <row r="641" spans="1:8">
      <c r="H641" t="s">
        <v>4124</v>
      </c>
    </row>
    <row r="642" spans="1:8">
      <c r="A642" t="s">
        <v>193</v>
      </c>
      <c r="B642">
        <f>HYPERLINK("https://github.com/pmd/pmd/commit/4400ba86f164e835ca501106a0c37fbf7487421c", "4400ba86f164e835ca501106a0c37fbf7487421c")</f>
        <v>0</v>
      </c>
      <c r="C642">
        <f>HYPERLINK("https://github.com/pmd/pmd/commit/fde55e40835e80de47cefec339ce565acc4332bc", "fde55e40835e80de47cefec339ce565acc4332bc")</f>
        <v>0</v>
      </c>
      <c r="D642" t="s">
        <v>757</v>
      </c>
      <c r="E642" t="s">
        <v>982</v>
      </c>
      <c r="F642" t="s">
        <v>1725</v>
      </c>
      <c r="G642" t="s">
        <v>2977</v>
      </c>
      <c r="H642" t="s">
        <v>3645</v>
      </c>
    </row>
    <row r="643" spans="1:8">
      <c r="A643" t="s">
        <v>194</v>
      </c>
      <c r="B643">
        <f>HYPERLINK("https://github.com/pmd/pmd/commit/fe1ace532edb56b1188475defb05df6f0cb858b9", "fe1ace532edb56b1188475defb05df6f0cb858b9")</f>
        <v>0</v>
      </c>
      <c r="C643">
        <f>HYPERLINK("https://github.com/pmd/pmd/commit/e1ccab17c2ffa4b28a4738fc83dc13f3444e966f", "e1ccab17c2ffa4b28a4738fc83dc13f3444e966f")</f>
        <v>0</v>
      </c>
      <c r="D643" t="s">
        <v>757</v>
      </c>
      <c r="E643" t="s">
        <v>983</v>
      </c>
      <c r="F643" t="s">
        <v>1651</v>
      </c>
      <c r="G643" t="s">
        <v>2897</v>
      </c>
      <c r="H643" t="s">
        <v>4125</v>
      </c>
    </row>
    <row r="644" spans="1:8">
      <c r="A644" t="s">
        <v>195</v>
      </c>
      <c r="B644">
        <f>HYPERLINK("https://github.com/pmd/pmd/commit/28d284fb6da2ca2f67af919aa17339765760ee7b", "28d284fb6da2ca2f67af919aa17339765760ee7b")</f>
        <v>0</v>
      </c>
      <c r="C644">
        <f>HYPERLINK("https://github.com/pmd/pmd/commit/fe1ace532edb56b1188475defb05df6f0cb858b9", "fe1ace532edb56b1188475defb05df6f0cb858b9")</f>
        <v>0</v>
      </c>
      <c r="D644" t="s">
        <v>757</v>
      </c>
      <c r="E644" t="s">
        <v>984</v>
      </c>
      <c r="F644" t="s">
        <v>1651</v>
      </c>
      <c r="G644" t="s">
        <v>2897</v>
      </c>
      <c r="H644" t="s">
        <v>4126</v>
      </c>
    </row>
    <row r="645" spans="1:8">
      <c r="A645" t="s">
        <v>196</v>
      </c>
      <c r="B645">
        <f>HYPERLINK("https://github.com/pmd/pmd/commit/891c0ad1b9b88dd966f5761c178854bf81f2e31b", "891c0ad1b9b88dd966f5761c178854bf81f2e31b")</f>
        <v>0</v>
      </c>
      <c r="C645">
        <f>HYPERLINK("https://github.com/pmd/pmd/commit/6f60c4e433f22b73aac6f636ac8dc1da750b3c05", "6f60c4e433f22b73aac6f636ac8dc1da750b3c05")</f>
        <v>0</v>
      </c>
      <c r="D645" t="s">
        <v>757</v>
      </c>
      <c r="E645" t="s">
        <v>985</v>
      </c>
      <c r="F645" t="s">
        <v>1613</v>
      </c>
      <c r="G645" t="s">
        <v>2862</v>
      </c>
      <c r="H645" t="s">
        <v>4127</v>
      </c>
    </row>
    <row r="646" spans="1:8">
      <c r="A646" t="s">
        <v>197</v>
      </c>
      <c r="B646">
        <f>HYPERLINK("https://github.com/pmd/pmd/commit/093c3b5dead95f80f43b533ce30706fa6fbe516d", "093c3b5dead95f80f43b533ce30706fa6fbe516d")</f>
        <v>0</v>
      </c>
      <c r="C646">
        <f>HYPERLINK("https://github.com/pmd/pmd/commit/4fdcd80f3ecdb2fe689e74187b8857966c53a556", "4fdcd80f3ecdb2fe689e74187b8857966c53a556")</f>
        <v>0</v>
      </c>
      <c r="D646" t="s">
        <v>757</v>
      </c>
      <c r="E646" t="s">
        <v>986</v>
      </c>
      <c r="F646" t="s">
        <v>1613</v>
      </c>
      <c r="G646" t="s">
        <v>2862</v>
      </c>
      <c r="H646" t="s">
        <v>4124</v>
      </c>
    </row>
    <row r="647" spans="1:8">
      <c r="A647" t="s">
        <v>198</v>
      </c>
      <c r="B647">
        <f>HYPERLINK("https://github.com/pmd/pmd/commit/a25567f5b2efbd3d83953f9893631f45373f5340", "a25567f5b2efbd3d83953f9893631f45373f5340")</f>
        <v>0</v>
      </c>
      <c r="C647">
        <f>HYPERLINK("https://github.com/pmd/pmd/commit/fbee89cfdfd75c9a20c14d889c04e5de33114ebc", "fbee89cfdfd75c9a20c14d889c04e5de33114ebc")</f>
        <v>0</v>
      </c>
      <c r="D647" t="s">
        <v>757</v>
      </c>
      <c r="E647" t="s">
        <v>987</v>
      </c>
      <c r="F647" t="s">
        <v>1726</v>
      </c>
      <c r="G647" t="s">
        <v>2978</v>
      </c>
      <c r="H647" t="s">
        <v>4128</v>
      </c>
    </row>
    <row r="648" spans="1:8">
      <c r="A648" t="s">
        <v>199</v>
      </c>
      <c r="B648">
        <f>HYPERLINK("https://github.com/pmd/pmd/commit/ef1a0b72af2532ae206fba6df845f9131d1f6876", "ef1a0b72af2532ae206fba6df845f9131d1f6876")</f>
        <v>0</v>
      </c>
      <c r="C648">
        <f>HYPERLINK("https://github.com/pmd/pmd/commit/b947f08308fecdd065cf9832dafb36348c305b9f", "b947f08308fecdd065cf9832dafb36348c305b9f")</f>
        <v>0</v>
      </c>
      <c r="D648" t="s">
        <v>757</v>
      </c>
      <c r="E648" t="s">
        <v>988</v>
      </c>
      <c r="F648" t="s">
        <v>1674</v>
      </c>
      <c r="G648" t="s">
        <v>2918</v>
      </c>
      <c r="H648" t="s">
        <v>4129</v>
      </c>
    </row>
    <row r="649" spans="1:8">
      <c r="A649" t="s">
        <v>200</v>
      </c>
      <c r="B649">
        <f>HYPERLINK("https://github.com/pmd/pmd/commit/b3a5fce797696ff969ed5e8da67cc05625e16ed1", "b3a5fce797696ff969ed5e8da67cc05625e16ed1")</f>
        <v>0</v>
      </c>
      <c r="C649">
        <f>HYPERLINK("https://github.com/pmd/pmd/commit/ef1a0b72af2532ae206fba6df845f9131d1f6876", "ef1a0b72af2532ae206fba6df845f9131d1f6876")</f>
        <v>0</v>
      </c>
      <c r="D649" t="s">
        <v>757</v>
      </c>
      <c r="E649" t="s">
        <v>989</v>
      </c>
      <c r="F649" t="s">
        <v>1674</v>
      </c>
      <c r="G649" t="s">
        <v>2918</v>
      </c>
      <c r="H649" t="s">
        <v>4130</v>
      </c>
    </row>
    <row r="650" spans="1:8">
      <c r="H650" t="s">
        <v>4131</v>
      </c>
    </row>
    <row r="651" spans="1:8">
      <c r="A651" t="s">
        <v>201</v>
      </c>
      <c r="B651">
        <f>HYPERLINK("https://github.com/pmd/pmd/commit/4bbbd9b5e99ad7883a6a6ddac29db80eaba0bbef", "4bbbd9b5e99ad7883a6a6ddac29db80eaba0bbef")</f>
        <v>0</v>
      </c>
      <c r="C651">
        <f>HYPERLINK("https://github.com/pmd/pmd/commit/55772c733dd6f3199cca7d2cb6a4031d5b96fc9c", "55772c733dd6f3199cca7d2cb6a4031d5b96fc9c")</f>
        <v>0</v>
      </c>
      <c r="D651" t="s">
        <v>757</v>
      </c>
      <c r="E651" t="s">
        <v>990</v>
      </c>
      <c r="F651" t="s">
        <v>1727</v>
      </c>
      <c r="G651" t="s">
        <v>2979</v>
      </c>
      <c r="H651" t="s">
        <v>4132</v>
      </c>
    </row>
    <row r="652" spans="1:8">
      <c r="A652" t="s">
        <v>202</v>
      </c>
      <c r="B652">
        <f>HYPERLINK("https://github.com/pmd/pmd/commit/17974db7db2d0a8bc03a25c8b6fbb7c198e0678b", "17974db7db2d0a8bc03a25c8b6fbb7c198e0678b")</f>
        <v>0</v>
      </c>
      <c r="C652">
        <f>HYPERLINK("https://github.com/pmd/pmd/commit/4bbbd9b5e99ad7883a6a6ddac29db80eaba0bbef", "4bbbd9b5e99ad7883a6a6ddac29db80eaba0bbef")</f>
        <v>0</v>
      </c>
      <c r="D652" t="s">
        <v>757</v>
      </c>
      <c r="E652" t="s">
        <v>991</v>
      </c>
      <c r="F652" t="s">
        <v>1727</v>
      </c>
      <c r="G652" t="s">
        <v>2979</v>
      </c>
      <c r="H652" t="s">
        <v>4133</v>
      </c>
    </row>
    <row r="653" spans="1:8">
      <c r="H653" t="s">
        <v>4134</v>
      </c>
    </row>
    <row r="654" spans="1:8">
      <c r="A654" t="s">
        <v>205</v>
      </c>
      <c r="B654">
        <f>HYPERLINK("https://github.com/pmd/pmd/commit/c02806442559ca74c050ba0d574007ed840a210a", "c02806442559ca74c050ba0d574007ed840a210a")</f>
        <v>0</v>
      </c>
      <c r="C654">
        <f>HYPERLINK("https://github.com/pmd/pmd/commit/64294520bf00fa85f733425aff3580c643932826", "64294520bf00fa85f733425aff3580c643932826")</f>
        <v>0</v>
      </c>
      <c r="D654" t="s">
        <v>757</v>
      </c>
      <c r="E654" t="s">
        <v>994</v>
      </c>
      <c r="F654" t="s">
        <v>1723</v>
      </c>
      <c r="G654" t="s">
        <v>2975</v>
      </c>
      <c r="H654" t="s">
        <v>4120</v>
      </c>
    </row>
    <row r="655" spans="1:8">
      <c r="A655" t="s">
        <v>206</v>
      </c>
      <c r="B655">
        <f>HYPERLINK("https://github.com/pmd/pmd/commit/17fcb6c9c40b3a922ef03e6b62b13a0f6c510273", "17fcb6c9c40b3a922ef03e6b62b13a0f6c510273")</f>
        <v>0</v>
      </c>
      <c r="C655">
        <f>HYPERLINK("https://github.com/pmd/pmd/commit/d56f4603a1c3e4b187e0cf94e5ad725587f4de33", "d56f4603a1c3e4b187e0cf94e5ad725587f4de33")</f>
        <v>0</v>
      </c>
      <c r="D655" t="s">
        <v>757</v>
      </c>
      <c r="E655" t="s">
        <v>995</v>
      </c>
      <c r="F655" t="s">
        <v>1628</v>
      </c>
      <c r="G655" t="s">
        <v>2874</v>
      </c>
      <c r="H655" t="s">
        <v>4135</v>
      </c>
    </row>
    <row r="656" spans="1:8">
      <c r="A656" t="s">
        <v>208</v>
      </c>
      <c r="B656">
        <f>HYPERLINK("https://github.com/pmd/pmd/commit/e8bdf51b6b1b67c325009b19164a961389b8e251", "e8bdf51b6b1b67c325009b19164a961389b8e251")</f>
        <v>0</v>
      </c>
      <c r="C656">
        <f>HYPERLINK("https://github.com/pmd/pmd/commit/9eecf8f163d01f54a1799e1bfa2841517f2e2b53", "9eecf8f163d01f54a1799e1bfa2841517f2e2b53")</f>
        <v>0</v>
      </c>
      <c r="D656" t="s">
        <v>757</v>
      </c>
      <c r="E656" t="s">
        <v>997</v>
      </c>
      <c r="F656" t="s">
        <v>1626</v>
      </c>
      <c r="G656" t="s">
        <v>2872</v>
      </c>
      <c r="H656" t="s">
        <v>3649</v>
      </c>
    </row>
    <row r="657" spans="1:8">
      <c r="H657" t="s">
        <v>4138</v>
      </c>
    </row>
    <row r="658" spans="1:8">
      <c r="H658" t="s">
        <v>4139</v>
      </c>
    </row>
    <row r="659" spans="1:8">
      <c r="H659" t="s">
        <v>4140</v>
      </c>
    </row>
    <row r="660" spans="1:8">
      <c r="H660" t="s">
        <v>4141</v>
      </c>
    </row>
    <row r="661" spans="1:8">
      <c r="H661" t="s">
        <v>4142</v>
      </c>
    </row>
    <row r="662" spans="1:8">
      <c r="H662" t="s">
        <v>4143</v>
      </c>
    </row>
    <row r="663" spans="1:8">
      <c r="H663" t="s">
        <v>4144</v>
      </c>
    </row>
    <row r="664" spans="1:8">
      <c r="A664" t="s">
        <v>209</v>
      </c>
      <c r="B664">
        <f>HYPERLINK("https://github.com/pmd/pmd/commit/acc1d1391540fe25bd02df321163fbabb89c90ae", "acc1d1391540fe25bd02df321163fbabb89c90ae")</f>
        <v>0</v>
      </c>
      <c r="C664">
        <f>HYPERLINK("https://github.com/pmd/pmd/commit/6857df0422e85f0bdb308fc3855ef7b6d8dad7a2", "6857df0422e85f0bdb308fc3855ef7b6d8dad7a2")</f>
        <v>0</v>
      </c>
      <c r="D664" t="s">
        <v>757</v>
      </c>
      <c r="E664" t="s">
        <v>998</v>
      </c>
      <c r="F664" t="s">
        <v>1588</v>
      </c>
      <c r="G664" t="s">
        <v>2837</v>
      </c>
      <c r="H664" t="s">
        <v>4145</v>
      </c>
    </row>
    <row r="665" spans="1:8">
      <c r="A665" t="s">
        <v>210</v>
      </c>
      <c r="B665">
        <f>HYPERLINK("https://github.com/pmd/pmd/commit/d2e32f7d3c977884d249c88ff190aa2f8babcd92", "d2e32f7d3c977884d249c88ff190aa2f8babcd92")</f>
        <v>0</v>
      </c>
      <c r="C665">
        <f>HYPERLINK("https://github.com/pmd/pmd/commit/2383390cbff567bb3cb6eb95fba31ccabed81ae7", "2383390cbff567bb3cb6eb95fba31ccabed81ae7")</f>
        <v>0</v>
      </c>
      <c r="D665" t="s">
        <v>757</v>
      </c>
      <c r="E665" t="s">
        <v>999</v>
      </c>
      <c r="F665" t="s">
        <v>1573</v>
      </c>
      <c r="G665" t="s">
        <v>2823</v>
      </c>
      <c r="H665" t="s">
        <v>4151</v>
      </c>
    </row>
    <row r="666" spans="1:8">
      <c r="F666" t="s">
        <v>1551</v>
      </c>
      <c r="G666" t="s">
        <v>2802</v>
      </c>
      <c r="H666" t="s">
        <v>4152</v>
      </c>
    </row>
    <row r="667" spans="1:8">
      <c r="H667" t="s">
        <v>4153</v>
      </c>
    </row>
    <row r="668" spans="1:8">
      <c r="F668" t="s">
        <v>1575</v>
      </c>
      <c r="G668" t="s">
        <v>2825</v>
      </c>
      <c r="H668" t="s">
        <v>4154</v>
      </c>
    </row>
    <row r="669" spans="1:8">
      <c r="A669" t="s">
        <v>212</v>
      </c>
      <c r="B669">
        <f>HYPERLINK("https://github.com/pmd/pmd/commit/4a25c7423f4fa74568b502adfe7a46c194cb8199", "4a25c7423f4fa74568b502adfe7a46c194cb8199")</f>
        <v>0</v>
      </c>
      <c r="C669">
        <f>HYPERLINK("https://github.com/pmd/pmd/commit/3713ea4b338f20a1c746fcf2287105b8db20e2a1", "3713ea4b338f20a1c746fcf2287105b8db20e2a1")</f>
        <v>0</v>
      </c>
      <c r="D669" t="s">
        <v>757</v>
      </c>
      <c r="E669" t="s">
        <v>1001</v>
      </c>
      <c r="F669" t="s">
        <v>1674</v>
      </c>
      <c r="G669" t="s">
        <v>2918</v>
      </c>
      <c r="H669" t="s">
        <v>4130</v>
      </c>
    </row>
    <row r="670" spans="1:8">
      <c r="H670" t="s">
        <v>4131</v>
      </c>
    </row>
    <row r="671" spans="1:8">
      <c r="H671" t="s">
        <v>4156</v>
      </c>
    </row>
    <row r="672" spans="1:8">
      <c r="A672" t="s">
        <v>214</v>
      </c>
      <c r="B672">
        <f>HYPERLINK("https://github.com/pmd/pmd/commit/2ce116ace78a4d718415b33942f5fed0b0111105", "2ce116ace78a4d718415b33942f5fed0b0111105")</f>
        <v>0</v>
      </c>
      <c r="C672">
        <f>HYPERLINK("https://github.com/pmd/pmd/commit/81d9fbb928ebe4c1bc0d1ba4603f4f935bf884e9", "81d9fbb928ebe4c1bc0d1ba4603f4f935bf884e9")</f>
        <v>0</v>
      </c>
      <c r="D672" t="s">
        <v>757</v>
      </c>
      <c r="E672" t="s">
        <v>1003</v>
      </c>
      <c r="F672" t="s">
        <v>1731</v>
      </c>
      <c r="G672" t="s">
        <v>2983</v>
      </c>
      <c r="H672" t="s">
        <v>3645</v>
      </c>
    </row>
    <row r="673" spans="1:8">
      <c r="A673" t="s">
        <v>215</v>
      </c>
      <c r="B673">
        <f>HYPERLINK("https://github.com/pmd/pmd/commit/59360400c977f54c12997cc9bc6752e06f83b7b4", "59360400c977f54c12997cc9bc6752e06f83b7b4")</f>
        <v>0</v>
      </c>
      <c r="C673">
        <f>HYPERLINK("https://github.com/pmd/pmd/commit/d98b93d369ac6625cfc8e567c4610f0497eddeef", "d98b93d369ac6625cfc8e567c4610f0497eddeef")</f>
        <v>0</v>
      </c>
      <c r="D673" t="s">
        <v>759</v>
      </c>
      <c r="E673" t="s">
        <v>1004</v>
      </c>
      <c r="F673" t="s">
        <v>1732</v>
      </c>
      <c r="G673" t="s">
        <v>2984</v>
      </c>
      <c r="H673" t="s">
        <v>4157</v>
      </c>
    </row>
    <row r="674" spans="1:8">
      <c r="A674" t="s">
        <v>216</v>
      </c>
      <c r="B674">
        <f>HYPERLINK("https://github.com/pmd/pmd/commit/836402f0afaa38bf0db9c255ac734aebd063277c", "836402f0afaa38bf0db9c255ac734aebd063277c")</f>
        <v>0</v>
      </c>
      <c r="C674">
        <f>HYPERLINK("https://github.com/pmd/pmd/commit/182831a0c7cf4b7af86ced389d2b23799dbfdd66", "182831a0c7cf4b7af86ced389d2b23799dbfdd66")</f>
        <v>0</v>
      </c>
      <c r="D674" t="s">
        <v>757</v>
      </c>
      <c r="E674" t="s">
        <v>1005</v>
      </c>
      <c r="F674" t="s">
        <v>1628</v>
      </c>
      <c r="G674" t="s">
        <v>2874</v>
      </c>
      <c r="H674" t="s">
        <v>4158</v>
      </c>
    </row>
    <row r="675" spans="1:8">
      <c r="A675" t="s">
        <v>217</v>
      </c>
      <c r="B675">
        <f>HYPERLINK("https://github.com/pmd/pmd/commit/97ac55669e83e0c196eccbcf34453c544f172087", "97ac55669e83e0c196eccbcf34453c544f172087")</f>
        <v>0</v>
      </c>
      <c r="C675">
        <f>HYPERLINK("https://github.com/pmd/pmd/commit/b32145951500de3d2821e6d352cddc8389743ffb", "b32145951500de3d2821e6d352cddc8389743ffb")</f>
        <v>0</v>
      </c>
      <c r="D675" t="s">
        <v>757</v>
      </c>
      <c r="E675" t="s">
        <v>1006</v>
      </c>
      <c r="F675" t="s">
        <v>1588</v>
      </c>
      <c r="G675" t="s">
        <v>2837</v>
      </c>
      <c r="H675" t="s">
        <v>4159</v>
      </c>
    </row>
    <row r="676" spans="1:8">
      <c r="A676" t="s">
        <v>218</v>
      </c>
      <c r="B676">
        <f>HYPERLINK("https://github.com/pmd/pmd/commit/ce6d4a58594e8ae864d88ab35e9c07b8b59a265e", "ce6d4a58594e8ae864d88ab35e9c07b8b59a265e")</f>
        <v>0</v>
      </c>
      <c r="C676">
        <f>HYPERLINK("https://github.com/pmd/pmd/commit/af0f04df4e3b5da8124dc4c75876dae7c7553e43", "af0f04df4e3b5da8124dc4c75876dae7c7553e43")</f>
        <v>0</v>
      </c>
      <c r="D676" t="s">
        <v>757</v>
      </c>
      <c r="E676" t="s">
        <v>1007</v>
      </c>
      <c r="F676" t="s">
        <v>1626</v>
      </c>
      <c r="G676" t="s">
        <v>2872</v>
      </c>
      <c r="H676" t="s">
        <v>4160</v>
      </c>
    </row>
    <row r="677" spans="1:8">
      <c r="A677" t="s">
        <v>219</v>
      </c>
      <c r="B677">
        <f>HYPERLINK("https://github.com/pmd/pmd/commit/de709946757119a428e240bfeaab422c138b7d18", "de709946757119a428e240bfeaab422c138b7d18")</f>
        <v>0</v>
      </c>
      <c r="C677">
        <f>HYPERLINK("https://github.com/pmd/pmd/commit/ce6d4a58594e8ae864d88ab35e9c07b8b59a265e", "ce6d4a58594e8ae864d88ab35e9c07b8b59a265e")</f>
        <v>0</v>
      </c>
      <c r="D677" t="s">
        <v>757</v>
      </c>
      <c r="E677" t="s">
        <v>1008</v>
      </c>
      <c r="F677" t="s">
        <v>1627</v>
      </c>
      <c r="G677" t="s">
        <v>2873</v>
      </c>
      <c r="H677" t="s">
        <v>3785</v>
      </c>
    </row>
    <row r="678" spans="1:8">
      <c r="H678" t="s">
        <v>3680</v>
      </c>
    </row>
    <row r="679" spans="1:8">
      <c r="A679" t="s">
        <v>220</v>
      </c>
      <c r="B679">
        <f>HYPERLINK("https://github.com/pmd/pmd/commit/ff947302f55220c7131d375eba30b633a1850368", "ff947302f55220c7131d375eba30b633a1850368")</f>
        <v>0</v>
      </c>
      <c r="C679">
        <f>HYPERLINK("https://github.com/pmd/pmd/commit/98d349504b82369cd9887ffe48eef5605ecb8463", "98d349504b82369cd9887ffe48eef5605ecb8463")</f>
        <v>0</v>
      </c>
      <c r="D679" t="s">
        <v>757</v>
      </c>
      <c r="E679" t="s">
        <v>1009</v>
      </c>
      <c r="F679" t="s">
        <v>1733</v>
      </c>
      <c r="G679" t="s">
        <v>2985</v>
      </c>
      <c r="H679" t="s">
        <v>3645</v>
      </c>
    </row>
    <row r="680" spans="1:8">
      <c r="A680" t="s">
        <v>221</v>
      </c>
      <c r="B680">
        <f>HYPERLINK("https://github.com/pmd/pmd/commit/7930f04bc420ccfd9b315cef6e75d3c224dc65ec", "7930f04bc420ccfd9b315cef6e75d3c224dc65ec")</f>
        <v>0</v>
      </c>
      <c r="C680">
        <f>HYPERLINK("https://github.com/pmd/pmd/commit/3e3034d7566b0047ef2bf5af2e29ce51f94a2d2e", "3e3034d7566b0047ef2bf5af2e29ce51f94a2d2e")</f>
        <v>0</v>
      </c>
      <c r="D680" t="s">
        <v>757</v>
      </c>
      <c r="E680" t="s">
        <v>1010</v>
      </c>
      <c r="F680" t="s">
        <v>1674</v>
      </c>
      <c r="G680" t="s">
        <v>2918</v>
      </c>
      <c r="H680" t="s">
        <v>4130</v>
      </c>
    </row>
    <row r="681" spans="1:8">
      <c r="H681" t="s">
        <v>4131</v>
      </c>
    </row>
    <row r="682" spans="1:8">
      <c r="H682" t="s">
        <v>4156</v>
      </c>
    </row>
    <row r="683" spans="1:8">
      <c r="H683" t="s">
        <v>4161</v>
      </c>
    </row>
    <row r="684" spans="1:8">
      <c r="A684" t="s">
        <v>223</v>
      </c>
      <c r="B684">
        <f>HYPERLINK("https://github.com/pmd/pmd/commit/991b4757cff70c925e87e90b091ffdbc11dff9ae", "991b4757cff70c925e87e90b091ffdbc11dff9ae")</f>
        <v>0</v>
      </c>
      <c r="C684">
        <f>HYPERLINK("https://github.com/pmd/pmd/commit/4d4eb1fbf96b2c801435f6eba2cd61dd21664bc6", "4d4eb1fbf96b2c801435f6eba2cd61dd21664bc6")</f>
        <v>0</v>
      </c>
      <c r="D684" t="s">
        <v>757</v>
      </c>
      <c r="E684" t="s">
        <v>1012</v>
      </c>
      <c r="F684" t="s">
        <v>1734</v>
      </c>
      <c r="G684" t="s">
        <v>2986</v>
      </c>
      <c r="H684" t="s">
        <v>4012</v>
      </c>
    </row>
    <row r="685" spans="1:8">
      <c r="A685" t="s">
        <v>224</v>
      </c>
      <c r="B685">
        <f>HYPERLINK("https://github.com/pmd/pmd/commit/8117ae92b9659b06d4f080d29021f4ffddc85a1b", "8117ae92b9659b06d4f080d29021f4ffddc85a1b")</f>
        <v>0</v>
      </c>
      <c r="C685">
        <f>HYPERLINK("https://github.com/pmd/pmd/commit/452799f7bb269698ad3d0fb01b8a722338538499", "452799f7bb269698ad3d0fb01b8a722338538499")</f>
        <v>0</v>
      </c>
      <c r="D685" t="s">
        <v>757</v>
      </c>
      <c r="E685" t="s">
        <v>1013</v>
      </c>
      <c r="F685" t="s">
        <v>1664</v>
      </c>
      <c r="G685" t="s">
        <v>2909</v>
      </c>
      <c r="H685" t="s">
        <v>4163</v>
      </c>
    </row>
    <row r="686" spans="1:8">
      <c r="A686" t="s">
        <v>225</v>
      </c>
      <c r="B686">
        <f>HYPERLINK("https://github.com/pmd/pmd/commit/9e481330c755e1e4b64e6024e922bcf4f100d92f", "9e481330c755e1e4b64e6024e922bcf4f100d92f")</f>
        <v>0</v>
      </c>
      <c r="C686">
        <f>HYPERLINK("https://github.com/pmd/pmd/commit/230106c18bee89a12628c25e8fb60cedc5b694e7", "230106c18bee89a12628c25e8fb60cedc5b694e7")</f>
        <v>0</v>
      </c>
      <c r="D686" t="s">
        <v>757</v>
      </c>
      <c r="E686" t="s">
        <v>1014</v>
      </c>
      <c r="F686" t="s">
        <v>1549</v>
      </c>
      <c r="G686" t="s">
        <v>2800</v>
      </c>
      <c r="H686" t="s">
        <v>4164</v>
      </c>
    </row>
    <row r="687" spans="1:8">
      <c r="H687" t="s">
        <v>4165</v>
      </c>
    </row>
    <row r="688" spans="1:8">
      <c r="H688" t="s">
        <v>4166</v>
      </c>
    </row>
    <row r="689" spans="1:8">
      <c r="H689" t="s">
        <v>4167</v>
      </c>
    </row>
    <row r="690" spans="1:8">
      <c r="F690" t="s">
        <v>1672</v>
      </c>
      <c r="G690" t="s">
        <v>2916</v>
      </c>
      <c r="H690" t="s">
        <v>4169</v>
      </c>
    </row>
    <row r="691" spans="1:8">
      <c r="H691" t="s">
        <v>4170</v>
      </c>
    </row>
    <row r="692" spans="1:8">
      <c r="A692" t="s">
        <v>227</v>
      </c>
      <c r="B692">
        <f>HYPERLINK("https://github.com/pmd/pmd/commit/c3bf16ddbbdaa72efc6537a7ee73979cacf34973", "c3bf16ddbbdaa72efc6537a7ee73979cacf34973")</f>
        <v>0</v>
      </c>
      <c r="C692">
        <f>HYPERLINK("https://github.com/pmd/pmd/commit/ff49199f81704ff89468e534b68f73c9ad0790f0", "ff49199f81704ff89468e534b68f73c9ad0790f0")</f>
        <v>0</v>
      </c>
      <c r="D692" t="s">
        <v>757</v>
      </c>
      <c r="E692" t="s">
        <v>1016</v>
      </c>
      <c r="F692" t="s">
        <v>1736</v>
      </c>
      <c r="G692" t="s">
        <v>2988</v>
      </c>
      <c r="H692" t="s">
        <v>4171</v>
      </c>
    </row>
    <row r="693" spans="1:8">
      <c r="A693" t="s">
        <v>229</v>
      </c>
      <c r="B693">
        <f>HYPERLINK("https://github.com/pmd/pmd/commit/7c6da27f823ca243d49deeda37a62a61d90dc1de", "7c6da27f823ca243d49deeda37a62a61d90dc1de")</f>
        <v>0</v>
      </c>
      <c r="C693">
        <f>HYPERLINK("https://github.com/pmd/pmd/commit/a0f2a9e4e0e2395b0974a791cfee42b245b93d9f", "a0f2a9e4e0e2395b0974a791cfee42b245b93d9f")</f>
        <v>0</v>
      </c>
      <c r="D693" t="s">
        <v>757</v>
      </c>
      <c r="E693" t="s">
        <v>1018</v>
      </c>
      <c r="F693" t="s">
        <v>1738</v>
      </c>
      <c r="G693" t="s">
        <v>2916</v>
      </c>
      <c r="H693" t="s">
        <v>4172</v>
      </c>
    </row>
    <row r="694" spans="1:8">
      <c r="H694" t="s">
        <v>4173</v>
      </c>
    </row>
    <row r="695" spans="1:8">
      <c r="A695" t="s">
        <v>230</v>
      </c>
      <c r="B695">
        <f>HYPERLINK("https://github.com/pmd/pmd/commit/5bca7cfd868fb90af3d29fba7634bc5ef904d34d", "5bca7cfd868fb90af3d29fba7634bc5ef904d34d")</f>
        <v>0</v>
      </c>
      <c r="C695">
        <f>HYPERLINK("https://github.com/pmd/pmd/commit/37fe1d78cec1182691da9e1936ad9196fb0a9dfa", "37fe1d78cec1182691da9e1936ad9196fb0a9dfa")</f>
        <v>0</v>
      </c>
      <c r="D695" t="s">
        <v>757</v>
      </c>
      <c r="E695" t="s">
        <v>1019</v>
      </c>
      <c r="F695" t="s">
        <v>1739</v>
      </c>
      <c r="G695" t="s">
        <v>2990</v>
      </c>
      <c r="H695" t="s">
        <v>3680</v>
      </c>
    </row>
    <row r="696" spans="1:8">
      <c r="H696" t="s">
        <v>3794</v>
      </c>
    </row>
    <row r="697" spans="1:8">
      <c r="A697" t="s">
        <v>232</v>
      </c>
      <c r="B697">
        <f>HYPERLINK("https://github.com/pmd/pmd/commit/e673e02398681a9bec97613e1330525868872c24", "e673e02398681a9bec97613e1330525868872c24")</f>
        <v>0</v>
      </c>
      <c r="C697">
        <f>HYPERLINK("https://github.com/pmd/pmd/commit/70c69f7e68ffcf62be367555c3cad637f826a9e0", "70c69f7e68ffcf62be367555c3cad637f826a9e0")</f>
        <v>0</v>
      </c>
      <c r="D697" t="s">
        <v>757</v>
      </c>
      <c r="E697" t="s">
        <v>1021</v>
      </c>
      <c r="F697" t="s">
        <v>1741</v>
      </c>
      <c r="G697" t="s">
        <v>2992</v>
      </c>
      <c r="H697" t="s">
        <v>3645</v>
      </c>
    </row>
    <row r="698" spans="1:8">
      <c r="A698" t="s">
        <v>233</v>
      </c>
      <c r="B698">
        <f>HYPERLINK("https://github.com/pmd/pmd/commit/1654d213962fe94ed9c86c846dd14a3254057979", "1654d213962fe94ed9c86c846dd14a3254057979")</f>
        <v>0</v>
      </c>
      <c r="C698">
        <f>HYPERLINK("https://github.com/pmd/pmd/commit/68ac44aba9679ce187154432980f1188193d468d", "68ac44aba9679ce187154432980f1188193d468d")</f>
        <v>0</v>
      </c>
      <c r="D698" t="s">
        <v>759</v>
      </c>
      <c r="E698" t="s">
        <v>1022</v>
      </c>
      <c r="F698" t="s">
        <v>1742</v>
      </c>
      <c r="G698" t="s">
        <v>2993</v>
      </c>
      <c r="H698" t="s">
        <v>4174</v>
      </c>
    </row>
    <row r="699" spans="1:8">
      <c r="A699" t="s">
        <v>234</v>
      </c>
      <c r="B699">
        <f>HYPERLINK("https://github.com/pmd/pmd/commit/c2fb185d3fbe0dcb9a41b0e8b80feaa150e15ffb", "c2fb185d3fbe0dcb9a41b0e8b80feaa150e15ffb")</f>
        <v>0</v>
      </c>
      <c r="C699">
        <f>HYPERLINK("https://github.com/pmd/pmd/commit/1096fe82784b4135dc0af14640c821b7a7b2ab4a", "1096fe82784b4135dc0af14640c821b7a7b2ab4a")</f>
        <v>0</v>
      </c>
      <c r="D699" t="s">
        <v>757</v>
      </c>
      <c r="E699" t="s">
        <v>1023</v>
      </c>
      <c r="F699" t="s">
        <v>1651</v>
      </c>
      <c r="G699" t="s">
        <v>2897</v>
      </c>
      <c r="H699" t="s">
        <v>4175</v>
      </c>
    </row>
    <row r="700" spans="1:8">
      <c r="A700" t="s">
        <v>237</v>
      </c>
      <c r="B700">
        <f>HYPERLINK("https://github.com/pmd/pmd/commit/04ab35e4ab798ef548e76adbea901c7ea75b12f2", "04ab35e4ab798ef548e76adbea901c7ea75b12f2")</f>
        <v>0</v>
      </c>
      <c r="C700">
        <f>HYPERLINK("https://github.com/pmd/pmd/commit/da28fac4f9811bee2291694a458a0e6cd67cad70", "da28fac4f9811bee2291694a458a0e6cd67cad70")</f>
        <v>0</v>
      </c>
      <c r="D700" t="s">
        <v>757</v>
      </c>
      <c r="E700" t="s">
        <v>1026</v>
      </c>
      <c r="F700" t="s">
        <v>1547</v>
      </c>
      <c r="G700" t="s">
        <v>2798</v>
      </c>
      <c r="H700" t="s">
        <v>4188</v>
      </c>
    </row>
    <row r="701" spans="1:8">
      <c r="H701" t="s">
        <v>4189</v>
      </c>
    </row>
    <row r="702" spans="1:8">
      <c r="H702" t="s">
        <v>4190</v>
      </c>
    </row>
    <row r="703" spans="1:8">
      <c r="H703" t="s">
        <v>4191</v>
      </c>
    </row>
    <row r="704" spans="1:8">
      <c r="A704" t="s">
        <v>238</v>
      </c>
      <c r="B704">
        <f>HYPERLINK("https://github.com/pmd/pmd/commit/9d28ec81f9818e8e84045538ad4cadffeeb4ef8d", "9d28ec81f9818e8e84045538ad4cadffeeb4ef8d")</f>
        <v>0</v>
      </c>
      <c r="C704">
        <f>HYPERLINK("https://github.com/pmd/pmd/commit/d36b8893c794e301f2ceb970e6d6f00bf4d1da43", "d36b8893c794e301f2ceb970e6d6f00bf4d1da43")</f>
        <v>0</v>
      </c>
      <c r="D704" t="s">
        <v>757</v>
      </c>
      <c r="E704" t="s">
        <v>1027</v>
      </c>
      <c r="F704" t="s">
        <v>1726</v>
      </c>
      <c r="G704" t="s">
        <v>2978</v>
      </c>
      <c r="H704" t="s">
        <v>4192</v>
      </c>
    </row>
    <row r="705" spans="1:8">
      <c r="H705" t="s">
        <v>4193</v>
      </c>
    </row>
    <row r="706" spans="1:8">
      <c r="H706" t="s">
        <v>4194</v>
      </c>
    </row>
    <row r="707" spans="1:8">
      <c r="A707" t="s">
        <v>239</v>
      </c>
      <c r="B707">
        <f>HYPERLINK("https://github.com/pmd/pmd/commit/da32c859982da7ec57ae3fc8b34a52c22006d20d", "da32c859982da7ec57ae3fc8b34a52c22006d20d")</f>
        <v>0</v>
      </c>
      <c r="C707">
        <f>HYPERLINK("https://github.com/pmd/pmd/commit/c502aab3bbd075fa3a8eb66ac64d95d013826cdd", "c502aab3bbd075fa3a8eb66ac64d95d013826cdd")</f>
        <v>0</v>
      </c>
      <c r="D707" t="s">
        <v>757</v>
      </c>
      <c r="E707" t="s">
        <v>1028</v>
      </c>
      <c r="F707" t="s">
        <v>1674</v>
      </c>
      <c r="G707" t="s">
        <v>2918</v>
      </c>
      <c r="H707" t="s">
        <v>4195</v>
      </c>
    </row>
    <row r="708" spans="1:8">
      <c r="A708" t="s">
        <v>240</v>
      </c>
      <c r="B708">
        <f>HYPERLINK("https://github.com/pmd/pmd/commit/70762365b3b7b48dff118c26def73c1a051547d0", "70762365b3b7b48dff118c26def73c1a051547d0")</f>
        <v>0</v>
      </c>
      <c r="C708">
        <f>HYPERLINK("https://github.com/pmd/pmd/commit/cad7d128a07ce3b82a7a0dae81e2caad52915d89", "cad7d128a07ce3b82a7a0dae81e2caad52915d89")</f>
        <v>0</v>
      </c>
      <c r="D708" t="s">
        <v>757</v>
      </c>
      <c r="E708" t="s">
        <v>1029</v>
      </c>
      <c r="F708" t="s">
        <v>1726</v>
      </c>
      <c r="G708" t="s">
        <v>2978</v>
      </c>
      <c r="H708" t="s">
        <v>4196</v>
      </c>
    </row>
    <row r="709" spans="1:8">
      <c r="A709" t="s">
        <v>241</v>
      </c>
      <c r="B709">
        <f>HYPERLINK("https://github.com/pmd/pmd/commit/d3f923f863f769b2ca72fb691c052d4f7db13899", "d3f923f863f769b2ca72fb691c052d4f7db13899")</f>
        <v>0</v>
      </c>
      <c r="C709">
        <f>HYPERLINK("https://github.com/pmd/pmd/commit/cc57b9d4c0735e48f48b05557c88d1a38215408b", "cc57b9d4c0735e48f48b05557c88d1a38215408b")</f>
        <v>0</v>
      </c>
      <c r="D709" t="s">
        <v>759</v>
      </c>
      <c r="E709" t="s">
        <v>1030</v>
      </c>
      <c r="F709" t="s">
        <v>1745</v>
      </c>
      <c r="G709" t="s">
        <v>2996</v>
      </c>
      <c r="H709" t="s">
        <v>4197</v>
      </c>
    </row>
    <row r="710" spans="1:8">
      <c r="H710" t="s">
        <v>4198</v>
      </c>
    </row>
    <row r="711" spans="1:8">
      <c r="A711" t="s">
        <v>242</v>
      </c>
      <c r="B711">
        <f>HYPERLINK("https://github.com/pmd/pmd/commit/d312bc8a21db5286486c9511fa34cefe2b62608d", "d312bc8a21db5286486c9511fa34cefe2b62608d")</f>
        <v>0</v>
      </c>
      <c r="C711">
        <f>HYPERLINK("https://github.com/pmd/pmd/commit/73d638b45dd0588403d01c30d36714dba5547a1d", "73d638b45dd0588403d01c30d36714dba5547a1d")</f>
        <v>0</v>
      </c>
      <c r="D711" t="s">
        <v>759</v>
      </c>
      <c r="E711" t="s">
        <v>1031</v>
      </c>
      <c r="F711" t="s">
        <v>1746</v>
      </c>
      <c r="G711" t="s">
        <v>2802</v>
      </c>
      <c r="H711" t="s">
        <v>4200</v>
      </c>
    </row>
    <row r="712" spans="1:8">
      <c r="H712" t="s">
        <v>4201</v>
      </c>
    </row>
    <row r="713" spans="1:8">
      <c r="A713" t="s">
        <v>243</v>
      </c>
      <c r="B713">
        <f>HYPERLINK("https://github.com/pmd/pmd/commit/8f38c0cbcaeaddde7e7fba6dbd7132dcfa2dc700", "8f38c0cbcaeaddde7e7fba6dbd7132dcfa2dc700")</f>
        <v>0</v>
      </c>
      <c r="C713">
        <f>HYPERLINK("https://github.com/pmd/pmd/commit/93a4e04045f3cc29892525b245c8f6e232b4cc44", "93a4e04045f3cc29892525b245c8f6e232b4cc44")</f>
        <v>0</v>
      </c>
      <c r="D713" t="s">
        <v>757</v>
      </c>
      <c r="E713" t="s">
        <v>1032</v>
      </c>
      <c r="F713" t="s">
        <v>1588</v>
      </c>
      <c r="G713" t="s">
        <v>2837</v>
      </c>
      <c r="H713" t="s">
        <v>4202</v>
      </c>
    </row>
    <row r="714" spans="1:8">
      <c r="A714" t="s">
        <v>244</v>
      </c>
      <c r="B714">
        <f>HYPERLINK("https://github.com/pmd/pmd/commit/3338b4446410d6b9be6195ee994c1f99f76e874c", "3338b4446410d6b9be6195ee994c1f99f76e874c")</f>
        <v>0</v>
      </c>
      <c r="C714">
        <f>HYPERLINK("https://github.com/pmd/pmd/commit/f0bfc7cc654339950bc22be9674c10871733425c", "f0bfc7cc654339950bc22be9674c10871733425c")</f>
        <v>0</v>
      </c>
      <c r="D714" t="s">
        <v>757</v>
      </c>
      <c r="E714" t="s">
        <v>1033</v>
      </c>
      <c r="F714" t="s">
        <v>1674</v>
      </c>
      <c r="G714" t="s">
        <v>2918</v>
      </c>
      <c r="H714" t="s">
        <v>4130</v>
      </c>
    </row>
    <row r="715" spans="1:8">
      <c r="H715" t="s">
        <v>4131</v>
      </c>
    </row>
    <row r="716" spans="1:8">
      <c r="H716" t="s">
        <v>4156</v>
      </c>
    </row>
    <row r="717" spans="1:8">
      <c r="H717" t="s">
        <v>4161</v>
      </c>
    </row>
    <row r="718" spans="1:8">
      <c r="A718" t="s">
        <v>245</v>
      </c>
      <c r="B718">
        <f>HYPERLINK("https://github.com/pmd/pmd/commit/9fb0af8b0f097aa6379fc337eb8876b2db3d260c", "9fb0af8b0f097aa6379fc337eb8876b2db3d260c")</f>
        <v>0</v>
      </c>
      <c r="C718">
        <f>HYPERLINK("https://github.com/pmd/pmd/commit/b5b423d53b0b860c5988c63da32e9ec58fc770db", "b5b423d53b0b860c5988c63da32e9ec58fc770db")</f>
        <v>0</v>
      </c>
      <c r="D718" t="s">
        <v>757</v>
      </c>
      <c r="E718" t="s">
        <v>1034</v>
      </c>
      <c r="F718" t="s">
        <v>1747</v>
      </c>
      <c r="G718" t="s">
        <v>2997</v>
      </c>
      <c r="H718" t="s">
        <v>4203</v>
      </c>
    </row>
    <row r="719" spans="1:8">
      <c r="H719" t="s">
        <v>4204</v>
      </c>
    </row>
    <row r="720" spans="1:8">
      <c r="H720" t="s">
        <v>4205</v>
      </c>
    </row>
    <row r="721" spans="1:8">
      <c r="A721" t="s">
        <v>246</v>
      </c>
      <c r="B721">
        <f>HYPERLINK("https://github.com/pmd/pmd/commit/b32e7fbd6b1fd8c76c941a4102d9aeb8f5bdc4ac", "b32e7fbd6b1fd8c76c941a4102d9aeb8f5bdc4ac")</f>
        <v>0</v>
      </c>
      <c r="C721">
        <f>HYPERLINK("https://github.com/pmd/pmd/commit/352529378628070ed23540d76f2fe855c2b41fe1", "352529378628070ed23540d76f2fe855c2b41fe1")</f>
        <v>0</v>
      </c>
      <c r="D721" t="s">
        <v>760</v>
      </c>
      <c r="E721" t="s">
        <v>1035</v>
      </c>
      <c r="F721" t="s">
        <v>1748</v>
      </c>
      <c r="G721" t="s">
        <v>2998</v>
      </c>
      <c r="H721" t="s">
        <v>4208</v>
      </c>
    </row>
    <row r="722" spans="1:8">
      <c r="H722" t="s">
        <v>4209</v>
      </c>
    </row>
    <row r="723" spans="1:8">
      <c r="A723" t="s">
        <v>247</v>
      </c>
      <c r="B723">
        <f>HYPERLINK("https://github.com/pmd/pmd/commit/4e45de9075eeb015245ff09f8f8c58cf0f98bbf3", "4e45de9075eeb015245ff09f8f8c58cf0f98bbf3")</f>
        <v>0</v>
      </c>
      <c r="C723">
        <f>HYPERLINK("https://github.com/pmd/pmd/commit/de74cfa270714e5468811d52da84c0889789bb34", "de74cfa270714e5468811d52da84c0889789bb34")</f>
        <v>0</v>
      </c>
      <c r="D723" t="s">
        <v>757</v>
      </c>
      <c r="E723" t="s">
        <v>1036</v>
      </c>
      <c r="F723" t="s">
        <v>1749</v>
      </c>
      <c r="G723" t="s">
        <v>2999</v>
      </c>
      <c r="H723" t="s">
        <v>4210</v>
      </c>
    </row>
    <row r="724" spans="1:8">
      <c r="F724" t="s">
        <v>1750</v>
      </c>
      <c r="G724" t="s">
        <v>2953</v>
      </c>
      <c r="H724" t="s">
        <v>4211</v>
      </c>
    </row>
    <row r="725" spans="1:8">
      <c r="F725" t="s">
        <v>1751</v>
      </c>
      <c r="G725" t="s">
        <v>2932</v>
      </c>
      <c r="H725" t="s">
        <v>4211</v>
      </c>
    </row>
    <row r="726" spans="1:8">
      <c r="F726" t="s">
        <v>1594</v>
      </c>
      <c r="G726" t="s">
        <v>2843</v>
      </c>
      <c r="H726" t="s">
        <v>4212</v>
      </c>
    </row>
    <row r="727" spans="1:8">
      <c r="F727" t="s">
        <v>1752</v>
      </c>
      <c r="G727" t="s">
        <v>2941</v>
      </c>
      <c r="H727" t="s">
        <v>3926</v>
      </c>
    </row>
    <row r="728" spans="1:8">
      <c r="H728" t="s">
        <v>3925</v>
      </c>
    </row>
    <row r="729" spans="1:8">
      <c r="H729" t="s">
        <v>4213</v>
      </c>
    </row>
    <row r="730" spans="1:8">
      <c r="F730" t="s">
        <v>1658</v>
      </c>
      <c r="G730" t="s">
        <v>2904</v>
      </c>
      <c r="H730" t="s">
        <v>4214</v>
      </c>
    </row>
    <row r="731" spans="1:8">
      <c r="F731" t="s">
        <v>1654</v>
      </c>
      <c r="G731" t="s">
        <v>2900</v>
      </c>
      <c r="H731" t="s">
        <v>4215</v>
      </c>
    </row>
    <row r="732" spans="1:8">
      <c r="F732" t="s">
        <v>1753</v>
      </c>
      <c r="G732" t="s">
        <v>2965</v>
      </c>
      <c r="H732" t="s">
        <v>4097</v>
      </c>
    </row>
    <row r="733" spans="1:8">
      <c r="H733" t="s">
        <v>4098</v>
      </c>
    </row>
    <row r="734" spans="1:8">
      <c r="F734" t="s">
        <v>1754</v>
      </c>
      <c r="G734" t="s">
        <v>3000</v>
      </c>
      <c r="H734" t="s">
        <v>4217</v>
      </c>
    </row>
    <row r="735" spans="1:8">
      <c r="F735" t="s">
        <v>1755</v>
      </c>
      <c r="G735" t="s">
        <v>3001</v>
      </c>
      <c r="H735" t="s">
        <v>4217</v>
      </c>
    </row>
    <row r="736" spans="1:8">
      <c r="F736" t="s">
        <v>1756</v>
      </c>
      <c r="G736" t="s">
        <v>3002</v>
      </c>
      <c r="H736" t="s">
        <v>4217</v>
      </c>
    </row>
    <row r="737" spans="1:8">
      <c r="F737" t="s">
        <v>1616</v>
      </c>
      <c r="G737" t="s">
        <v>2865</v>
      </c>
      <c r="H737" t="s">
        <v>4218</v>
      </c>
    </row>
    <row r="738" spans="1:8">
      <c r="F738" t="s">
        <v>1577</v>
      </c>
      <c r="G738" t="s">
        <v>2826</v>
      </c>
      <c r="H738" t="s">
        <v>3680</v>
      </c>
    </row>
    <row r="739" spans="1:8">
      <c r="H739" t="s">
        <v>3794</v>
      </c>
    </row>
    <row r="740" spans="1:8">
      <c r="H740" t="s">
        <v>3803</v>
      </c>
    </row>
    <row r="741" spans="1:8">
      <c r="F741" t="s">
        <v>1757</v>
      </c>
      <c r="G741" t="s">
        <v>3003</v>
      </c>
      <c r="H741" t="s">
        <v>4220</v>
      </c>
    </row>
    <row r="742" spans="1:8">
      <c r="F742" t="s">
        <v>1758</v>
      </c>
      <c r="G742" t="s">
        <v>2841</v>
      </c>
      <c r="H742" t="s">
        <v>4221</v>
      </c>
    </row>
    <row r="743" spans="1:8">
      <c r="F743" t="s">
        <v>1759</v>
      </c>
      <c r="G743" t="s">
        <v>2862</v>
      </c>
      <c r="H743" t="s">
        <v>4222</v>
      </c>
    </row>
    <row r="744" spans="1:8">
      <c r="H744" t="s">
        <v>4211</v>
      </c>
    </row>
    <row r="745" spans="1:8">
      <c r="H745" t="s">
        <v>4223</v>
      </c>
    </row>
    <row r="746" spans="1:8">
      <c r="H746" t="s">
        <v>4224</v>
      </c>
    </row>
    <row r="747" spans="1:8">
      <c r="F747" t="s">
        <v>1760</v>
      </c>
      <c r="G747" t="s">
        <v>3004</v>
      </c>
      <c r="H747" t="s">
        <v>4225</v>
      </c>
    </row>
    <row r="748" spans="1:8">
      <c r="F748" t="s">
        <v>1761</v>
      </c>
      <c r="G748" t="s">
        <v>3005</v>
      </c>
      <c r="H748" t="s">
        <v>4211</v>
      </c>
    </row>
    <row r="749" spans="1:8">
      <c r="A749" t="s">
        <v>248</v>
      </c>
      <c r="B749">
        <f>HYPERLINK("https://github.com/pmd/pmd/commit/70a48fbda75531c4d1308eaa65b0ecb39ca64b1a", "70a48fbda75531c4d1308eaa65b0ecb39ca64b1a")</f>
        <v>0</v>
      </c>
      <c r="C749">
        <f>HYPERLINK("https://github.com/pmd/pmd/commit/44f58d493fa7a34eccbd7584686b7c96cf5848af", "44f58d493fa7a34eccbd7584686b7c96cf5848af")</f>
        <v>0</v>
      </c>
      <c r="D749" t="s">
        <v>761</v>
      </c>
      <c r="E749" t="s">
        <v>1037</v>
      </c>
      <c r="F749" t="s">
        <v>1763</v>
      </c>
      <c r="G749" t="s">
        <v>3006</v>
      </c>
      <c r="H749" t="s">
        <v>4226</v>
      </c>
    </row>
    <row r="750" spans="1:8">
      <c r="A750" t="s">
        <v>249</v>
      </c>
      <c r="B750">
        <f>HYPERLINK("https://github.com/pmd/pmd/commit/71b693ba2da4a5654edb6d05bb69ed25608ced8a", "71b693ba2da4a5654edb6d05bb69ed25608ced8a")</f>
        <v>0</v>
      </c>
      <c r="C750">
        <f>HYPERLINK("https://github.com/pmd/pmd/commit/7c2f7bf62cc48fac20bb803f20da0ac9239d9048", "7c2f7bf62cc48fac20bb803f20da0ac9239d9048")</f>
        <v>0</v>
      </c>
      <c r="D750" t="s">
        <v>762</v>
      </c>
      <c r="E750" t="s">
        <v>1038</v>
      </c>
      <c r="F750" t="s">
        <v>1722</v>
      </c>
      <c r="G750" t="s">
        <v>2973</v>
      </c>
      <c r="H750" t="s">
        <v>4103</v>
      </c>
    </row>
    <row r="751" spans="1:8">
      <c r="A751" t="s">
        <v>250</v>
      </c>
      <c r="B751">
        <f>HYPERLINK("https://github.com/pmd/pmd/commit/ab2f5a6a4f44e47628b805bb9b6e2c8981b07bca", "ab2f5a6a4f44e47628b805bb9b6e2c8981b07bca")</f>
        <v>0</v>
      </c>
      <c r="C751">
        <f>HYPERLINK("https://github.com/pmd/pmd/commit/ea035b776c64f9db2c55e0c7c5728de9d70ea815", "ea035b776c64f9db2c55e0c7c5728de9d70ea815")</f>
        <v>0</v>
      </c>
      <c r="D751" t="s">
        <v>762</v>
      </c>
      <c r="E751" t="s">
        <v>1039</v>
      </c>
      <c r="F751" t="s">
        <v>1764</v>
      </c>
      <c r="G751" t="s">
        <v>2987</v>
      </c>
      <c r="H751" t="s">
        <v>4227</v>
      </c>
    </row>
    <row r="752" spans="1:8">
      <c r="H752" t="s">
        <v>4228</v>
      </c>
    </row>
    <row r="753" spans="1:8">
      <c r="H753" t="s">
        <v>4229</v>
      </c>
    </row>
    <row r="754" spans="1:8">
      <c r="F754" t="s">
        <v>1594</v>
      </c>
      <c r="G754" t="s">
        <v>2843</v>
      </c>
      <c r="H754" t="s">
        <v>4230</v>
      </c>
    </row>
    <row r="755" spans="1:8">
      <c r="A755" t="s">
        <v>251</v>
      </c>
      <c r="B755">
        <f>HYPERLINK("https://github.com/pmd/pmd/commit/21ef1a30124764b93045798f941139823f3c72d2", "21ef1a30124764b93045798f941139823f3c72d2")</f>
        <v>0</v>
      </c>
      <c r="C755">
        <f>HYPERLINK("https://github.com/pmd/pmd/commit/ab2f5a6a4f44e47628b805bb9b6e2c8981b07bca", "ab2f5a6a4f44e47628b805bb9b6e2c8981b07bca")</f>
        <v>0</v>
      </c>
      <c r="D755" t="s">
        <v>762</v>
      </c>
      <c r="E755" t="s">
        <v>1040</v>
      </c>
      <c r="F755" t="s">
        <v>1605</v>
      </c>
      <c r="G755" t="s">
        <v>2854</v>
      </c>
      <c r="H755" t="s">
        <v>4231</v>
      </c>
    </row>
    <row r="756" spans="1:8">
      <c r="A756" t="s">
        <v>254</v>
      </c>
      <c r="B756">
        <f>HYPERLINK("https://github.com/pmd/pmd/commit/81bdfe16c685720672a6f7c54c526f2e112dd090", "81bdfe16c685720672a6f7c54c526f2e112dd090")</f>
        <v>0</v>
      </c>
      <c r="C756">
        <f>HYPERLINK("https://github.com/pmd/pmd/commit/c60a9625e2b97f7bcafbbb530e6c36c109420f0a", "c60a9625e2b97f7bcafbbb530e6c36c109420f0a")</f>
        <v>0</v>
      </c>
      <c r="D756" t="s">
        <v>760</v>
      </c>
      <c r="E756" t="s">
        <v>1043</v>
      </c>
      <c r="F756" t="s">
        <v>1767</v>
      </c>
      <c r="G756" t="s">
        <v>3009</v>
      </c>
      <c r="H756" t="s">
        <v>4237</v>
      </c>
    </row>
    <row r="757" spans="1:8">
      <c r="H757" t="s">
        <v>4238</v>
      </c>
    </row>
    <row r="758" spans="1:8">
      <c r="H758" t="s">
        <v>4239</v>
      </c>
    </row>
    <row r="759" spans="1:8">
      <c r="H759" t="s">
        <v>4240</v>
      </c>
    </row>
    <row r="760" spans="1:8">
      <c r="H760" t="s">
        <v>4241</v>
      </c>
    </row>
    <row r="761" spans="1:8">
      <c r="F761" t="s">
        <v>1832</v>
      </c>
      <c r="G761" t="s">
        <v>2806</v>
      </c>
      <c r="H761" t="s">
        <v>4245</v>
      </c>
    </row>
    <row r="762" spans="1:8">
      <c r="A762" t="s">
        <v>255</v>
      </c>
      <c r="B762">
        <f>HYPERLINK("https://github.com/pmd/pmd/commit/f1f10c94622eb7134e557d0c8795967d2a9af8d3", "f1f10c94622eb7134e557d0c8795967d2a9af8d3")</f>
        <v>0</v>
      </c>
      <c r="C762">
        <f>HYPERLINK("https://github.com/pmd/pmd/commit/ed35b31cd8845f13479d78a589675af06deb8b4f", "ed35b31cd8845f13479d78a589675af06deb8b4f")</f>
        <v>0</v>
      </c>
      <c r="D762" t="s">
        <v>757</v>
      </c>
      <c r="E762" t="s">
        <v>1044</v>
      </c>
      <c r="F762" t="s">
        <v>1833</v>
      </c>
      <c r="G762" t="s">
        <v>3012</v>
      </c>
      <c r="H762" t="s">
        <v>3645</v>
      </c>
    </row>
    <row r="763" spans="1:8">
      <c r="F763" t="s">
        <v>1834</v>
      </c>
      <c r="G763" t="s">
        <v>3059</v>
      </c>
      <c r="H763" t="s">
        <v>3645</v>
      </c>
    </row>
    <row r="764" spans="1:8">
      <c r="F764" t="s">
        <v>1835</v>
      </c>
      <c r="G764" t="s">
        <v>3060</v>
      </c>
      <c r="H764" t="s">
        <v>3645</v>
      </c>
    </row>
    <row r="765" spans="1:8">
      <c r="F765" t="s">
        <v>1836</v>
      </c>
      <c r="G765" t="s">
        <v>3061</v>
      </c>
      <c r="H765" t="s">
        <v>3645</v>
      </c>
    </row>
    <row r="766" spans="1:8">
      <c r="F766" t="s">
        <v>1837</v>
      </c>
      <c r="G766" t="s">
        <v>3062</v>
      </c>
      <c r="H766" t="s">
        <v>3645</v>
      </c>
    </row>
    <row r="767" spans="1:8">
      <c r="F767" t="s">
        <v>1838</v>
      </c>
      <c r="G767" t="s">
        <v>3063</v>
      </c>
      <c r="H767" t="s">
        <v>3645</v>
      </c>
    </row>
    <row r="768" spans="1:8">
      <c r="F768" t="s">
        <v>1839</v>
      </c>
      <c r="G768" t="s">
        <v>3014</v>
      </c>
      <c r="H768" t="s">
        <v>3645</v>
      </c>
    </row>
    <row r="769" spans="1:8">
      <c r="F769" t="s">
        <v>1840</v>
      </c>
      <c r="G769" t="s">
        <v>3046</v>
      </c>
      <c r="H769" t="s">
        <v>3645</v>
      </c>
    </row>
    <row r="770" spans="1:8">
      <c r="F770" t="s">
        <v>1841</v>
      </c>
      <c r="G770" t="s">
        <v>2932</v>
      </c>
      <c r="H770" t="s">
        <v>3645</v>
      </c>
    </row>
    <row r="771" spans="1:8">
      <c r="F771" t="s">
        <v>1842</v>
      </c>
      <c r="G771" t="s">
        <v>2843</v>
      </c>
      <c r="H771" t="s">
        <v>3645</v>
      </c>
    </row>
    <row r="772" spans="1:8">
      <c r="F772" t="s">
        <v>1843</v>
      </c>
      <c r="G772" t="s">
        <v>2844</v>
      </c>
      <c r="H772" t="s">
        <v>3645</v>
      </c>
    </row>
    <row r="773" spans="1:8">
      <c r="F773" t="s">
        <v>1844</v>
      </c>
      <c r="G773" t="s">
        <v>2845</v>
      </c>
      <c r="H773" t="s">
        <v>3645</v>
      </c>
    </row>
    <row r="774" spans="1:8">
      <c r="A774" t="s">
        <v>256</v>
      </c>
      <c r="B774">
        <f>HYPERLINK("https://github.com/pmd/pmd/commit/3352454242f8a1abba5e6d2b49ce861b8abdb8c8", "3352454242f8a1abba5e6d2b49ce861b8abdb8c8")</f>
        <v>0</v>
      </c>
      <c r="C774">
        <f>HYPERLINK("https://github.com/pmd/pmd/commit/f1f10c94622eb7134e557d0c8795967d2a9af8d3", "f1f10c94622eb7134e557d0c8795967d2a9af8d3")</f>
        <v>0</v>
      </c>
      <c r="D774" t="s">
        <v>757</v>
      </c>
      <c r="E774" t="s">
        <v>1045</v>
      </c>
      <c r="F774" t="s">
        <v>1845</v>
      </c>
      <c r="G774" t="s">
        <v>3047</v>
      </c>
      <c r="H774" t="s">
        <v>3645</v>
      </c>
    </row>
    <row r="775" spans="1:8">
      <c r="F775" t="s">
        <v>1846</v>
      </c>
      <c r="G775" t="s">
        <v>3018</v>
      </c>
      <c r="H775" t="s">
        <v>3645</v>
      </c>
    </row>
    <row r="776" spans="1:8">
      <c r="F776" t="s">
        <v>1847</v>
      </c>
      <c r="G776" t="s">
        <v>2846</v>
      </c>
      <c r="H776" t="s">
        <v>3645</v>
      </c>
    </row>
    <row r="777" spans="1:8">
      <c r="F777" t="s">
        <v>1848</v>
      </c>
      <c r="G777" t="s">
        <v>3019</v>
      </c>
      <c r="H777" t="s">
        <v>3645</v>
      </c>
    </row>
    <row r="778" spans="1:8">
      <c r="F778" t="s">
        <v>1849</v>
      </c>
      <c r="G778" t="s">
        <v>2847</v>
      </c>
      <c r="H778" t="s">
        <v>3645</v>
      </c>
    </row>
    <row r="779" spans="1:8">
      <c r="F779" t="s">
        <v>1850</v>
      </c>
      <c r="G779" t="s">
        <v>2848</v>
      </c>
      <c r="H779" t="s">
        <v>3645</v>
      </c>
    </row>
    <row r="780" spans="1:8">
      <c r="F780" t="s">
        <v>1851</v>
      </c>
      <c r="G780" t="s">
        <v>2904</v>
      </c>
      <c r="H780" t="s">
        <v>3645</v>
      </c>
    </row>
    <row r="781" spans="1:8">
      <c r="F781" t="s">
        <v>1852</v>
      </c>
      <c r="G781" t="s">
        <v>2903</v>
      </c>
      <c r="H781" t="s">
        <v>3645</v>
      </c>
    </row>
    <row r="782" spans="1:8">
      <c r="F782" t="s">
        <v>1853</v>
      </c>
      <c r="G782" t="s">
        <v>3025</v>
      </c>
      <c r="H782" t="s">
        <v>3645</v>
      </c>
    </row>
    <row r="783" spans="1:8">
      <c r="F783" t="s">
        <v>1854</v>
      </c>
      <c r="G783" t="s">
        <v>2933</v>
      </c>
      <c r="H783" t="s">
        <v>3645</v>
      </c>
    </row>
    <row r="784" spans="1:8">
      <c r="F784" t="s">
        <v>1855</v>
      </c>
      <c r="G784" t="s">
        <v>2901</v>
      </c>
      <c r="H784" t="s">
        <v>3645</v>
      </c>
    </row>
    <row r="785" spans="1:8">
      <c r="F785" t="s">
        <v>1856</v>
      </c>
      <c r="G785" t="s">
        <v>3037</v>
      </c>
      <c r="H785" t="s">
        <v>3645</v>
      </c>
    </row>
    <row r="786" spans="1:8">
      <c r="F786" t="s">
        <v>1857</v>
      </c>
      <c r="G786" t="s">
        <v>3038</v>
      </c>
      <c r="H786" t="s">
        <v>3645</v>
      </c>
    </row>
    <row r="787" spans="1:8">
      <c r="F787" t="s">
        <v>1858</v>
      </c>
      <c r="G787" t="s">
        <v>3064</v>
      </c>
      <c r="H787" t="s">
        <v>3645</v>
      </c>
    </row>
    <row r="788" spans="1:8">
      <c r="F788" t="s">
        <v>1859</v>
      </c>
      <c r="G788" t="s">
        <v>3065</v>
      </c>
      <c r="H788" t="s">
        <v>3645</v>
      </c>
    </row>
    <row r="789" spans="1:8">
      <c r="F789" t="s">
        <v>1860</v>
      </c>
      <c r="G789" t="s">
        <v>3044</v>
      </c>
      <c r="H789" t="s">
        <v>3645</v>
      </c>
    </row>
    <row r="790" spans="1:8">
      <c r="F790" t="s">
        <v>1861</v>
      </c>
      <c r="G790" t="s">
        <v>3045</v>
      </c>
      <c r="H790" t="s">
        <v>3645</v>
      </c>
    </row>
    <row r="791" spans="1:8">
      <c r="A791" t="s">
        <v>257</v>
      </c>
      <c r="B791">
        <f>HYPERLINK("https://github.com/pmd/pmd/commit/567948e2c3bf88d1a57852869c28f1f6765957c8", "567948e2c3bf88d1a57852869c28f1f6765957c8")</f>
        <v>0</v>
      </c>
      <c r="C791">
        <f>HYPERLINK("https://github.com/pmd/pmd/commit/3352454242f8a1abba5e6d2b49ce861b8abdb8c8", "3352454242f8a1abba5e6d2b49ce861b8abdb8c8")</f>
        <v>0</v>
      </c>
      <c r="D791" t="s">
        <v>757</v>
      </c>
      <c r="E791" t="s">
        <v>1046</v>
      </c>
      <c r="F791" t="s">
        <v>1862</v>
      </c>
      <c r="G791" t="s">
        <v>2934</v>
      </c>
      <c r="H791" t="s">
        <v>3645</v>
      </c>
    </row>
    <row r="792" spans="1:8">
      <c r="F792" t="s">
        <v>1863</v>
      </c>
      <c r="G792" t="s">
        <v>2935</v>
      </c>
      <c r="H792" t="s">
        <v>3645</v>
      </c>
    </row>
    <row r="793" spans="1:8">
      <c r="F793" t="s">
        <v>1864</v>
      </c>
      <c r="G793" t="s">
        <v>2851</v>
      </c>
      <c r="H793" t="s">
        <v>3645</v>
      </c>
    </row>
    <row r="794" spans="1:8">
      <c r="F794" t="s">
        <v>1865</v>
      </c>
      <c r="G794" t="s">
        <v>2936</v>
      </c>
      <c r="H794" t="s">
        <v>3645</v>
      </c>
    </row>
    <row r="795" spans="1:8">
      <c r="F795" t="s">
        <v>1866</v>
      </c>
      <c r="G795" t="s">
        <v>2937</v>
      </c>
      <c r="H795" t="s">
        <v>3645</v>
      </c>
    </row>
    <row r="796" spans="1:8">
      <c r="F796" t="s">
        <v>1867</v>
      </c>
      <c r="G796" t="s">
        <v>2938</v>
      </c>
      <c r="H796" t="s">
        <v>3645</v>
      </c>
    </row>
    <row r="797" spans="1:8">
      <c r="F797" t="s">
        <v>1868</v>
      </c>
      <c r="G797" t="s">
        <v>2939</v>
      </c>
      <c r="H797" t="s">
        <v>3645</v>
      </c>
    </row>
    <row r="798" spans="1:8">
      <c r="F798" t="s">
        <v>1869</v>
      </c>
      <c r="G798" t="s">
        <v>2973</v>
      </c>
      <c r="H798" t="s">
        <v>3645</v>
      </c>
    </row>
    <row r="799" spans="1:8">
      <c r="H799" t="s">
        <v>4105</v>
      </c>
    </row>
    <row r="800" spans="1:8">
      <c r="F800" t="s">
        <v>1870</v>
      </c>
      <c r="G800" t="s">
        <v>2941</v>
      </c>
      <c r="H800" t="s">
        <v>3645</v>
      </c>
    </row>
    <row r="801" spans="6:8">
      <c r="F801" t="s">
        <v>1871</v>
      </c>
      <c r="G801" t="s">
        <v>2865</v>
      </c>
      <c r="H801" t="s">
        <v>3645</v>
      </c>
    </row>
    <row r="802" spans="6:8">
      <c r="F802" t="s">
        <v>1872</v>
      </c>
      <c r="G802" t="s">
        <v>2822</v>
      </c>
      <c r="H802" t="s">
        <v>3645</v>
      </c>
    </row>
    <row r="803" spans="6:8">
      <c r="F803" t="s">
        <v>1754</v>
      </c>
      <c r="G803" t="s">
        <v>3000</v>
      </c>
      <c r="H803" t="s">
        <v>3645</v>
      </c>
    </row>
    <row r="804" spans="6:8">
      <c r="F804" t="s">
        <v>1755</v>
      </c>
      <c r="G804" t="s">
        <v>3001</v>
      </c>
      <c r="H804" t="s">
        <v>3645</v>
      </c>
    </row>
    <row r="805" spans="6:8">
      <c r="F805" t="s">
        <v>1756</v>
      </c>
      <c r="G805" t="s">
        <v>3002</v>
      </c>
      <c r="H805" t="s">
        <v>3645</v>
      </c>
    </row>
    <row r="806" spans="6:8">
      <c r="F806" t="s">
        <v>1873</v>
      </c>
      <c r="G806" t="s">
        <v>3066</v>
      </c>
      <c r="H806" t="s">
        <v>3645</v>
      </c>
    </row>
    <row r="807" spans="6:8">
      <c r="F807" t="s">
        <v>1874</v>
      </c>
      <c r="G807" t="s">
        <v>3003</v>
      </c>
      <c r="H807" t="s">
        <v>3645</v>
      </c>
    </row>
    <row r="808" spans="6:8">
      <c r="F808" t="s">
        <v>1875</v>
      </c>
      <c r="G808" t="s">
        <v>2942</v>
      </c>
      <c r="H808" t="s">
        <v>3645</v>
      </c>
    </row>
    <row r="809" spans="6:8">
      <c r="F809" t="s">
        <v>1876</v>
      </c>
      <c r="G809" t="s">
        <v>2908</v>
      </c>
      <c r="H809" t="s">
        <v>3645</v>
      </c>
    </row>
    <row r="810" spans="6:8">
      <c r="F810" t="s">
        <v>1877</v>
      </c>
      <c r="G810" t="s">
        <v>3055</v>
      </c>
      <c r="H810" t="s">
        <v>3645</v>
      </c>
    </row>
    <row r="811" spans="6:8">
      <c r="F811" t="s">
        <v>1878</v>
      </c>
      <c r="G811" t="s">
        <v>2999</v>
      </c>
      <c r="H811" t="s">
        <v>3645</v>
      </c>
    </row>
    <row r="812" spans="6:8">
      <c r="F812" t="s">
        <v>1879</v>
      </c>
      <c r="G812" t="s">
        <v>3067</v>
      </c>
      <c r="H812" t="s">
        <v>3645</v>
      </c>
    </row>
    <row r="813" spans="6:8">
      <c r="F813" t="s">
        <v>1880</v>
      </c>
      <c r="G813" t="s">
        <v>3016</v>
      </c>
      <c r="H813" t="s">
        <v>3645</v>
      </c>
    </row>
    <row r="814" spans="6:8">
      <c r="F814" t="s">
        <v>1881</v>
      </c>
      <c r="G814" t="s">
        <v>2943</v>
      </c>
      <c r="H814" t="s">
        <v>3645</v>
      </c>
    </row>
    <row r="815" spans="6:8">
      <c r="F815" t="s">
        <v>1882</v>
      </c>
      <c r="G815" t="s">
        <v>2882</v>
      </c>
      <c r="H815" t="s">
        <v>3645</v>
      </c>
    </row>
    <row r="816" spans="6:8">
      <c r="F816" t="s">
        <v>1883</v>
      </c>
      <c r="G816" t="s">
        <v>2880</v>
      </c>
      <c r="H816" t="s">
        <v>3645</v>
      </c>
    </row>
    <row r="817" spans="1:8">
      <c r="F817" t="s">
        <v>1884</v>
      </c>
      <c r="G817" t="s">
        <v>3068</v>
      </c>
      <c r="H817" t="s">
        <v>3645</v>
      </c>
    </row>
    <row r="818" spans="1:8">
      <c r="F818" t="s">
        <v>1885</v>
      </c>
      <c r="G818" t="s">
        <v>2944</v>
      </c>
      <c r="H818" t="s">
        <v>3645</v>
      </c>
    </row>
    <row r="819" spans="1:8">
      <c r="F819" t="s">
        <v>1886</v>
      </c>
      <c r="G819" t="s">
        <v>2945</v>
      </c>
      <c r="H819" t="s">
        <v>3645</v>
      </c>
    </row>
    <row r="820" spans="1:8">
      <c r="F820" t="s">
        <v>1887</v>
      </c>
      <c r="G820" t="s">
        <v>3039</v>
      </c>
      <c r="H820" t="s">
        <v>3645</v>
      </c>
    </row>
    <row r="821" spans="1:8">
      <c r="F821" t="s">
        <v>1888</v>
      </c>
      <c r="G821" t="s">
        <v>2885</v>
      </c>
      <c r="H821" t="s">
        <v>3645</v>
      </c>
    </row>
    <row r="822" spans="1:8">
      <c r="A822" t="s">
        <v>258</v>
      </c>
      <c r="B822">
        <f>HYPERLINK("https://github.com/pmd/pmd/commit/14ec8c603243beccb580cfd12bb9d4dd4248e351", "14ec8c603243beccb580cfd12bb9d4dd4248e351")</f>
        <v>0</v>
      </c>
      <c r="C822">
        <f>HYPERLINK("https://github.com/pmd/pmd/commit/567948e2c3bf88d1a57852869c28f1f6765957c8", "567948e2c3bf88d1a57852869c28f1f6765957c8")</f>
        <v>0</v>
      </c>
      <c r="D822" t="s">
        <v>757</v>
      </c>
      <c r="E822" t="s">
        <v>1047</v>
      </c>
      <c r="F822" t="s">
        <v>1889</v>
      </c>
      <c r="G822" t="s">
        <v>2946</v>
      </c>
      <c r="H822" t="s">
        <v>3645</v>
      </c>
    </row>
    <row r="823" spans="1:8">
      <c r="F823" t="s">
        <v>1890</v>
      </c>
      <c r="G823" t="s">
        <v>2947</v>
      </c>
      <c r="H823" t="s">
        <v>3645</v>
      </c>
    </row>
    <row r="824" spans="1:8">
      <c r="F824" t="s">
        <v>1891</v>
      </c>
      <c r="G824" t="s">
        <v>2948</v>
      </c>
      <c r="H824" t="s">
        <v>3645</v>
      </c>
    </row>
    <row r="825" spans="1:8">
      <c r="F825" t="s">
        <v>1892</v>
      </c>
      <c r="G825" t="s">
        <v>3011</v>
      </c>
      <c r="H825" t="s">
        <v>3645</v>
      </c>
    </row>
    <row r="826" spans="1:8">
      <c r="F826" t="s">
        <v>1893</v>
      </c>
      <c r="G826" t="s">
        <v>2949</v>
      </c>
      <c r="H826" t="s">
        <v>3645</v>
      </c>
    </row>
    <row r="827" spans="1:8">
      <c r="F827" t="s">
        <v>1894</v>
      </c>
      <c r="G827" t="s">
        <v>2974</v>
      </c>
      <c r="H827" t="s">
        <v>3645</v>
      </c>
    </row>
    <row r="828" spans="1:8">
      <c r="F828" t="s">
        <v>1895</v>
      </c>
      <c r="G828" t="s">
        <v>3069</v>
      </c>
      <c r="H828" t="s">
        <v>3645</v>
      </c>
    </row>
    <row r="829" spans="1:8">
      <c r="F829" t="s">
        <v>1896</v>
      </c>
      <c r="G829" t="s">
        <v>2990</v>
      </c>
      <c r="H829" t="s">
        <v>3645</v>
      </c>
    </row>
    <row r="830" spans="1:8">
      <c r="F830" t="s">
        <v>1897</v>
      </c>
      <c r="G830" t="s">
        <v>3070</v>
      </c>
      <c r="H830" t="s">
        <v>3645</v>
      </c>
    </row>
    <row r="831" spans="1:8">
      <c r="F831" t="s">
        <v>1898</v>
      </c>
      <c r="G831" t="s">
        <v>3071</v>
      </c>
      <c r="H831" t="s">
        <v>3645</v>
      </c>
    </row>
    <row r="832" spans="1:8">
      <c r="F832" t="s">
        <v>1899</v>
      </c>
      <c r="G832" t="s">
        <v>2950</v>
      </c>
      <c r="H832" t="s">
        <v>3645</v>
      </c>
    </row>
    <row r="833" spans="6:8">
      <c r="F833" t="s">
        <v>1900</v>
      </c>
      <c r="G833" t="s">
        <v>3007</v>
      </c>
      <c r="H833" t="s">
        <v>3645</v>
      </c>
    </row>
    <row r="834" spans="6:8">
      <c r="F834" t="s">
        <v>1901</v>
      </c>
      <c r="G834" t="s">
        <v>2951</v>
      </c>
      <c r="H834" t="s">
        <v>3645</v>
      </c>
    </row>
    <row r="835" spans="6:8">
      <c r="F835" t="s">
        <v>1902</v>
      </c>
      <c r="G835" t="s">
        <v>2987</v>
      </c>
      <c r="H835" t="s">
        <v>3645</v>
      </c>
    </row>
    <row r="836" spans="6:8">
      <c r="F836" t="s">
        <v>1903</v>
      </c>
      <c r="G836" t="s">
        <v>3072</v>
      </c>
      <c r="H836" t="s">
        <v>3645</v>
      </c>
    </row>
    <row r="837" spans="6:8">
      <c r="F837" t="s">
        <v>1904</v>
      </c>
      <c r="G837" t="s">
        <v>3015</v>
      </c>
      <c r="H837" t="s">
        <v>3645</v>
      </c>
    </row>
    <row r="838" spans="6:8">
      <c r="F838" t="s">
        <v>1905</v>
      </c>
      <c r="G838" t="s">
        <v>3020</v>
      </c>
      <c r="H838" t="s">
        <v>3645</v>
      </c>
    </row>
    <row r="839" spans="6:8">
      <c r="F839" t="s">
        <v>1906</v>
      </c>
      <c r="G839" t="s">
        <v>3021</v>
      </c>
      <c r="H839" t="s">
        <v>3645</v>
      </c>
    </row>
    <row r="840" spans="6:8">
      <c r="F840" t="s">
        <v>1907</v>
      </c>
      <c r="G840" t="s">
        <v>2954</v>
      </c>
      <c r="H840" t="s">
        <v>3645</v>
      </c>
    </row>
    <row r="841" spans="6:8">
      <c r="F841" t="s">
        <v>1908</v>
      </c>
      <c r="G841" t="s">
        <v>2957</v>
      </c>
      <c r="H841" t="s">
        <v>3645</v>
      </c>
    </row>
    <row r="842" spans="6:8">
      <c r="F842" t="s">
        <v>1909</v>
      </c>
      <c r="G842" t="s">
        <v>3022</v>
      </c>
      <c r="H842" t="s">
        <v>3645</v>
      </c>
    </row>
    <row r="843" spans="6:8">
      <c r="F843" t="s">
        <v>1910</v>
      </c>
      <c r="G843" t="s">
        <v>3026</v>
      </c>
      <c r="H843" t="s">
        <v>3645</v>
      </c>
    </row>
    <row r="844" spans="6:8">
      <c r="F844" t="s">
        <v>1911</v>
      </c>
      <c r="G844" t="s">
        <v>3073</v>
      </c>
      <c r="H844" t="s">
        <v>3645</v>
      </c>
    </row>
    <row r="845" spans="6:8">
      <c r="F845" t="s">
        <v>1912</v>
      </c>
      <c r="G845" t="s">
        <v>3028</v>
      </c>
      <c r="H845" t="s">
        <v>3645</v>
      </c>
    </row>
    <row r="846" spans="6:8">
      <c r="F846" t="s">
        <v>1913</v>
      </c>
      <c r="G846" t="s">
        <v>3029</v>
      </c>
      <c r="H846" t="s">
        <v>3645</v>
      </c>
    </row>
    <row r="847" spans="6:8">
      <c r="F847" t="s">
        <v>1914</v>
      </c>
      <c r="G847" t="s">
        <v>3074</v>
      </c>
      <c r="H847" t="s">
        <v>3645</v>
      </c>
    </row>
    <row r="848" spans="6:8">
      <c r="F848" t="s">
        <v>1915</v>
      </c>
      <c r="G848" t="s">
        <v>2955</v>
      </c>
      <c r="H848" t="s">
        <v>3645</v>
      </c>
    </row>
    <row r="849" spans="6:8">
      <c r="F849" t="s">
        <v>1916</v>
      </c>
      <c r="G849" t="s">
        <v>3075</v>
      </c>
      <c r="H849" t="s">
        <v>3645</v>
      </c>
    </row>
    <row r="850" spans="6:8">
      <c r="F850" t="s">
        <v>1577</v>
      </c>
      <c r="G850" t="s">
        <v>2826</v>
      </c>
      <c r="H850" t="s">
        <v>3645</v>
      </c>
    </row>
    <row r="851" spans="6:8">
      <c r="F851" t="s">
        <v>1917</v>
      </c>
      <c r="G851" t="s">
        <v>3076</v>
      </c>
      <c r="H851" t="s">
        <v>4032</v>
      </c>
    </row>
    <row r="852" spans="6:8">
      <c r="F852" t="s">
        <v>1918</v>
      </c>
      <c r="G852" t="s">
        <v>3031</v>
      </c>
      <c r="H852" t="s">
        <v>3645</v>
      </c>
    </row>
    <row r="853" spans="6:8">
      <c r="F853" t="s">
        <v>1919</v>
      </c>
      <c r="G853" t="s">
        <v>2921</v>
      </c>
      <c r="H853" t="s">
        <v>3645</v>
      </c>
    </row>
    <row r="854" spans="6:8">
      <c r="F854" t="s">
        <v>1920</v>
      </c>
      <c r="G854" t="s">
        <v>2956</v>
      </c>
      <c r="H854" t="s">
        <v>3645</v>
      </c>
    </row>
    <row r="855" spans="6:8">
      <c r="F855" t="s">
        <v>1921</v>
      </c>
      <c r="G855" t="s">
        <v>3032</v>
      </c>
      <c r="H855" t="s">
        <v>3645</v>
      </c>
    </row>
    <row r="856" spans="6:8">
      <c r="F856" t="s">
        <v>1647</v>
      </c>
      <c r="G856" t="s">
        <v>2893</v>
      </c>
      <c r="H856" t="s">
        <v>3645</v>
      </c>
    </row>
    <row r="857" spans="6:8">
      <c r="F857" t="s">
        <v>1922</v>
      </c>
      <c r="G857" t="s">
        <v>2860</v>
      </c>
      <c r="H857" t="s">
        <v>3645</v>
      </c>
    </row>
    <row r="858" spans="6:8">
      <c r="F858" t="s">
        <v>1923</v>
      </c>
      <c r="G858" t="s">
        <v>3077</v>
      </c>
      <c r="H858" t="s">
        <v>3645</v>
      </c>
    </row>
    <row r="859" spans="6:8">
      <c r="F859" t="s">
        <v>1924</v>
      </c>
      <c r="G859" t="s">
        <v>3078</v>
      </c>
      <c r="H859" t="s">
        <v>3645</v>
      </c>
    </row>
    <row r="860" spans="6:8">
      <c r="F860" t="s">
        <v>1925</v>
      </c>
      <c r="G860" t="s">
        <v>3079</v>
      </c>
      <c r="H860" t="s">
        <v>3645</v>
      </c>
    </row>
    <row r="861" spans="6:8">
      <c r="F861" t="s">
        <v>1926</v>
      </c>
      <c r="G861" t="s">
        <v>3042</v>
      </c>
      <c r="H861" t="s">
        <v>3645</v>
      </c>
    </row>
    <row r="862" spans="6:8">
      <c r="F862" t="s">
        <v>1927</v>
      </c>
      <c r="G862" t="s">
        <v>3043</v>
      </c>
      <c r="H862" t="s">
        <v>3645</v>
      </c>
    </row>
    <row r="863" spans="6:8">
      <c r="F863" t="s">
        <v>1928</v>
      </c>
      <c r="G863" t="s">
        <v>2958</v>
      </c>
      <c r="H863" t="s">
        <v>3645</v>
      </c>
    </row>
    <row r="864" spans="6:8">
      <c r="H864" t="s">
        <v>4094</v>
      </c>
    </row>
    <row r="865" spans="1:8">
      <c r="A865" t="s">
        <v>259</v>
      </c>
      <c r="B865">
        <f>HYPERLINK("https://github.com/pmd/pmd/commit/bec9a1b8a38ee3377c0be162ea65ef5cbc77cc1b", "bec9a1b8a38ee3377c0be162ea65ef5cbc77cc1b")</f>
        <v>0</v>
      </c>
      <c r="C865">
        <f>HYPERLINK("https://github.com/pmd/pmd/commit/14ec8c603243beccb580cfd12bb9d4dd4248e351", "14ec8c603243beccb580cfd12bb9d4dd4248e351")</f>
        <v>0</v>
      </c>
      <c r="D865" t="s">
        <v>757</v>
      </c>
      <c r="E865" t="s">
        <v>1048</v>
      </c>
      <c r="F865" t="s">
        <v>1929</v>
      </c>
      <c r="G865" t="s">
        <v>2982</v>
      </c>
      <c r="H865" t="s">
        <v>3645</v>
      </c>
    </row>
    <row r="866" spans="1:8">
      <c r="F866" t="s">
        <v>1930</v>
      </c>
      <c r="G866" t="s">
        <v>3017</v>
      </c>
      <c r="H866" t="s">
        <v>3645</v>
      </c>
    </row>
    <row r="867" spans="1:8">
      <c r="F867" t="s">
        <v>1931</v>
      </c>
      <c r="G867" t="s">
        <v>3048</v>
      </c>
      <c r="H867" t="s">
        <v>3645</v>
      </c>
    </row>
    <row r="868" spans="1:8">
      <c r="F868" t="s">
        <v>1932</v>
      </c>
      <c r="G868" t="s">
        <v>3049</v>
      </c>
      <c r="H868" t="s">
        <v>3645</v>
      </c>
    </row>
    <row r="869" spans="1:8">
      <c r="F869" t="s">
        <v>1933</v>
      </c>
      <c r="G869" t="s">
        <v>3050</v>
      </c>
      <c r="H869" t="s">
        <v>3645</v>
      </c>
    </row>
    <row r="870" spans="1:8">
      <c r="F870" t="s">
        <v>1934</v>
      </c>
      <c r="G870" t="s">
        <v>3080</v>
      </c>
      <c r="H870" t="s">
        <v>3645</v>
      </c>
    </row>
    <row r="871" spans="1:8">
      <c r="F871" t="s">
        <v>1758</v>
      </c>
      <c r="G871" t="s">
        <v>2841</v>
      </c>
      <c r="H871" t="s">
        <v>3645</v>
      </c>
    </row>
    <row r="872" spans="1:8">
      <c r="F872" t="s">
        <v>1935</v>
      </c>
      <c r="G872" t="s">
        <v>2842</v>
      </c>
      <c r="H872" t="s">
        <v>3645</v>
      </c>
    </row>
    <row r="873" spans="1:8">
      <c r="F873" t="s">
        <v>1759</v>
      </c>
      <c r="G873" t="s">
        <v>2862</v>
      </c>
      <c r="H873" t="s">
        <v>3645</v>
      </c>
    </row>
    <row r="874" spans="1:8">
      <c r="F874" t="s">
        <v>1936</v>
      </c>
      <c r="G874" t="s">
        <v>3081</v>
      </c>
      <c r="H874" t="s">
        <v>3645</v>
      </c>
    </row>
    <row r="875" spans="1:8">
      <c r="F875" t="s">
        <v>1937</v>
      </c>
      <c r="G875" t="s">
        <v>3082</v>
      </c>
      <c r="H875" t="s">
        <v>3645</v>
      </c>
    </row>
    <row r="876" spans="1:8">
      <c r="F876" t="s">
        <v>1938</v>
      </c>
      <c r="G876" t="s">
        <v>3083</v>
      </c>
      <c r="H876" t="s">
        <v>3645</v>
      </c>
    </row>
    <row r="877" spans="1:8">
      <c r="F877" t="s">
        <v>1939</v>
      </c>
      <c r="G877" t="s">
        <v>3084</v>
      </c>
      <c r="H877" t="s">
        <v>3645</v>
      </c>
    </row>
    <row r="878" spans="1:8">
      <c r="F878" t="s">
        <v>1940</v>
      </c>
      <c r="G878" t="s">
        <v>3085</v>
      </c>
      <c r="H878" t="s">
        <v>3645</v>
      </c>
    </row>
    <row r="879" spans="1:8">
      <c r="F879" t="s">
        <v>1941</v>
      </c>
      <c r="G879" t="s">
        <v>3086</v>
      </c>
      <c r="H879" t="s">
        <v>3645</v>
      </c>
    </row>
    <row r="880" spans="1:8">
      <c r="A880" t="s">
        <v>260</v>
      </c>
      <c r="B880">
        <f>HYPERLINK("https://github.com/pmd/pmd/commit/a850f6275ceff130d913b1a4c7e0c9372c57356d", "a850f6275ceff130d913b1a4c7e0c9372c57356d")</f>
        <v>0</v>
      </c>
      <c r="C880">
        <f>HYPERLINK("https://github.com/pmd/pmd/commit/bec9a1b8a38ee3377c0be162ea65ef5cbc77cc1b", "bec9a1b8a38ee3377c0be162ea65ef5cbc77cc1b")</f>
        <v>0</v>
      </c>
      <c r="D880" t="s">
        <v>757</v>
      </c>
      <c r="E880" t="s">
        <v>1049</v>
      </c>
      <c r="F880" t="s">
        <v>1760</v>
      </c>
      <c r="G880" t="s">
        <v>3004</v>
      </c>
      <c r="H880" t="s">
        <v>3645</v>
      </c>
    </row>
    <row r="881" spans="1:8">
      <c r="F881" t="s">
        <v>1942</v>
      </c>
      <c r="G881" t="s">
        <v>3087</v>
      </c>
      <c r="H881" t="s">
        <v>3645</v>
      </c>
    </row>
    <row r="882" spans="1:8">
      <c r="F882" t="s">
        <v>1943</v>
      </c>
      <c r="G882" t="s">
        <v>2959</v>
      </c>
      <c r="H882" t="s">
        <v>3645</v>
      </c>
    </row>
    <row r="883" spans="1:8">
      <c r="F883" t="s">
        <v>1676</v>
      </c>
      <c r="G883" t="s">
        <v>2852</v>
      </c>
      <c r="H883" t="s">
        <v>3645</v>
      </c>
    </row>
    <row r="884" spans="1:8">
      <c r="F884" t="s">
        <v>1666</v>
      </c>
      <c r="G884" t="s">
        <v>2853</v>
      </c>
      <c r="H884" t="s">
        <v>3645</v>
      </c>
    </row>
    <row r="885" spans="1:8">
      <c r="F885" t="s">
        <v>1944</v>
      </c>
      <c r="G885" t="s">
        <v>2960</v>
      </c>
      <c r="H885" t="s">
        <v>3645</v>
      </c>
    </row>
    <row r="886" spans="1:8">
      <c r="F886" t="s">
        <v>1945</v>
      </c>
      <c r="G886" t="s">
        <v>3088</v>
      </c>
      <c r="H886" t="s">
        <v>3645</v>
      </c>
    </row>
    <row r="887" spans="1:8">
      <c r="F887" t="s">
        <v>1946</v>
      </c>
      <c r="G887" t="s">
        <v>2995</v>
      </c>
      <c r="H887" t="s">
        <v>3645</v>
      </c>
    </row>
    <row r="888" spans="1:8">
      <c r="F888" t="s">
        <v>1947</v>
      </c>
      <c r="G888" t="s">
        <v>2981</v>
      </c>
      <c r="H888" t="s">
        <v>3645</v>
      </c>
    </row>
    <row r="889" spans="1:8">
      <c r="F889" t="s">
        <v>1948</v>
      </c>
      <c r="G889" t="s">
        <v>3089</v>
      </c>
      <c r="H889" t="s">
        <v>3645</v>
      </c>
    </row>
    <row r="890" spans="1:8">
      <c r="F890" t="s">
        <v>1949</v>
      </c>
      <c r="G890" t="s">
        <v>3090</v>
      </c>
      <c r="H890" t="s">
        <v>3645</v>
      </c>
    </row>
    <row r="891" spans="1:8">
      <c r="F891" t="s">
        <v>1950</v>
      </c>
      <c r="G891" t="s">
        <v>3091</v>
      </c>
      <c r="H891" t="s">
        <v>3645</v>
      </c>
    </row>
    <row r="892" spans="1:8">
      <c r="A892" t="s">
        <v>261</v>
      </c>
      <c r="B892">
        <f>HYPERLINK("https://github.com/pmd/pmd/commit/29d236b7fc7419999e19bb3e735f0a51940b0b93", "29d236b7fc7419999e19bb3e735f0a51940b0b93")</f>
        <v>0</v>
      </c>
      <c r="C892">
        <f>HYPERLINK("https://github.com/pmd/pmd/commit/a850f6275ceff130d913b1a4c7e0c9372c57356d", "a850f6275ceff130d913b1a4c7e0c9372c57356d")</f>
        <v>0</v>
      </c>
      <c r="D892" t="s">
        <v>757</v>
      </c>
      <c r="E892" t="s">
        <v>1050</v>
      </c>
      <c r="F892" t="s">
        <v>1951</v>
      </c>
      <c r="G892" t="s">
        <v>3053</v>
      </c>
      <c r="H892" t="s">
        <v>3645</v>
      </c>
    </row>
    <row r="893" spans="1:8">
      <c r="F893" t="s">
        <v>1952</v>
      </c>
      <c r="G893" t="s">
        <v>2966</v>
      </c>
      <c r="H893" t="s">
        <v>3645</v>
      </c>
    </row>
    <row r="894" spans="1:8">
      <c r="F894" t="s">
        <v>1953</v>
      </c>
      <c r="G894" t="s">
        <v>2967</v>
      </c>
      <c r="H894" t="s">
        <v>3645</v>
      </c>
    </row>
    <row r="895" spans="1:8">
      <c r="F895" t="s">
        <v>1954</v>
      </c>
      <c r="G895" t="s">
        <v>2968</v>
      </c>
      <c r="H895" t="s">
        <v>3645</v>
      </c>
    </row>
    <row r="896" spans="1:8">
      <c r="F896" t="s">
        <v>1955</v>
      </c>
      <c r="G896" t="s">
        <v>2961</v>
      </c>
      <c r="H896" t="s">
        <v>3645</v>
      </c>
    </row>
    <row r="897" spans="6:8">
      <c r="F897" t="s">
        <v>1956</v>
      </c>
      <c r="G897" t="s">
        <v>3013</v>
      </c>
      <c r="H897" t="s">
        <v>3645</v>
      </c>
    </row>
    <row r="898" spans="6:8">
      <c r="F898" t="s">
        <v>1957</v>
      </c>
      <c r="G898" t="s">
        <v>3092</v>
      </c>
      <c r="H898" t="s">
        <v>3645</v>
      </c>
    </row>
    <row r="899" spans="6:8">
      <c r="F899" t="s">
        <v>1958</v>
      </c>
      <c r="G899" t="s">
        <v>2976</v>
      </c>
      <c r="H899" t="s">
        <v>3645</v>
      </c>
    </row>
    <row r="900" spans="6:8">
      <c r="F900" t="s">
        <v>1959</v>
      </c>
      <c r="G900" t="s">
        <v>3093</v>
      </c>
      <c r="H900" t="s">
        <v>3645</v>
      </c>
    </row>
    <row r="901" spans="6:8">
      <c r="F901" t="s">
        <v>1960</v>
      </c>
      <c r="G901" t="s">
        <v>3094</v>
      </c>
      <c r="H901" t="s">
        <v>3645</v>
      </c>
    </row>
    <row r="902" spans="6:8">
      <c r="F902" t="s">
        <v>1961</v>
      </c>
      <c r="G902" t="s">
        <v>2962</v>
      </c>
      <c r="H902" t="s">
        <v>3645</v>
      </c>
    </row>
    <row r="903" spans="6:8">
      <c r="F903" t="s">
        <v>1962</v>
      </c>
      <c r="G903" t="s">
        <v>2854</v>
      </c>
      <c r="H903" t="s">
        <v>3645</v>
      </c>
    </row>
    <row r="904" spans="6:8">
      <c r="F904" t="s">
        <v>1963</v>
      </c>
      <c r="G904" t="s">
        <v>2963</v>
      </c>
      <c r="H904" t="s">
        <v>3645</v>
      </c>
    </row>
    <row r="905" spans="6:8">
      <c r="F905" t="s">
        <v>1964</v>
      </c>
      <c r="G905" t="s">
        <v>3023</v>
      </c>
      <c r="H905" t="s">
        <v>3645</v>
      </c>
    </row>
    <row r="906" spans="6:8">
      <c r="F906" t="s">
        <v>1965</v>
      </c>
      <c r="G906" t="s">
        <v>3024</v>
      </c>
      <c r="H906" t="s">
        <v>3645</v>
      </c>
    </row>
    <row r="907" spans="6:8">
      <c r="F907" t="s">
        <v>1966</v>
      </c>
      <c r="G907" t="s">
        <v>3027</v>
      </c>
      <c r="H907" t="s">
        <v>3645</v>
      </c>
    </row>
    <row r="908" spans="6:8">
      <c r="F908" t="s">
        <v>1967</v>
      </c>
      <c r="G908" t="s">
        <v>3030</v>
      </c>
      <c r="H908" t="s">
        <v>3645</v>
      </c>
    </row>
    <row r="909" spans="6:8">
      <c r="F909" t="s">
        <v>1968</v>
      </c>
      <c r="G909" t="s">
        <v>2964</v>
      </c>
      <c r="H909" t="s">
        <v>3645</v>
      </c>
    </row>
    <row r="910" spans="6:8">
      <c r="F910" t="s">
        <v>1969</v>
      </c>
      <c r="G910" t="s">
        <v>2857</v>
      </c>
      <c r="H910" t="s">
        <v>3645</v>
      </c>
    </row>
    <row r="911" spans="6:8">
      <c r="F911" t="s">
        <v>1970</v>
      </c>
      <c r="G911" t="s">
        <v>3033</v>
      </c>
      <c r="H911" t="s">
        <v>3645</v>
      </c>
    </row>
    <row r="912" spans="6:8">
      <c r="F912" t="s">
        <v>1971</v>
      </c>
      <c r="G912" t="s">
        <v>3034</v>
      </c>
      <c r="H912" t="s">
        <v>3645</v>
      </c>
    </row>
    <row r="913" spans="6:8">
      <c r="F913" t="s">
        <v>1972</v>
      </c>
      <c r="G913" t="s">
        <v>3035</v>
      </c>
      <c r="H913" t="s">
        <v>3645</v>
      </c>
    </row>
    <row r="914" spans="6:8">
      <c r="F914" t="s">
        <v>1973</v>
      </c>
      <c r="G914" t="s">
        <v>2965</v>
      </c>
      <c r="H914" t="s">
        <v>3645</v>
      </c>
    </row>
    <row r="915" spans="6:8">
      <c r="F915" t="s">
        <v>1974</v>
      </c>
      <c r="G915" t="s">
        <v>3095</v>
      </c>
      <c r="H915" t="s">
        <v>3645</v>
      </c>
    </row>
    <row r="916" spans="6:8">
      <c r="F916" t="s">
        <v>1975</v>
      </c>
      <c r="G916" t="s">
        <v>3054</v>
      </c>
      <c r="H916" t="s">
        <v>3645</v>
      </c>
    </row>
    <row r="917" spans="6:8">
      <c r="F917" t="s">
        <v>1976</v>
      </c>
      <c r="G917" t="s">
        <v>3096</v>
      </c>
      <c r="H917" t="s">
        <v>3645</v>
      </c>
    </row>
    <row r="918" spans="6:8">
      <c r="F918" t="s">
        <v>1977</v>
      </c>
      <c r="G918" t="s">
        <v>3097</v>
      </c>
      <c r="H918" t="s">
        <v>3645</v>
      </c>
    </row>
    <row r="919" spans="6:8">
      <c r="F919" t="s">
        <v>1978</v>
      </c>
      <c r="G919" t="s">
        <v>3098</v>
      </c>
      <c r="H919" t="s">
        <v>3645</v>
      </c>
    </row>
    <row r="920" spans="6:8">
      <c r="F920" t="s">
        <v>1979</v>
      </c>
      <c r="G920" t="s">
        <v>3056</v>
      </c>
      <c r="H920" t="s">
        <v>3645</v>
      </c>
    </row>
    <row r="921" spans="6:8">
      <c r="F921" t="s">
        <v>1980</v>
      </c>
      <c r="G921" t="s">
        <v>3057</v>
      </c>
      <c r="H921" t="s">
        <v>3645</v>
      </c>
    </row>
    <row r="922" spans="6:8">
      <c r="F922" t="s">
        <v>1981</v>
      </c>
      <c r="G922" t="s">
        <v>3041</v>
      </c>
      <c r="H922" t="s">
        <v>3645</v>
      </c>
    </row>
    <row r="923" spans="6:8">
      <c r="F923" t="s">
        <v>1982</v>
      </c>
      <c r="G923" t="s">
        <v>3099</v>
      </c>
      <c r="H923" t="s">
        <v>3645</v>
      </c>
    </row>
    <row r="924" spans="6:8">
      <c r="F924" t="s">
        <v>1983</v>
      </c>
      <c r="G924" t="s">
        <v>3100</v>
      </c>
      <c r="H924" t="s">
        <v>3645</v>
      </c>
    </row>
    <row r="925" spans="6:8">
      <c r="F925" t="s">
        <v>1984</v>
      </c>
      <c r="G925" t="s">
        <v>2969</v>
      </c>
      <c r="H925" t="s">
        <v>3645</v>
      </c>
    </row>
    <row r="926" spans="6:8">
      <c r="F926" t="s">
        <v>1985</v>
      </c>
      <c r="G926" t="s">
        <v>3101</v>
      </c>
      <c r="H926" t="s">
        <v>3645</v>
      </c>
    </row>
    <row r="927" spans="6:8">
      <c r="F927" t="s">
        <v>1986</v>
      </c>
      <c r="G927" t="s">
        <v>3102</v>
      </c>
      <c r="H927" t="s">
        <v>3645</v>
      </c>
    </row>
    <row r="928" spans="6:8">
      <c r="F928" t="s">
        <v>1987</v>
      </c>
      <c r="G928" t="s">
        <v>3103</v>
      </c>
      <c r="H928" t="s">
        <v>3645</v>
      </c>
    </row>
    <row r="929" spans="6:8">
      <c r="F929" t="s">
        <v>1988</v>
      </c>
      <c r="G929" t="s">
        <v>2980</v>
      </c>
      <c r="H929" t="s">
        <v>3645</v>
      </c>
    </row>
    <row r="930" spans="6:8">
      <c r="F930" t="s">
        <v>1989</v>
      </c>
      <c r="G930" t="s">
        <v>3104</v>
      </c>
      <c r="H930" t="s">
        <v>3645</v>
      </c>
    </row>
    <row r="931" spans="6:8">
      <c r="F931" t="s">
        <v>1990</v>
      </c>
      <c r="G931" t="s">
        <v>2971</v>
      </c>
      <c r="H931" t="s">
        <v>3645</v>
      </c>
    </row>
    <row r="932" spans="6:8">
      <c r="F932" t="s">
        <v>1761</v>
      </c>
      <c r="G932" t="s">
        <v>3005</v>
      </c>
      <c r="H932" t="s">
        <v>3645</v>
      </c>
    </row>
    <row r="933" spans="6:8">
      <c r="F933" t="s">
        <v>1991</v>
      </c>
      <c r="G933" t="s">
        <v>2991</v>
      </c>
      <c r="H933" t="s">
        <v>3645</v>
      </c>
    </row>
    <row r="934" spans="6:8">
      <c r="F934" t="s">
        <v>1992</v>
      </c>
      <c r="G934" t="s">
        <v>3105</v>
      </c>
      <c r="H934" t="s">
        <v>3645</v>
      </c>
    </row>
    <row r="935" spans="6:8">
      <c r="F935" t="s">
        <v>1993</v>
      </c>
      <c r="G935" t="s">
        <v>3106</v>
      </c>
      <c r="H935" t="s">
        <v>3645</v>
      </c>
    </row>
    <row r="936" spans="6:8">
      <c r="F936" t="s">
        <v>1994</v>
      </c>
      <c r="G936" t="s">
        <v>2989</v>
      </c>
      <c r="H936" t="s">
        <v>3645</v>
      </c>
    </row>
    <row r="937" spans="6:8">
      <c r="F937" t="s">
        <v>1995</v>
      </c>
      <c r="G937" t="s">
        <v>3107</v>
      </c>
      <c r="H937" t="s">
        <v>3645</v>
      </c>
    </row>
    <row r="938" spans="6:8">
      <c r="F938" t="s">
        <v>1996</v>
      </c>
      <c r="G938" t="s">
        <v>3108</v>
      </c>
      <c r="H938" t="s">
        <v>3645</v>
      </c>
    </row>
    <row r="939" spans="6:8">
      <c r="F939" t="s">
        <v>1997</v>
      </c>
      <c r="G939" t="s">
        <v>2859</v>
      </c>
      <c r="H939" t="s">
        <v>3645</v>
      </c>
    </row>
    <row r="940" spans="6:8">
      <c r="F940" t="s">
        <v>1998</v>
      </c>
      <c r="G940" t="s">
        <v>2871</v>
      </c>
      <c r="H940" t="s">
        <v>3645</v>
      </c>
    </row>
    <row r="941" spans="6:8">
      <c r="F941" t="s">
        <v>1999</v>
      </c>
      <c r="G941" t="s">
        <v>3109</v>
      </c>
      <c r="H941" t="s">
        <v>3645</v>
      </c>
    </row>
    <row r="942" spans="6:8">
      <c r="F942" t="s">
        <v>2000</v>
      </c>
      <c r="G942" t="s">
        <v>3110</v>
      </c>
      <c r="H942" t="s">
        <v>3645</v>
      </c>
    </row>
    <row r="943" spans="6:8">
      <c r="F943" t="s">
        <v>2001</v>
      </c>
      <c r="G943" t="s">
        <v>3111</v>
      </c>
      <c r="H943" t="s">
        <v>3645</v>
      </c>
    </row>
    <row r="944" spans="6:8">
      <c r="F944" t="s">
        <v>2002</v>
      </c>
      <c r="G944" t="s">
        <v>3112</v>
      </c>
      <c r="H944" t="s">
        <v>3645</v>
      </c>
    </row>
    <row r="945" spans="1:8">
      <c r="A945" t="s">
        <v>262</v>
      </c>
      <c r="B945">
        <f>HYPERLINK("https://github.com/pmd/pmd/commit/cd089a159fce7afcfae89b96f76544c4c15d4adc", "cd089a159fce7afcfae89b96f76544c4c15d4adc")</f>
        <v>0</v>
      </c>
      <c r="C945">
        <f>HYPERLINK("https://github.com/pmd/pmd/commit/59afc3a38b1d67e19b69b677818cb62703f17e69", "59afc3a38b1d67e19b69b677818cb62703f17e69")</f>
        <v>0</v>
      </c>
      <c r="D945" t="s">
        <v>757</v>
      </c>
      <c r="E945" t="s">
        <v>1051</v>
      </c>
      <c r="F945" t="s">
        <v>2003</v>
      </c>
      <c r="G945" t="s">
        <v>3051</v>
      </c>
      <c r="H945" t="s">
        <v>3645</v>
      </c>
    </row>
    <row r="946" spans="1:8">
      <c r="F946" t="s">
        <v>2004</v>
      </c>
      <c r="G946" t="s">
        <v>3052</v>
      </c>
      <c r="H946" t="s">
        <v>3645</v>
      </c>
    </row>
    <row r="947" spans="1:8">
      <c r="A947" t="s">
        <v>263</v>
      </c>
      <c r="B947">
        <f>HYPERLINK("https://github.com/pmd/pmd/commit/886974a2f11e24d4bc9ace91d2bb41c8c5c242a2", "886974a2f11e24d4bc9ace91d2bb41c8c5c242a2")</f>
        <v>0</v>
      </c>
      <c r="C947">
        <f>HYPERLINK("https://github.com/pmd/pmd/commit/cd089a159fce7afcfae89b96f76544c4c15d4adc", "cd089a159fce7afcfae89b96f76544c4c15d4adc")</f>
        <v>0</v>
      </c>
      <c r="D947" t="s">
        <v>757</v>
      </c>
      <c r="E947" t="s">
        <v>1052</v>
      </c>
      <c r="F947" t="s">
        <v>2005</v>
      </c>
      <c r="G947" t="s">
        <v>2900</v>
      </c>
      <c r="H947" t="s">
        <v>3645</v>
      </c>
    </row>
    <row r="948" spans="1:8">
      <c r="F948" t="s">
        <v>2006</v>
      </c>
      <c r="G948" t="s">
        <v>2801</v>
      </c>
      <c r="H948" t="s">
        <v>3645</v>
      </c>
    </row>
    <row r="949" spans="1:8">
      <c r="F949" t="s">
        <v>2007</v>
      </c>
      <c r="G949" t="s">
        <v>2892</v>
      </c>
      <c r="H949" t="s">
        <v>3645</v>
      </c>
    </row>
    <row r="950" spans="1:8">
      <c r="F950" t="s">
        <v>2008</v>
      </c>
      <c r="G950" t="s">
        <v>2863</v>
      </c>
      <c r="H950" t="s">
        <v>3645</v>
      </c>
    </row>
    <row r="951" spans="1:8">
      <c r="A951" t="s">
        <v>264</v>
      </c>
      <c r="B951">
        <f>HYPERLINK("https://github.com/pmd/pmd/commit/115f1086c2ee573911ce1b50f67ab86671a3a83d", "115f1086c2ee573911ce1b50f67ab86671a3a83d")</f>
        <v>0</v>
      </c>
      <c r="C951">
        <f>HYPERLINK("https://github.com/pmd/pmd/commit/886974a2f11e24d4bc9ace91d2bb41c8c5c242a2", "886974a2f11e24d4bc9ace91d2bb41c8c5c242a2")</f>
        <v>0</v>
      </c>
      <c r="D951" t="s">
        <v>757</v>
      </c>
      <c r="E951" t="s">
        <v>1053</v>
      </c>
      <c r="F951" t="s">
        <v>2009</v>
      </c>
      <c r="G951" t="s">
        <v>2902</v>
      </c>
      <c r="H951" t="s">
        <v>3645</v>
      </c>
    </row>
    <row r="952" spans="1:8">
      <c r="F952" t="s">
        <v>2010</v>
      </c>
      <c r="G952" t="s">
        <v>3113</v>
      </c>
      <c r="H952" t="s">
        <v>4247</v>
      </c>
    </row>
    <row r="953" spans="1:8">
      <c r="F953" t="s">
        <v>2011</v>
      </c>
      <c r="G953" t="s">
        <v>3114</v>
      </c>
      <c r="H953" t="s">
        <v>3645</v>
      </c>
    </row>
    <row r="954" spans="1:8">
      <c r="F954" t="s">
        <v>2012</v>
      </c>
      <c r="G954" t="s">
        <v>3115</v>
      </c>
      <c r="H954" t="s">
        <v>3645</v>
      </c>
    </row>
    <row r="955" spans="1:8">
      <c r="F955" t="s">
        <v>2013</v>
      </c>
      <c r="G955" t="s">
        <v>3116</v>
      </c>
      <c r="H955" t="s">
        <v>3645</v>
      </c>
    </row>
    <row r="956" spans="1:8">
      <c r="F956" t="s">
        <v>2014</v>
      </c>
      <c r="G956" t="s">
        <v>3117</v>
      </c>
      <c r="H956" t="s">
        <v>3645</v>
      </c>
    </row>
    <row r="957" spans="1:8">
      <c r="F957" t="s">
        <v>2015</v>
      </c>
      <c r="G957" t="s">
        <v>3118</v>
      </c>
      <c r="H957" t="s">
        <v>3645</v>
      </c>
    </row>
    <row r="958" spans="1:8">
      <c r="F958" t="s">
        <v>2016</v>
      </c>
      <c r="G958" t="s">
        <v>3119</v>
      </c>
      <c r="H958" t="s">
        <v>3645</v>
      </c>
    </row>
    <row r="959" spans="1:8">
      <c r="F959" t="s">
        <v>2017</v>
      </c>
      <c r="G959" t="s">
        <v>3120</v>
      </c>
      <c r="H959" t="s">
        <v>3645</v>
      </c>
    </row>
    <row r="960" spans="1:8">
      <c r="F960" t="s">
        <v>2018</v>
      </c>
      <c r="G960" t="s">
        <v>3121</v>
      </c>
      <c r="H960" t="s">
        <v>3645</v>
      </c>
    </row>
    <row r="961" spans="1:8">
      <c r="F961" t="s">
        <v>2019</v>
      </c>
      <c r="G961" t="s">
        <v>3122</v>
      </c>
      <c r="H961" t="s">
        <v>3645</v>
      </c>
    </row>
    <row r="962" spans="1:8">
      <c r="F962" t="s">
        <v>2020</v>
      </c>
      <c r="G962" t="s">
        <v>3123</v>
      </c>
      <c r="H962" t="s">
        <v>3645</v>
      </c>
    </row>
    <row r="963" spans="1:8">
      <c r="F963" t="s">
        <v>2021</v>
      </c>
      <c r="G963" t="s">
        <v>3124</v>
      </c>
      <c r="H963" t="s">
        <v>3645</v>
      </c>
    </row>
    <row r="964" spans="1:8">
      <c r="F964" t="s">
        <v>2022</v>
      </c>
      <c r="G964" t="s">
        <v>3125</v>
      </c>
      <c r="H964" t="s">
        <v>3645</v>
      </c>
    </row>
    <row r="965" spans="1:8">
      <c r="F965" t="s">
        <v>2023</v>
      </c>
      <c r="G965" t="s">
        <v>3126</v>
      </c>
      <c r="H965" t="s">
        <v>3645</v>
      </c>
    </row>
    <row r="966" spans="1:8">
      <c r="F966" t="s">
        <v>2024</v>
      </c>
      <c r="G966" t="s">
        <v>3127</v>
      </c>
      <c r="H966" t="s">
        <v>3645</v>
      </c>
    </row>
    <row r="967" spans="1:8">
      <c r="F967" t="s">
        <v>2025</v>
      </c>
      <c r="G967" t="s">
        <v>3128</v>
      </c>
      <c r="H967" t="s">
        <v>3645</v>
      </c>
    </row>
    <row r="968" spans="1:8">
      <c r="A968" t="s">
        <v>267</v>
      </c>
      <c r="B968">
        <f>HYPERLINK("https://github.com/pmd/pmd/commit/3becab3dd52be84a1a4bd7b3fb5497f5aef11a10", "3becab3dd52be84a1a4bd7b3fb5497f5aef11a10")</f>
        <v>0</v>
      </c>
      <c r="C968">
        <f>HYPERLINK("https://github.com/pmd/pmd/commit/44ed1ac6aacdabf2f4414357b3aca20b95b33c49", "44ed1ac6aacdabf2f4414357b3aca20b95b33c49")</f>
        <v>0</v>
      </c>
      <c r="D968" t="s">
        <v>762</v>
      </c>
      <c r="E968" t="s">
        <v>1056</v>
      </c>
      <c r="F968" t="s">
        <v>2028</v>
      </c>
      <c r="G968" t="s">
        <v>2953</v>
      </c>
      <c r="H968" t="s">
        <v>4253</v>
      </c>
    </row>
    <row r="969" spans="1:8">
      <c r="A969" t="s">
        <v>268</v>
      </c>
      <c r="B969">
        <f>HYPERLINK("https://github.com/pmd/pmd/commit/e2f2a702a7c3342aa88fd447ea480814128c7697", "e2f2a702a7c3342aa88fd447ea480814128c7697")</f>
        <v>0</v>
      </c>
      <c r="C969">
        <f>HYPERLINK("https://github.com/pmd/pmd/commit/06ad62b3180bd44829616eca0b299485da763eda", "06ad62b3180bd44829616eca0b299485da763eda")</f>
        <v>0</v>
      </c>
      <c r="D969" t="s">
        <v>764</v>
      </c>
      <c r="E969" t="s">
        <v>1057</v>
      </c>
      <c r="F969" t="s">
        <v>2029</v>
      </c>
      <c r="G969" t="s">
        <v>3131</v>
      </c>
      <c r="H969" t="s">
        <v>4254</v>
      </c>
    </row>
    <row r="970" spans="1:8">
      <c r="F970" t="s">
        <v>2030</v>
      </c>
      <c r="G970" t="s">
        <v>3132</v>
      </c>
      <c r="H970" t="s">
        <v>3645</v>
      </c>
    </row>
    <row r="971" spans="1:8">
      <c r="F971" t="s">
        <v>2031</v>
      </c>
      <c r="G971" t="s">
        <v>3133</v>
      </c>
      <c r="H971" t="s">
        <v>3645</v>
      </c>
    </row>
    <row r="972" spans="1:8">
      <c r="F972" t="s">
        <v>2032</v>
      </c>
      <c r="G972" t="s">
        <v>3134</v>
      </c>
      <c r="H972" t="s">
        <v>3645</v>
      </c>
    </row>
    <row r="973" spans="1:8">
      <c r="F973" t="s">
        <v>2033</v>
      </c>
      <c r="G973" t="s">
        <v>3135</v>
      </c>
      <c r="H973" t="s">
        <v>3645</v>
      </c>
    </row>
    <row r="974" spans="1:8">
      <c r="F974" t="s">
        <v>2034</v>
      </c>
      <c r="G974" t="s">
        <v>3136</v>
      </c>
      <c r="H974" t="s">
        <v>3645</v>
      </c>
    </row>
    <row r="975" spans="1:8">
      <c r="F975" t="s">
        <v>2035</v>
      </c>
      <c r="G975" t="s">
        <v>3137</v>
      </c>
      <c r="H975" t="s">
        <v>3645</v>
      </c>
    </row>
    <row r="976" spans="1:8">
      <c r="F976" t="s">
        <v>2036</v>
      </c>
      <c r="G976" t="s">
        <v>3138</v>
      </c>
      <c r="H976" t="s">
        <v>4254</v>
      </c>
    </row>
    <row r="977" spans="6:8">
      <c r="F977" t="s">
        <v>2037</v>
      </c>
      <c r="G977" t="s">
        <v>3139</v>
      </c>
      <c r="H977" t="s">
        <v>3645</v>
      </c>
    </row>
    <row r="978" spans="6:8">
      <c r="F978" t="s">
        <v>2038</v>
      </c>
      <c r="G978" t="s">
        <v>3140</v>
      </c>
      <c r="H978" t="s">
        <v>3645</v>
      </c>
    </row>
    <row r="979" spans="6:8">
      <c r="F979" t="s">
        <v>2039</v>
      </c>
      <c r="G979" t="s">
        <v>3141</v>
      </c>
      <c r="H979" t="s">
        <v>3645</v>
      </c>
    </row>
    <row r="980" spans="6:8">
      <c r="F980" t="s">
        <v>2040</v>
      </c>
      <c r="G980" t="s">
        <v>3142</v>
      </c>
      <c r="H980" t="s">
        <v>3645</v>
      </c>
    </row>
    <row r="981" spans="6:8">
      <c r="F981" t="s">
        <v>2041</v>
      </c>
      <c r="G981" t="s">
        <v>3143</v>
      </c>
      <c r="H981" t="s">
        <v>3645</v>
      </c>
    </row>
    <row r="982" spans="6:8">
      <c r="F982" t="s">
        <v>2042</v>
      </c>
      <c r="G982" t="s">
        <v>3144</v>
      </c>
      <c r="H982" t="s">
        <v>3645</v>
      </c>
    </row>
    <row r="983" spans="6:8">
      <c r="F983" t="s">
        <v>2043</v>
      </c>
      <c r="G983" t="s">
        <v>3145</v>
      </c>
      <c r="H983" t="s">
        <v>3645</v>
      </c>
    </row>
    <row r="984" spans="6:8">
      <c r="F984" t="s">
        <v>2044</v>
      </c>
      <c r="G984" t="s">
        <v>3146</v>
      </c>
      <c r="H984" t="s">
        <v>3645</v>
      </c>
    </row>
    <row r="985" spans="6:8">
      <c r="F985" t="s">
        <v>2045</v>
      </c>
      <c r="G985" t="s">
        <v>3147</v>
      </c>
      <c r="H985" t="s">
        <v>3645</v>
      </c>
    </row>
    <row r="986" spans="6:8">
      <c r="F986" t="s">
        <v>2046</v>
      </c>
      <c r="G986" t="s">
        <v>2920</v>
      </c>
      <c r="H986" t="s">
        <v>3645</v>
      </c>
    </row>
    <row r="987" spans="6:8">
      <c r="F987" t="s">
        <v>2028</v>
      </c>
      <c r="G987" t="s">
        <v>2953</v>
      </c>
      <c r="H987" t="s">
        <v>3645</v>
      </c>
    </row>
    <row r="988" spans="6:8">
      <c r="F988" t="s">
        <v>2047</v>
      </c>
      <c r="G988" t="s">
        <v>3148</v>
      </c>
      <c r="H988" t="s">
        <v>3645</v>
      </c>
    </row>
    <row r="989" spans="6:8">
      <c r="F989" t="s">
        <v>2048</v>
      </c>
      <c r="G989" t="s">
        <v>3036</v>
      </c>
      <c r="H989" t="s">
        <v>3645</v>
      </c>
    </row>
    <row r="990" spans="6:8">
      <c r="F990" t="s">
        <v>2049</v>
      </c>
      <c r="G990" t="s">
        <v>3149</v>
      </c>
      <c r="H990" t="s">
        <v>3645</v>
      </c>
    </row>
    <row r="991" spans="6:8">
      <c r="F991" t="s">
        <v>2050</v>
      </c>
      <c r="G991" t="s">
        <v>3150</v>
      </c>
      <c r="H991" t="s">
        <v>3645</v>
      </c>
    </row>
    <row r="992" spans="6:8">
      <c r="F992" t="s">
        <v>2051</v>
      </c>
      <c r="G992" t="s">
        <v>3151</v>
      </c>
      <c r="H992" t="s">
        <v>3645</v>
      </c>
    </row>
    <row r="993" spans="1:8">
      <c r="F993" t="s">
        <v>2052</v>
      </c>
      <c r="G993" t="s">
        <v>3152</v>
      </c>
      <c r="H993" t="s">
        <v>3645</v>
      </c>
    </row>
    <row r="994" spans="1:8">
      <c r="F994" t="s">
        <v>2053</v>
      </c>
      <c r="G994" t="s">
        <v>3153</v>
      </c>
      <c r="H994" t="s">
        <v>3645</v>
      </c>
    </row>
    <row r="995" spans="1:8">
      <c r="F995" t="s">
        <v>2054</v>
      </c>
      <c r="G995" t="s">
        <v>3154</v>
      </c>
      <c r="H995" t="s">
        <v>3645</v>
      </c>
    </row>
    <row r="996" spans="1:8">
      <c r="F996" t="s">
        <v>2055</v>
      </c>
      <c r="G996" t="s">
        <v>3155</v>
      </c>
      <c r="H996" t="s">
        <v>3645</v>
      </c>
    </row>
    <row r="997" spans="1:8">
      <c r="F997" t="s">
        <v>2056</v>
      </c>
      <c r="G997" t="s">
        <v>3156</v>
      </c>
      <c r="H997" t="s">
        <v>3645</v>
      </c>
    </row>
    <row r="998" spans="1:8">
      <c r="F998" t="s">
        <v>2057</v>
      </c>
      <c r="G998" t="s">
        <v>3157</v>
      </c>
      <c r="H998" t="s">
        <v>3645</v>
      </c>
    </row>
    <row r="999" spans="1:8">
      <c r="F999" t="s">
        <v>2058</v>
      </c>
      <c r="G999" t="s">
        <v>3158</v>
      </c>
      <c r="H999" t="s">
        <v>3645</v>
      </c>
    </row>
    <row r="1000" spans="1:8">
      <c r="F1000" t="s">
        <v>2059</v>
      </c>
      <c r="G1000" t="s">
        <v>3159</v>
      </c>
      <c r="H1000" t="s">
        <v>3645</v>
      </c>
    </row>
    <row r="1001" spans="1:8">
      <c r="F1001" t="s">
        <v>2060</v>
      </c>
      <c r="G1001" t="s">
        <v>3160</v>
      </c>
      <c r="H1001" t="s">
        <v>3645</v>
      </c>
    </row>
    <row r="1002" spans="1:8">
      <c r="F1002" t="s">
        <v>2061</v>
      </c>
      <c r="G1002" t="s">
        <v>3161</v>
      </c>
      <c r="H1002" t="s">
        <v>3645</v>
      </c>
    </row>
    <row r="1003" spans="1:8">
      <c r="F1003" t="s">
        <v>2062</v>
      </c>
      <c r="G1003" t="s">
        <v>2937</v>
      </c>
      <c r="H1003" t="s">
        <v>3645</v>
      </c>
    </row>
    <row r="1004" spans="1:8">
      <c r="F1004" t="s">
        <v>2063</v>
      </c>
      <c r="G1004" t="s">
        <v>2948</v>
      </c>
      <c r="H1004" t="s">
        <v>3645</v>
      </c>
    </row>
    <row r="1005" spans="1:8">
      <c r="F1005" t="s">
        <v>2064</v>
      </c>
      <c r="G1005" t="s">
        <v>3162</v>
      </c>
      <c r="H1005" t="s">
        <v>3645</v>
      </c>
    </row>
    <row r="1006" spans="1:8">
      <c r="F1006" t="s">
        <v>2065</v>
      </c>
      <c r="G1006" t="s">
        <v>3163</v>
      </c>
      <c r="H1006" t="s">
        <v>3645</v>
      </c>
    </row>
    <row r="1007" spans="1:8">
      <c r="F1007" t="s">
        <v>2066</v>
      </c>
      <c r="G1007" t="s">
        <v>3164</v>
      </c>
      <c r="H1007" t="s">
        <v>3645</v>
      </c>
    </row>
    <row r="1008" spans="1:8">
      <c r="A1008" t="s">
        <v>269</v>
      </c>
      <c r="B1008">
        <f>HYPERLINK("https://github.com/pmd/pmd/commit/b4e8751acb60086d48f120178fba618880930599", "b4e8751acb60086d48f120178fba618880930599")</f>
        <v>0</v>
      </c>
      <c r="C1008">
        <f>HYPERLINK("https://github.com/pmd/pmd/commit/dee7967d2ac3290424a0dd1dbd1553aaaa193d02", "dee7967d2ac3290424a0dd1dbd1553aaaa193d02")</f>
        <v>0</v>
      </c>
      <c r="D1008" t="s">
        <v>764</v>
      </c>
      <c r="E1008" t="s">
        <v>1058</v>
      </c>
      <c r="F1008" t="s">
        <v>2067</v>
      </c>
      <c r="G1008" t="s">
        <v>3165</v>
      </c>
      <c r="H1008" t="s">
        <v>3645</v>
      </c>
    </row>
    <row r="1009" spans="1:8">
      <c r="A1009" t="s">
        <v>270</v>
      </c>
      <c r="B1009">
        <f>HYPERLINK("https://github.com/pmd/pmd/commit/a06e24ce14e7917d6d75d654fa66c126ab8f55de", "a06e24ce14e7917d6d75d654fa66c126ab8f55de")</f>
        <v>0</v>
      </c>
      <c r="C1009">
        <f>HYPERLINK("https://github.com/pmd/pmd/commit/1857abbcabd8ed214207ad8355be927c91d7cc74", "1857abbcabd8ed214207ad8355be927c91d7cc74")</f>
        <v>0</v>
      </c>
      <c r="D1009" t="s">
        <v>763</v>
      </c>
      <c r="E1009" t="s">
        <v>1059</v>
      </c>
      <c r="F1009" t="s">
        <v>1581</v>
      </c>
      <c r="G1009" t="s">
        <v>2830</v>
      </c>
      <c r="H1009" t="s">
        <v>4255</v>
      </c>
    </row>
    <row r="1010" spans="1:8">
      <c r="A1010" t="s">
        <v>271</v>
      </c>
      <c r="B1010">
        <f>HYPERLINK("https://github.com/pmd/pmd/commit/2fa65a65ab4ab5c564df1a167355859f3827166e", "2fa65a65ab4ab5c564df1a167355859f3827166e")</f>
        <v>0</v>
      </c>
      <c r="C1010">
        <f>HYPERLINK("https://github.com/pmd/pmd/commit/635e29a219c46a7a572fc9802881a94a957ae8f9", "635e29a219c46a7a572fc9802881a94a957ae8f9")</f>
        <v>0</v>
      </c>
      <c r="D1010" t="s">
        <v>763</v>
      </c>
      <c r="E1010" t="s">
        <v>1060</v>
      </c>
      <c r="F1010" t="s">
        <v>1626</v>
      </c>
      <c r="G1010" t="s">
        <v>2872</v>
      </c>
      <c r="H1010" t="s">
        <v>4256</v>
      </c>
    </row>
    <row r="1011" spans="1:8">
      <c r="A1011" t="s">
        <v>272</v>
      </c>
      <c r="B1011">
        <f>HYPERLINK("https://github.com/pmd/pmd/commit/f0290f805113a10cfc1dabc4e7638193d2ae3edd", "f0290f805113a10cfc1dabc4e7638193d2ae3edd")</f>
        <v>0</v>
      </c>
      <c r="C1011">
        <f>HYPERLINK("https://github.com/pmd/pmd/commit/8a2f5ec3de692d5823f7b06ec7b02c503f329055", "8a2f5ec3de692d5823f7b06ec7b02c503f329055")</f>
        <v>0</v>
      </c>
      <c r="D1011" t="s">
        <v>765</v>
      </c>
      <c r="E1011" t="s">
        <v>1061</v>
      </c>
      <c r="F1011" t="s">
        <v>1573</v>
      </c>
      <c r="G1011" t="s">
        <v>2823</v>
      </c>
      <c r="H1011" t="s">
        <v>4257</v>
      </c>
    </row>
    <row r="1012" spans="1:8">
      <c r="A1012" t="s">
        <v>273</v>
      </c>
      <c r="B1012">
        <f>HYPERLINK("https://github.com/pmd/pmd/commit/0e4ce7b28e3077137829b6f5dd08451146b9010a", "0e4ce7b28e3077137829b6f5dd08451146b9010a")</f>
        <v>0</v>
      </c>
      <c r="C1012">
        <f>HYPERLINK("https://github.com/pmd/pmd/commit/38025cb0de906c950092b10a411780a73ff30d79", "38025cb0de906c950092b10a411780a73ff30d79")</f>
        <v>0</v>
      </c>
      <c r="D1012" t="s">
        <v>763</v>
      </c>
      <c r="E1012" t="s">
        <v>1062</v>
      </c>
      <c r="F1012" t="s">
        <v>2068</v>
      </c>
      <c r="G1012" t="s">
        <v>3166</v>
      </c>
      <c r="H1012" t="s">
        <v>4258</v>
      </c>
    </row>
    <row r="1013" spans="1:8">
      <c r="H1013" t="s">
        <v>4259</v>
      </c>
    </row>
    <row r="1014" spans="1:8">
      <c r="H1014" t="s">
        <v>4260</v>
      </c>
    </row>
    <row r="1015" spans="1:8">
      <c r="F1015" t="s">
        <v>2069</v>
      </c>
      <c r="G1015" t="s">
        <v>3167</v>
      </c>
      <c r="H1015" t="s">
        <v>4263</v>
      </c>
    </row>
    <row r="1016" spans="1:8">
      <c r="A1016" t="s">
        <v>275</v>
      </c>
      <c r="B1016">
        <f>HYPERLINK("https://github.com/pmd/pmd/commit/4e02b9b831743c0e6f46514ae6a209ed96e86e22", "4e02b9b831743c0e6f46514ae6a209ed96e86e22")</f>
        <v>0</v>
      </c>
      <c r="C1016">
        <f>HYPERLINK("https://github.com/pmd/pmd/commit/82d36689d3696a80c4f867bc50a8aec76794d261", "82d36689d3696a80c4f867bc50a8aec76794d261")</f>
        <v>0</v>
      </c>
      <c r="D1016" t="s">
        <v>763</v>
      </c>
      <c r="E1016" t="s">
        <v>1064</v>
      </c>
      <c r="F1016" t="s">
        <v>1573</v>
      </c>
      <c r="G1016" t="s">
        <v>2823</v>
      </c>
      <c r="H1016" t="s">
        <v>4265</v>
      </c>
    </row>
    <row r="1017" spans="1:8">
      <c r="A1017" t="s">
        <v>276</v>
      </c>
      <c r="B1017">
        <f>HYPERLINK("https://github.com/pmd/pmd/commit/73e19eaded95c3b4bd0a5bb9e5fdaad342d4afc7", "73e19eaded95c3b4bd0a5bb9e5fdaad342d4afc7")</f>
        <v>0</v>
      </c>
      <c r="C1017">
        <f>HYPERLINK("https://github.com/pmd/pmd/commit/9b7f9a1ba8d1bb973d3aaa7f04a9884a4a48c67e", "9b7f9a1ba8d1bb973d3aaa7f04a9884a4a48c67e")</f>
        <v>0</v>
      </c>
      <c r="D1017" t="s">
        <v>763</v>
      </c>
      <c r="E1017" t="s">
        <v>1065</v>
      </c>
      <c r="F1017" t="s">
        <v>1573</v>
      </c>
      <c r="G1017" t="s">
        <v>2823</v>
      </c>
      <c r="H1017" t="s">
        <v>4267</v>
      </c>
    </row>
    <row r="1018" spans="1:8">
      <c r="A1018" t="s">
        <v>277</v>
      </c>
      <c r="B1018">
        <f>HYPERLINK("https://github.com/pmd/pmd/commit/e8a6c1e38ddb80262c565d59e04495a50145c82f", "e8a6c1e38ddb80262c565d59e04495a50145c82f")</f>
        <v>0</v>
      </c>
      <c r="C1018">
        <f>HYPERLINK("https://github.com/pmd/pmd/commit/d9d07978cab508b460c49b073d9d8d393ce9e1a1", "d9d07978cab508b460c49b073d9d8d393ce9e1a1")</f>
        <v>0</v>
      </c>
      <c r="D1018" t="s">
        <v>763</v>
      </c>
      <c r="E1018" t="s">
        <v>1066</v>
      </c>
      <c r="F1018" t="s">
        <v>1552</v>
      </c>
      <c r="G1018" t="s">
        <v>2803</v>
      </c>
      <c r="H1018" t="s">
        <v>4268</v>
      </c>
    </row>
    <row r="1019" spans="1:8">
      <c r="F1019" t="s">
        <v>2073</v>
      </c>
      <c r="G1019" t="s">
        <v>3170</v>
      </c>
      <c r="H1019" t="s">
        <v>4269</v>
      </c>
    </row>
    <row r="1020" spans="1:8">
      <c r="A1020" t="s">
        <v>278</v>
      </c>
      <c r="B1020">
        <f>HYPERLINK("https://github.com/pmd/pmd/commit/de9c2b0e3ae70f755a4746debac2c01636204af1", "de9c2b0e3ae70f755a4746debac2c01636204af1")</f>
        <v>0</v>
      </c>
      <c r="C1020">
        <f>HYPERLINK("https://github.com/pmd/pmd/commit/265767e86fd9f113b51026bbf0cc7ddf0cf9ca91", "265767e86fd9f113b51026bbf0cc7ddf0cf9ca91")</f>
        <v>0</v>
      </c>
      <c r="D1020" t="s">
        <v>764</v>
      </c>
      <c r="E1020" t="s">
        <v>1067</v>
      </c>
      <c r="F1020" t="s">
        <v>1588</v>
      </c>
      <c r="G1020" t="s">
        <v>2837</v>
      </c>
      <c r="H1020" t="s">
        <v>4270</v>
      </c>
    </row>
    <row r="1021" spans="1:8">
      <c r="H1021" t="s">
        <v>4271</v>
      </c>
    </row>
    <row r="1022" spans="1:8">
      <c r="H1022" t="s">
        <v>4272</v>
      </c>
    </row>
    <row r="1023" spans="1:8">
      <c r="A1023" t="s">
        <v>279</v>
      </c>
      <c r="B1023">
        <f>HYPERLINK("https://github.com/pmd/pmd/commit/7c6f11dd076225fc7acf90cb327e27da85f7c4d0", "7c6f11dd076225fc7acf90cb327e27da85f7c4d0")</f>
        <v>0</v>
      </c>
      <c r="C1023">
        <f>HYPERLINK("https://github.com/pmd/pmd/commit/157d89fa809b3a1258331a27bc25869407f46b84", "157d89fa809b3a1258331a27bc25869407f46b84")</f>
        <v>0</v>
      </c>
      <c r="D1023" t="s">
        <v>766</v>
      </c>
      <c r="E1023" t="s">
        <v>1068</v>
      </c>
      <c r="F1023" t="s">
        <v>1573</v>
      </c>
      <c r="G1023" t="s">
        <v>2823</v>
      </c>
      <c r="H1023" t="s">
        <v>3617</v>
      </c>
    </row>
    <row r="1024" spans="1:8">
      <c r="A1024" t="s">
        <v>280</v>
      </c>
      <c r="B1024">
        <f>HYPERLINK("https://github.com/pmd/pmd/commit/61070bc9cf24651888d1534f020ca9868b7f8fee", "61070bc9cf24651888d1534f020ca9868b7f8fee")</f>
        <v>0</v>
      </c>
      <c r="C1024">
        <f>HYPERLINK("https://github.com/pmd/pmd/commit/7c6f11dd076225fc7acf90cb327e27da85f7c4d0", "7c6f11dd076225fc7acf90cb327e27da85f7c4d0")</f>
        <v>0</v>
      </c>
      <c r="D1024" t="s">
        <v>766</v>
      </c>
      <c r="E1024" t="s">
        <v>1069</v>
      </c>
      <c r="F1024" t="s">
        <v>2074</v>
      </c>
      <c r="G1024" t="s">
        <v>3171</v>
      </c>
      <c r="H1024" t="s">
        <v>4273</v>
      </c>
    </row>
    <row r="1025" spans="1:8">
      <c r="A1025" t="s">
        <v>281</v>
      </c>
      <c r="B1025">
        <f>HYPERLINK("https://github.com/pmd/pmd/commit/bfa41bb6cd708b5670f112312e68fb073a4ea18c", "bfa41bb6cd708b5670f112312e68fb073a4ea18c")</f>
        <v>0</v>
      </c>
      <c r="C1025">
        <f>HYPERLINK("https://github.com/pmd/pmd/commit/3e984b12209f3ed84b6237ef4b194f1a4f1a69bf", "3e984b12209f3ed84b6237ef4b194f1a4f1a69bf")</f>
        <v>0</v>
      </c>
      <c r="D1025" t="s">
        <v>766</v>
      </c>
      <c r="E1025" t="s">
        <v>1070</v>
      </c>
      <c r="F1025" t="s">
        <v>2075</v>
      </c>
      <c r="G1025" t="s">
        <v>3172</v>
      </c>
      <c r="H1025" t="s">
        <v>4273</v>
      </c>
    </row>
    <row r="1026" spans="1:8">
      <c r="A1026" t="s">
        <v>284</v>
      </c>
      <c r="B1026">
        <f>HYPERLINK("https://github.com/pmd/pmd/commit/2eb9de0c30f6c436ecea393c52272193554c003a", "2eb9de0c30f6c436ecea393c52272193554c003a")</f>
        <v>0</v>
      </c>
      <c r="C1026">
        <f>HYPERLINK("https://github.com/pmd/pmd/commit/51bdf6faf4ae8ef56e16df40c14fafa1b43c838c", "51bdf6faf4ae8ef56e16df40c14fafa1b43c838c")</f>
        <v>0</v>
      </c>
      <c r="D1026" t="s">
        <v>763</v>
      </c>
      <c r="E1026" t="s">
        <v>1073</v>
      </c>
      <c r="F1026" t="s">
        <v>1573</v>
      </c>
      <c r="G1026" t="s">
        <v>2823</v>
      </c>
      <c r="H1026" t="s">
        <v>4277</v>
      </c>
    </row>
    <row r="1027" spans="1:8">
      <c r="F1027" t="s">
        <v>2078</v>
      </c>
      <c r="G1027" t="s">
        <v>3175</v>
      </c>
      <c r="H1027" t="s">
        <v>4279</v>
      </c>
    </row>
    <row r="1028" spans="1:8">
      <c r="H1028" t="s">
        <v>4280</v>
      </c>
    </row>
    <row r="1029" spans="1:8">
      <c r="H1029" t="s">
        <v>4281</v>
      </c>
    </row>
    <row r="1030" spans="1:8">
      <c r="H1030" t="s">
        <v>4282</v>
      </c>
    </row>
    <row r="1031" spans="1:8">
      <c r="H1031" t="s">
        <v>4283</v>
      </c>
    </row>
    <row r="1032" spans="1:8">
      <c r="H1032" t="s">
        <v>4284</v>
      </c>
    </row>
    <row r="1033" spans="1:8">
      <c r="A1033" t="s">
        <v>285</v>
      </c>
      <c r="B1033">
        <f>HYPERLINK("https://github.com/pmd/pmd/commit/58b243e8302d219dd8a53c090757247f5aeb16e9", "58b243e8302d219dd8a53c090757247f5aeb16e9")</f>
        <v>0</v>
      </c>
      <c r="C1033">
        <f>HYPERLINK("https://github.com/pmd/pmd/commit/1998af1a13960cc8ab25fc29b33d09d1b10afbc7", "1998af1a13960cc8ab25fc29b33d09d1b10afbc7")</f>
        <v>0</v>
      </c>
      <c r="D1033" t="s">
        <v>765</v>
      </c>
      <c r="E1033" t="s">
        <v>1074</v>
      </c>
      <c r="F1033" t="s">
        <v>2079</v>
      </c>
      <c r="G1033" t="s">
        <v>3176</v>
      </c>
      <c r="H1033" t="s">
        <v>4285</v>
      </c>
    </row>
    <row r="1034" spans="1:8">
      <c r="H1034" t="s">
        <v>4286</v>
      </c>
    </row>
    <row r="1035" spans="1:8">
      <c r="A1035" t="s">
        <v>286</v>
      </c>
      <c r="B1035">
        <f>HYPERLINK("https://github.com/pmd/pmd/commit/6265940d566f9346c33c6c8978690c038078bccc", "6265940d566f9346c33c6c8978690c038078bccc")</f>
        <v>0</v>
      </c>
      <c r="C1035">
        <f>HYPERLINK("https://github.com/pmd/pmd/commit/5f847aa32d5eabe0892bc1ad3e2411c53488e181", "5f847aa32d5eabe0892bc1ad3e2411c53488e181")</f>
        <v>0</v>
      </c>
      <c r="D1035" t="s">
        <v>764</v>
      </c>
      <c r="E1035" t="s">
        <v>1075</v>
      </c>
      <c r="F1035" t="s">
        <v>2080</v>
      </c>
      <c r="G1035" t="s">
        <v>2984</v>
      </c>
      <c r="H1035" t="s">
        <v>4287</v>
      </c>
    </row>
    <row r="1036" spans="1:8">
      <c r="A1036" t="s">
        <v>287</v>
      </c>
      <c r="B1036">
        <f>HYPERLINK("https://github.com/pmd/pmd/commit/d1cb839b37a426cc61f02455fa36c9d6369fc12b", "d1cb839b37a426cc61f02455fa36c9d6369fc12b")</f>
        <v>0</v>
      </c>
      <c r="C1036">
        <f>HYPERLINK("https://github.com/pmd/pmd/commit/11bbd666aeff3de8a830dfd435af2f3a44eccba3", "11bbd666aeff3de8a830dfd435af2f3a44eccba3")</f>
        <v>0</v>
      </c>
      <c r="D1036" t="s">
        <v>763</v>
      </c>
      <c r="E1036" t="s">
        <v>1076</v>
      </c>
      <c r="F1036" t="s">
        <v>2073</v>
      </c>
      <c r="G1036" t="s">
        <v>3170</v>
      </c>
      <c r="H1036" t="s">
        <v>4288</v>
      </c>
    </row>
    <row r="1037" spans="1:8">
      <c r="A1037" t="s">
        <v>288</v>
      </c>
      <c r="B1037">
        <f>HYPERLINK("https://github.com/pmd/pmd/commit/302e38ba8d1ab76a5235ac8c0a4c6dd2b9f6b75d", "302e38ba8d1ab76a5235ac8c0a4c6dd2b9f6b75d")</f>
        <v>0</v>
      </c>
      <c r="C1037">
        <f>HYPERLINK("https://github.com/pmd/pmd/commit/c1f5d18669b6e911e2b995e0c520b710cfd453fc", "c1f5d18669b6e911e2b995e0c520b710cfd453fc")</f>
        <v>0</v>
      </c>
      <c r="D1037" t="s">
        <v>763</v>
      </c>
      <c r="E1037" t="s">
        <v>1077</v>
      </c>
      <c r="F1037" t="s">
        <v>1573</v>
      </c>
      <c r="G1037" t="s">
        <v>2823</v>
      </c>
      <c r="H1037" t="s">
        <v>4289</v>
      </c>
    </row>
    <row r="1038" spans="1:8">
      <c r="A1038" t="s">
        <v>289</v>
      </c>
      <c r="B1038">
        <f>HYPERLINK("https://github.com/pmd/pmd/commit/d1e9e44fda275d856140e99118af57b9b3e372ef", "d1e9e44fda275d856140e99118af57b9b3e372ef")</f>
        <v>0</v>
      </c>
      <c r="C1038">
        <f>HYPERLINK("https://github.com/pmd/pmd/commit/b9e32ef88fef3f29a179935bb330c3d3a8fda31d", "b9e32ef88fef3f29a179935bb330c3d3a8fda31d")</f>
        <v>0</v>
      </c>
      <c r="D1038" t="s">
        <v>763</v>
      </c>
      <c r="E1038" t="s">
        <v>1078</v>
      </c>
      <c r="F1038" t="s">
        <v>2073</v>
      </c>
      <c r="G1038" t="s">
        <v>3170</v>
      </c>
      <c r="H1038" t="s">
        <v>4290</v>
      </c>
    </row>
    <row r="1039" spans="1:8">
      <c r="F1039" t="s">
        <v>1651</v>
      </c>
      <c r="G1039" t="s">
        <v>2897</v>
      </c>
      <c r="H1039" t="s">
        <v>4291</v>
      </c>
    </row>
    <row r="1040" spans="1:8">
      <c r="A1040" t="s">
        <v>290</v>
      </c>
      <c r="B1040">
        <f>HYPERLINK("https://github.com/pmd/pmd/commit/fb1b6cc6302db185dfbc08e39505050c25b63412", "fb1b6cc6302db185dfbc08e39505050c25b63412")</f>
        <v>0</v>
      </c>
      <c r="C1040">
        <f>HYPERLINK("https://github.com/pmd/pmd/commit/90bbf701a5def6c18567f0b2f57849ca92762a15", "90bbf701a5def6c18567f0b2f57849ca92762a15")</f>
        <v>0</v>
      </c>
      <c r="D1040" t="s">
        <v>763</v>
      </c>
      <c r="E1040" t="s">
        <v>1079</v>
      </c>
      <c r="F1040" t="s">
        <v>2082</v>
      </c>
      <c r="G1040" t="s">
        <v>3178</v>
      </c>
      <c r="H1040" t="s">
        <v>3645</v>
      </c>
    </row>
    <row r="1041" spans="1:8">
      <c r="A1041" t="s">
        <v>291</v>
      </c>
      <c r="B1041">
        <f>HYPERLINK("https://github.com/pmd/pmd/commit/9aa14a07c82fe0f7cd442ffdee60499b93ad8b47", "9aa14a07c82fe0f7cd442ffdee60499b93ad8b47")</f>
        <v>0</v>
      </c>
      <c r="C1041">
        <f>HYPERLINK("https://github.com/pmd/pmd/commit/9ebf4a0f527b8ca6cc200cd62d364a55640471df", "9ebf4a0f527b8ca6cc200cd62d364a55640471df")</f>
        <v>0</v>
      </c>
      <c r="D1041" t="s">
        <v>763</v>
      </c>
      <c r="E1041" t="s">
        <v>1080</v>
      </c>
      <c r="F1041" t="s">
        <v>1653</v>
      </c>
      <c r="G1041" t="s">
        <v>2899</v>
      </c>
      <c r="H1041" t="s">
        <v>4294</v>
      </c>
    </row>
    <row r="1042" spans="1:8">
      <c r="F1042" t="s">
        <v>2096</v>
      </c>
      <c r="G1042" t="s">
        <v>3180</v>
      </c>
      <c r="H1042" t="s">
        <v>4295</v>
      </c>
    </row>
    <row r="1043" spans="1:8">
      <c r="H1043" t="s">
        <v>4296</v>
      </c>
    </row>
    <row r="1044" spans="1:8">
      <c r="H1044" t="s">
        <v>4297</v>
      </c>
    </row>
    <row r="1045" spans="1:8">
      <c r="H1045" t="s">
        <v>4298</v>
      </c>
    </row>
    <row r="1046" spans="1:8">
      <c r="H1046" t="s">
        <v>4299</v>
      </c>
    </row>
    <row r="1047" spans="1:8">
      <c r="H1047" t="s">
        <v>4300</v>
      </c>
    </row>
    <row r="1048" spans="1:8">
      <c r="H1048" t="s">
        <v>4301</v>
      </c>
    </row>
    <row r="1049" spans="1:8">
      <c r="H1049" t="s">
        <v>4302</v>
      </c>
    </row>
    <row r="1050" spans="1:8">
      <c r="A1050" t="s">
        <v>292</v>
      </c>
      <c r="B1050">
        <f>HYPERLINK("https://github.com/pmd/pmd/commit/482e804fd8a28387ae3214dd52167119b1d985c6", "482e804fd8a28387ae3214dd52167119b1d985c6")</f>
        <v>0</v>
      </c>
      <c r="C1050">
        <f>HYPERLINK("https://github.com/pmd/pmd/commit/be4d3dd6b46e284cbe840fce7a2bb0aa5dab8da2", "be4d3dd6b46e284cbe840fce7a2bb0aa5dab8da2")</f>
        <v>0</v>
      </c>
      <c r="D1050" t="s">
        <v>763</v>
      </c>
      <c r="E1050" t="s">
        <v>1081</v>
      </c>
      <c r="F1050" t="s">
        <v>2097</v>
      </c>
      <c r="G1050" t="s">
        <v>3040</v>
      </c>
      <c r="H1050" t="s">
        <v>3645</v>
      </c>
    </row>
    <row r="1051" spans="1:8">
      <c r="H1051" t="s">
        <v>4303</v>
      </c>
    </row>
    <row r="1052" spans="1:8">
      <c r="A1052" t="s">
        <v>295</v>
      </c>
      <c r="B1052">
        <f>HYPERLINK("https://github.com/pmd/pmd/commit/19dff1d7215557669bc6d995419f7eb6bddabaf6", "19dff1d7215557669bc6d995419f7eb6bddabaf6")</f>
        <v>0</v>
      </c>
      <c r="C1052">
        <f>HYPERLINK("https://github.com/pmd/pmd/commit/85c7c10f33407ca795c8af9d913c742ca2ab0fd4", "85c7c10f33407ca795c8af9d913c742ca2ab0fd4")</f>
        <v>0</v>
      </c>
      <c r="D1052" t="s">
        <v>765</v>
      </c>
      <c r="E1052" t="s">
        <v>1084</v>
      </c>
      <c r="F1052" t="s">
        <v>2100</v>
      </c>
      <c r="G1052" t="s">
        <v>2916</v>
      </c>
      <c r="H1052" t="s">
        <v>4306</v>
      </c>
    </row>
    <row r="1053" spans="1:8">
      <c r="H1053" t="s">
        <v>4307</v>
      </c>
    </row>
    <row r="1054" spans="1:8">
      <c r="H1054" t="s">
        <v>4308</v>
      </c>
    </row>
    <row r="1055" spans="1:8">
      <c r="A1055" t="s">
        <v>296</v>
      </c>
      <c r="B1055">
        <f>HYPERLINK("https://github.com/pmd/pmd/commit/a29cc7ae89a2716ba52f7d1d43a751c63027ac91", "a29cc7ae89a2716ba52f7d1d43a751c63027ac91")</f>
        <v>0</v>
      </c>
      <c r="C1055">
        <f>HYPERLINK("https://github.com/pmd/pmd/commit/90b9a04858802bc2a3361125bc2ae28c9c840ee2", "90b9a04858802bc2a3361125bc2ae28c9c840ee2")</f>
        <v>0</v>
      </c>
      <c r="D1055" t="s">
        <v>769</v>
      </c>
      <c r="E1055" t="s">
        <v>1085</v>
      </c>
      <c r="F1055" t="s">
        <v>2101</v>
      </c>
      <c r="G1055" t="s">
        <v>3183</v>
      </c>
      <c r="H1055" t="s">
        <v>4310</v>
      </c>
    </row>
    <row r="1056" spans="1:8">
      <c r="F1056" t="s">
        <v>2102</v>
      </c>
      <c r="G1056" t="s">
        <v>3184</v>
      </c>
      <c r="H1056" t="s">
        <v>4311</v>
      </c>
    </row>
    <row r="1057" spans="1:8">
      <c r="H1057" t="s">
        <v>4312</v>
      </c>
    </row>
    <row r="1058" spans="1:8">
      <c r="A1058" t="s">
        <v>297</v>
      </c>
      <c r="B1058">
        <f>HYPERLINK("https://github.com/pmd/pmd/commit/ae375aa8a1e6e4fd85c58c331161826738f4394f", "ae375aa8a1e6e4fd85c58c331161826738f4394f")</f>
        <v>0</v>
      </c>
      <c r="C1058">
        <f>HYPERLINK("https://github.com/pmd/pmd/commit/49b55eb199cc35e1baa237bbb2ab07ae69f0bacc", "49b55eb199cc35e1baa237bbb2ab07ae69f0bacc")</f>
        <v>0</v>
      </c>
      <c r="D1058" t="s">
        <v>766</v>
      </c>
      <c r="E1058" t="s">
        <v>1086</v>
      </c>
      <c r="F1058" t="s">
        <v>2103</v>
      </c>
      <c r="G1058" t="s">
        <v>3170</v>
      </c>
      <c r="H1058" t="s">
        <v>4313</v>
      </c>
    </row>
    <row r="1059" spans="1:8">
      <c r="H1059" t="s">
        <v>4314</v>
      </c>
    </row>
    <row r="1060" spans="1:8">
      <c r="H1060" t="s">
        <v>4315</v>
      </c>
    </row>
    <row r="1061" spans="1:8">
      <c r="H1061" t="s">
        <v>4316</v>
      </c>
    </row>
    <row r="1062" spans="1:8">
      <c r="H1062" t="s">
        <v>4317</v>
      </c>
    </row>
    <row r="1063" spans="1:8">
      <c r="H1063" t="s">
        <v>4318</v>
      </c>
    </row>
    <row r="1064" spans="1:8">
      <c r="H1064" t="s">
        <v>4319</v>
      </c>
    </row>
    <row r="1065" spans="1:8">
      <c r="H1065" t="s">
        <v>4320</v>
      </c>
    </row>
    <row r="1066" spans="1:8">
      <c r="H1066" t="s">
        <v>4321</v>
      </c>
    </row>
    <row r="1067" spans="1:8">
      <c r="H1067" t="s">
        <v>4322</v>
      </c>
    </row>
    <row r="1068" spans="1:8">
      <c r="H1068" t="s">
        <v>4323</v>
      </c>
    </row>
    <row r="1069" spans="1:8">
      <c r="H1069" t="s">
        <v>4324</v>
      </c>
    </row>
    <row r="1070" spans="1:8">
      <c r="H1070" t="s">
        <v>4325</v>
      </c>
    </row>
    <row r="1071" spans="1:8">
      <c r="H1071" t="s">
        <v>4209</v>
      </c>
    </row>
    <row r="1072" spans="1:8">
      <c r="H1072" t="s">
        <v>4326</v>
      </c>
    </row>
    <row r="1073" spans="1:8">
      <c r="H1073" t="s">
        <v>4327</v>
      </c>
    </row>
    <row r="1074" spans="1:8">
      <c r="H1074" t="s">
        <v>4328</v>
      </c>
    </row>
    <row r="1075" spans="1:8">
      <c r="H1075" t="s">
        <v>4329</v>
      </c>
    </row>
    <row r="1076" spans="1:8">
      <c r="H1076" t="s">
        <v>4330</v>
      </c>
    </row>
    <row r="1077" spans="1:8">
      <c r="H1077" t="s">
        <v>4331</v>
      </c>
    </row>
    <row r="1078" spans="1:8">
      <c r="A1078" t="s">
        <v>298</v>
      </c>
      <c r="B1078">
        <f>HYPERLINK("https://github.com/pmd/pmd/commit/a66133e05385d45fd42c13d80f7c71406f9e2244", "a66133e05385d45fd42c13d80f7c71406f9e2244")</f>
        <v>0</v>
      </c>
      <c r="C1078">
        <f>HYPERLINK("https://github.com/pmd/pmd/commit/a0236ee67f08616c71b1b074ccdd260c4890e333", "a0236ee67f08616c71b1b074ccdd260c4890e333")</f>
        <v>0</v>
      </c>
      <c r="D1078" t="s">
        <v>770</v>
      </c>
      <c r="E1078" t="s">
        <v>1087</v>
      </c>
      <c r="F1078" t="s">
        <v>2104</v>
      </c>
      <c r="G1078" t="s">
        <v>3185</v>
      </c>
      <c r="H1078" t="s">
        <v>4313</v>
      </c>
    </row>
    <row r="1079" spans="1:8">
      <c r="H1079" t="s">
        <v>4314</v>
      </c>
    </row>
    <row r="1080" spans="1:8">
      <c r="H1080" t="s">
        <v>4315</v>
      </c>
    </row>
    <row r="1081" spans="1:8">
      <c r="H1081" t="s">
        <v>4316</v>
      </c>
    </row>
    <row r="1082" spans="1:8">
      <c r="H1082" t="s">
        <v>4317</v>
      </c>
    </row>
    <row r="1083" spans="1:8">
      <c r="H1083" t="s">
        <v>4318</v>
      </c>
    </row>
    <row r="1084" spans="1:8">
      <c r="H1084" t="s">
        <v>4319</v>
      </c>
    </row>
    <row r="1085" spans="1:8">
      <c r="H1085" t="s">
        <v>4320</v>
      </c>
    </row>
    <row r="1086" spans="1:8">
      <c r="H1086" t="s">
        <v>4321</v>
      </c>
    </row>
    <row r="1087" spans="1:8">
      <c r="H1087" t="s">
        <v>4322</v>
      </c>
    </row>
    <row r="1088" spans="1:8">
      <c r="H1088" t="s">
        <v>4323</v>
      </c>
    </row>
    <row r="1089" spans="1:8">
      <c r="H1089" t="s">
        <v>4324</v>
      </c>
    </row>
    <row r="1090" spans="1:8">
      <c r="H1090" t="s">
        <v>4325</v>
      </c>
    </row>
    <row r="1091" spans="1:8">
      <c r="H1091" t="s">
        <v>4209</v>
      </c>
    </row>
    <row r="1092" spans="1:8">
      <c r="H1092" t="s">
        <v>4326</v>
      </c>
    </row>
    <row r="1093" spans="1:8">
      <c r="H1093" t="s">
        <v>4327</v>
      </c>
    </row>
    <row r="1094" spans="1:8">
      <c r="H1094" t="s">
        <v>4328</v>
      </c>
    </row>
    <row r="1095" spans="1:8">
      <c r="H1095" t="s">
        <v>4329</v>
      </c>
    </row>
    <row r="1096" spans="1:8">
      <c r="H1096" t="s">
        <v>4330</v>
      </c>
    </row>
    <row r="1097" spans="1:8">
      <c r="H1097" t="s">
        <v>4331</v>
      </c>
    </row>
    <row r="1098" spans="1:8">
      <c r="A1098" t="s">
        <v>303</v>
      </c>
      <c r="B1098">
        <f>HYPERLINK("https://github.com/pmd/pmd/commit/db05bcb8a7333145860ad6bd6894fc74a7801c3e", "db05bcb8a7333145860ad6bd6894fc74a7801c3e")</f>
        <v>0</v>
      </c>
      <c r="C1098">
        <f>HYPERLINK("https://github.com/pmd/pmd/commit/9954f1d8e16812ad39b3fbf47ddd3c0de574c87e", "9954f1d8e16812ad39b3fbf47ddd3c0de574c87e")</f>
        <v>0</v>
      </c>
      <c r="D1098" t="s">
        <v>770</v>
      </c>
      <c r="E1098" t="s">
        <v>1092</v>
      </c>
      <c r="F1098" t="s">
        <v>2116</v>
      </c>
      <c r="G1098" t="s">
        <v>3194</v>
      </c>
      <c r="H1098" t="s">
        <v>4340</v>
      </c>
    </row>
    <row r="1099" spans="1:8">
      <c r="A1099" t="s">
        <v>304</v>
      </c>
      <c r="B1099">
        <f>HYPERLINK("https://github.com/pmd/pmd/commit/3ce242c179865d2457c5f3c72fc5a13f755abdaa", "3ce242c179865d2457c5f3c72fc5a13f755abdaa")</f>
        <v>0</v>
      </c>
      <c r="C1099">
        <f>HYPERLINK("https://github.com/pmd/pmd/commit/3bf8eb9d1f40fd6b278bd2baf0adbc712cd6dc85", "3bf8eb9d1f40fd6b278bd2baf0adbc712cd6dc85")</f>
        <v>0</v>
      </c>
      <c r="D1099" t="s">
        <v>769</v>
      </c>
      <c r="E1099" t="s">
        <v>1093</v>
      </c>
      <c r="F1099" t="s">
        <v>2119</v>
      </c>
      <c r="G1099" t="s">
        <v>3195</v>
      </c>
      <c r="H1099" t="s">
        <v>4341</v>
      </c>
    </row>
    <row r="1100" spans="1:8">
      <c r="A1100" t="s">
        <v>306</v>
      </c>
      <c r="B1100">
        <f>HYPERLINK("https://github.com/pmd/pmd/commit/5c461b738d128f8e85fd6490df9f28ff6290181a", "5c461b738d128f8e85fd6490df9f28ff6290181a")</f>
        <v>0</v>
      </c>
      <c r="C1100">
        <f>HYPERLINK("https://github.com/pmd/pmd/commit/54f77b9ad4867a476ae4481b6d32752b848a9d97", "54f77b9ad4867a476ae4481b6d32752b848a9d97")</f>
        <v>0</v>
      </c>
      <c r="D1100" t="s">
        <v>769</v>
      </c>
      <c r="E1100" t="s">
        <v>1095</v>
      </c>
      <c r="F1100" t="s">
        <v>2121</v>
      </c>
      <c r="G1100" t="s">
        <v>2992</v>
      </c>
      <c r="H1100" t="s">
        <v>4341</v>
      </c>
    </row>
    <row r="1101" spans="1:8">
      <c r="H1101" t="s">
        <v>4343</v>
      </c>
    </row>
    <row r="1102" spans="1:8">
      <c r="A1102" t="s">
        <v>309</v>
      </c>
      <c r="B1102">
        <f>HYPERLINK("https://github.com/pmd/pmd/commit/9fbaf13bd9916fc62afb3d1ef1b9f368e0bda963", "9fbaf13bd9916fc62afb3d1ef1b9f368e0bda963")</f>
        <v>0</v>
      </c>
      <c r="C1102">
        <f>HYPERLINK("https://github.com/pmd/pmd/commit/64ab7b78e761c8879922fa8e7b68c10b83a958d5", "64ab7b78e761c8879922fa8e7b68c10b83a958d5")</f>
        <v>0</v>
      </c>
      <c r="D1102" t="s">
        <v>769</v>
      </c>
      <c r="E1102" t="s">
        <v>1098</v>
      </c>
      <c r="F1102" t="s">
        <v>2125</v>
      </c>
      <c r="G1102" t="s">
        <v>3199</v>
      </c>
      <c r="H1102" t="s">
        <v>4260</v>
      </c>
    </row>
    <row r="1103" spans="1:8">
      <c r="A1103" t="s">
        <v>311</v>
      </c>
      <c r="B1103">
        <f>HYPERLINK("https://github.com/pmd/pmd/commit/0f72ff41d93635c23b759942ec7d193c59b13413", "0f72ff41d93635c23b759942ec7d193c59b13413")</f>
        <v>0</v>
      </c>
      <c r="C1103">
        <f>HYPERLINK("https://github.com/pmd/pmd/commit/24c9bb9de98f55520c53efc065a3b2581ad87fbf", "24c9bb9de98f55520c53efc065a3b2581ad87fbf")</f>
        <v>0</v>
      </c>
      <c r="D1103" t="s">
        <v>769</v>
      </c>
      <c r="E1103" t="s">
        <v>1100</v>
      </c>
      <c r="F1103" t="s">
        <v>2129</v>
      </c>
      <c r="G1103" t="s">
        <v>3201</v>
      </c>
      <c r="H1103" t="s">
        <v>3680</v>
      </c>
    </row>
    <row r="1104" spans="1:8">
      <c r="F1104" t="s">
        <v>2130</v>
      </c>
      <c r="G1104" t="s">
        <v>2827</v>
      </c>
      <c r="H1104" t="s">
        <v>3680</v>
      </c>
    </row>
    <row r="1105" spans="6:8">
      <c r="F1105" t="s">
        <v>2131</v>
      </c>
      <c r="G1105" t="s">
        <v>2828</v>
      </c>
      <c r="H1105" t="s">
        <v>3680</v>
      </c>
    </row>
    <row r="1106" spans="6:8">
      <c r="F1106" t="s">
        <v>2132</v>
      </c>
      <c r="G1106" t="s">
        <v>3188</v>
      </c>
      <c r="H1106" t="s">
        <v>4354</v>
      </c>
    </row>
    <row r="1107" spans="6:8">
      <c r="H1107" t="s">
        <v>4355</v>
      </c>
    </row>
    <row r="1108" spans="6:8">
      <c r="H1108" t="s">
        <v>4356</v>
      </c>
    </row>
    <row r="1109" spans="6:8">
      <c r="H1109" t="s">
        <v>4357</v>
      </c>
    </row>
    <row r="1110" spans="6:8">
      <c r="F1110" t="s">
        <v>2133</v>
      </c>
      <c r="G1110" t="s">
        <v>2984</v>
      </c>
      <c r="H1110" t="s">
        <v>4358</v>
      </c>
    </row>
    <row r="1111" spans="6:8">
      <c r="H1111" t="s">
        <v>4359</v>
      </c>
    </row>
    <row r="1112" spans="6:8">
      <c r="H1112" t="s">
        <v>4360</v>
      </c>
    </row>
    <row r="1113" spans="6:8">
      <c r="H1113" t="s">
        <v>4361</v>
      </c>
    </row>
    <row r="1114" spans="6:8">
      <c r="F1114" t="s">
        <v>2134</v>
      </c>
      <c r="G1114" t="s">
        <v>3189</v>
      </c>
      <c r="H1114" t="s">
        <v>4363</v>
      </c>
    </row>
    <row r="1115" spans="6:8">
      <c r="H1115" t="s">
        <v>4364</v>
      </c>
    </row>
    <row r="1116" spans="6:8">
      <c r="H1116" t="s">
        <v>4365</v>
      </c>
    </row>
    <row r="1117" spans="6:8">
      <c r="H1117" t="s">
        <v>4366</v>
      </c>
    </row>
    <row r="1118" spans="6:8">
      <c r="H1118" t="s">
        <v>4367</v>
      </c>
    </row>
    <row r="1119" spans="6:8">
      <c r="H1119" t="s">
        <v>4368</v>
      </c>
    </row>
    <row r="1120" spans="6:8">
      <c r="H1120" t="s">
        <v>4369</v>
      </c>
    </row>
    <row r="1121" spans="6:8">
      <c r="H1121" t="s">
        <v>4370</v>
      </c>
    </row>
    <row r="1122" spans="6:8">
      <c r="H1122" t="s">
        <v>4371</v>
      </c>
    </row>
    <row r="1123" spans="6:8">
      <c r="H1123" t="s">
        <v>4372</v>
      </c>
    </row>
    <row r="1124" spans="6:8">
      <c r="H1124" t="s">
        <v>4373</v>
      </c>
    </row>
    <row r="1125" spans="6:8">
      <c r="H1125" t="s">
        <v>4374</v>
      </c>
    </row>
    <row r="1126" spans="6:8">
      <c r="F1126" t="s">
        <v>2135</v>
      </c>
      <c r="G1126" t="s">
        <v>3202</v>
      </c>
      <c r="H1126" t="s">
        <v>4375</v>
      </c>
    </row>
    <row r="1127" spans="6:8">
      <c r="H1127" t="s">
        <v>4157</v>
      </c>
    </row>
    <row r="1128" spans="6:8">
      <c r="F1128" t="s">
        <v>2136</v>
      </c>
      <c r="G1128" t="s">
        <v>3203</v>
      </c>
      <c r="H1128" t="s">
        <v>4376</v>
      </c>
    </row>
    <row r="1129" spans="6:8">
      <c r="H1129" t="s">
        <v>4377</v>
      </c>
    </row>
    <row r="1130" spans="6:8">
      <c r="H1130" t="s">
        <v>4378</v>
      </c>
    </row>
    <row r="1131" spans="6:8">
      <c r="H1131" t="s">
        <v>4379</v>
      </c>
    </row>
    <row r="1132" spans="6:8">
      <c r="F1132" t="s">
        <v>2137</v>
      </c>
      <c r="G1132" t="s">
        <v>3204</v>
      </c>
      <c r="H1132" t="s">
        <v>4381</v>
      </c>
    </row>
    <row r="1133" spans="6:8">
      <c r="H1133" t="s">
        <v>4382</v>
      </c>
    </row>
    <row r="1134" spans="6:8">
      <c r="H1134" t="s">
        <v>4383</v>
      </c>
    </row>
    <row r="1135" spans="6:8">
      <c r="H1135" t="s">
        <v>4384</v>
      </c>
    </row>
    <row r="1136" spans="6:8">
      <c r="H1136" t="s">
        <v>4385</v>
      </c>
    </row>
    <row r="1137" spans="6:8">
      <c r="H1137" t="s">
        <v>4386</v>
      </c>
    </row>
    <row r="1138" spans="6:8">
      <c r="H1138" t="s">
        <v>4387</v>
      </c>
    </row>
    <row r="1139" spans="6:8">
      <c r="H1139" t="s">
        <v>4388</v>
      </c>
    </row>
    <row r="1140" spans="6:8">
      <c r="H1140" t="s">
        <v>4389</v>
      </c>
    </row>
    <row r="1141" spans="6:8">
      <c r="H1141" t="s">
        <v>4390</v>
      </c>
    </row>
    <row r="1142" spans="6:8">
      <c r="H1142" t="s">
        <v>4391</v>
      </c>
    </row>
    <row r="1143" spans="6:8">
      <c r="F1143" t="s">
        <v>2138</v>
      </c>
      <c r="G1143" t="s">
        <v>3205</v>
      </c>
      <c r="H1143" t="s">
        <v>4392</v>
      </c>
    </row>
    <row r="1144" spans="6:8">
      <c r="H1144" t="s">
        <v>4382</v>
      </c>
    </row>
    <row r="1145" spans="6:8">
      <c r="H1145" t="s">
        <v>4383</v>
      </c>
    </row>
    <row r="1146" spans="6:8">
      <c r="H1146" t="s">
        <v>4384</v>
      </c>
    </row>
    <row r="1147" spans="6:8">
      <c r="H1147" t="s">
        <v>4385</v>
      </c>
    </row>
    <row r="1148" spans="6:8">
      <c r="H1148" t="s">
        <v>4393</v>
      </c>
    </row>
    <row r="1149" spans="6:8">
      <c r="H1149" t="s">
        <v>4394</v>
      </c>
    </row>
    <row r="1150" spans="6:8">
      <c r="H1150" t="s">
        <v>4395</v>
      </c>
    </row>
    <row r="1151" spans="6:8">
      <c r="H1151" t="s">
        <v>4396</v>
      </c>
    </row>
    <row r="1152" spans="6:8">
      <c r="H1152" t="s">
        <v>4386</v>
      </c>
    </row>
    <row r="1153" spans="6:8">
      <c r="H1153" t="s">
        <v>4387</v>
      </c>
    </row>
    <row r="1154" spans="6:8">
      <c r="H1154" t="s">
        <v>4397</v>
      </c>
    </row>
    <row r="1155" spans="6:8">
      <c r="H1155" t="s">
        <v>4398</v>
      </c>
    </row>
    <row r="1156" spans="6:8">
      <c r="F1156" t="s">
        <v>2139</v>
      </c>
      <c r="G1156" t="s">
        <v>3206</v>
      </c>
      <c r="H1156" t="s">
        <v>4392</v>
      </c>
    </row>
    <row r="1157" spans="6:8">
      <c r="H1157" t="s">
        <v>4382</v>
      </c>
    </row>
    <row r="1158" spans="6:8">
      <c r="H1158" t="s">
        <v>4383</v>
      </c>
    </row>
    <row r="1159" spans="6:8">
      <c r="H1159" t="s">
        <v>4384</v>
      </c>
    </row>
    <row r="1160" spans="6:8">
      <c r="H1160" t="s">
        <v>4385</v>
      </c>
    </row>
    <row r="1161" spans="6:8">
      <c r="H1161" t="s">
        <v>4393</v>
      </c>
    </row>
    <row r="1162" spans="6:8">
      <c r="H1162" t="s">
        <v>4394</v>
      </c>
    </row>
    <row r="1163" spans="6:8">
      <c r="H1163" t="s">
        <v>4386</v>
      </c>
    </row>
    <row r="1164" spans="6:8">
      <c r="H1164" t="s">
        <v>4387</v>
      </c>
    </row>
    <row r="1165" spans="6:8">
      <c r="H1165" t="s">
        <v>4399</v>
      </c>
    </row>
    <row r="1166" spans="6:8">
      <c r="H1166" t="s">
        <v>4400</v>
      </c>
    </row>
    <row r="1167" spans="6:8">
      <c r="H1167" t="s">
        <v>4401</v>
      </c>
    </row>
    <row r="1168" spans="6:8">
      <c r="H1168" t="s">
        <v>4402</v>
      </c>
    </row>
    <row r="1169" spans="6:8">
      <c r="H1169" t="s">
        <v>4403</v>
      </c>
    </row>
    <row r="1170" spans="6:8">
      <c r="H1170" t="s">
        <v>4404</v>
      </c>
    </row>
    <row r="1171" spans="6:8">
      <c r="F1171" t="s">
        <v>2140</v>
      </c>
      <c r="G1171" t="s">
        <v>2802</v>
      </c>
      <c r="H1171" t="s">
        <v>4405</v>
      </c>
    </row>
    <row r="1172" spans="6:8">
      <c r="H1172" t="s">
        <v>4406</v>
      </c>
    </row>
    <row r="1173" spans="6:8">
      <c r="H1173" t="s">
        <v>4392</v>
      </c>
    </row>
    <row r="1174" spans="6:8">
      <c r="H1174" t="s">
        <v>4382</v>
      </c>
    </row>
    <row r="1175" spans="6:8">
      <c r="H1175" t="s">
        <v>4383</v>
      </c>
    </row>
    <row r="1176" spans="6:8">
      <c r="H1176" t="s">
        <v>4384</v>
      </c>
    </row>
    <row r="1177" spans="6:8">
      <c r="H1177" t="s">
        <v>4385</v>
      </c>
    </row>
    <row r="1178" spans="6:8">
      <c r="H1178" t="s">
        <v>4393</v>
      </c>
    </row>
    <row r="1179" spans="6:8">
      <c r="H1179" t="s">
        <v>4395</v>
      </c>
    </row>
    <row r="1180" spans="6:8">
      <c r="H1180" t="s">
        <v>4407</v>
      </c>
    </row>
    <row r="1181" spans="6:8">
      <c r="H1181" t="s">
        <v>4386</v>
      </c>
    </row>
    <row r="1182" spans="6:8">
      <c r="H1182" t="s">
        <v>4387</v>
      </c>
    </row>
    <row r="1183" spans="6:8">
      <c r="H1183" t="s">
        <v>4399</v>
      </c>
    </row>
    <row r="1184" spans="6:8">
      <c r="H1184" t="s">
        <v>4400</v>
      </c>
    </row>
    <row r="1185" spans="6:8">
      <c r="H1185" t="s">
        <v>4408</v>
      </c>
    </row>
    <row r="1186" spans="6:8">
      <c r="H1186" t="s">
        <v>4409</v>
      </c>
    </row>
    <row r="1187" spans="6:8">
      <c r="H1187" t="s">
        <v>4410</v>
      </c>
    </row>
    <row r="1188" spans="6:8">
      <c r="H1188" t="s">
        <v>4411</v>
      </c>
    </row>
    <row r="1189" spans="6:8">
      <c r="H1189" t="s">
        <v>4412</v>
      </c>
    </row>
    <row r="1190" spans="6:8">
      <c r="H1190" t="s">
        <v>4413</v>
      </c>
    </row>
    <row r="1191" spans="6:8">
      <c r="H1191" t="s">
        <v>4414</v>
      </c>
    </row>
    <row r="1192" spans="6:8">
      <c r="H1192" t="s">
        <v>4415</v>
      </c>
    </row>
    <row r="1193" spans="6:8">
      <c r="H1193" t="s">
        <v>4416</v>
      </c>
    </row>
    <row r="1194" spans="6:8">
      <c r="H1194" t="s">
        <v>4417</v>
      </c>
    </row>
    <row r="1195" spans="6:8">
      <c r="H1195" t="s">
        <v>4401</v>
      </c>
    </row>
    <row r="1196" spans="6:8">
      <c r="H1196" t="s">
        <v>4402</v>
      </c>
    </row>
    <row r="1197" spans="6:8">
      <c r="H1197" t="s">
        <v>4418</v>
      </c>
    </row>
    <row r="1198" spans="6:8">
      <c r="H1198" t="s">
        <v>4419</v>
      </c>
    </row>
    <row r="1199" spans="6:8">
      <c r="F1199" t="s">
        <v>2141</v>
      </c>
      <c r="G1199" t="s">
        <v>3207</v>
      </c>
      <c r="H1199" t="s">
        <v>4392</v>
      </c>
    </row>
    <row r="1200" spans="6:8">
      <c r="H1200" t="s">
        <v>4382</v>
      </c>
    </row>
    <row r="1201" spans="6:8">
      <c r="H1201" t="s">
        <v>4383</v>
      </c>
    </row>
    <row r="1202" spans="6:8">
      <c r="H1202" t="s">
        <v>4384</v>
      </c>
    </row>
    <row r="1203" spans="6:8">
      <c r="H1203" t="s">
        <v>4386</v>
      </c>
    </row>
    <row r="1204" spans="6:8">
      <c r="H1204" t="s">
        <v>4387</v>
      </c>
    </row>
    <row r="1205" spans="6:8">
      <c r="H1205" t="s">
        <v>4420</v>
      </c>
    </row>
    <row r="1206" spans="6:8">
      <c r="H1206" t="s">
        <v>4421</v>
      </c>
    </row>
    <row r="1207" spans="6:8">
      <c r="H1207" t="s">
        <v>4422</v>
      </c>
    </row>
    <row r="1208" spans="6:8">
      <c r="H1208" t="s">
        <v>4423</v>
      </c>
    </row>
    <row r="1209" spans="6:8">
      <c r="H1209" t="s">
        <v>4424</v>
      </c>
    </row>
    <row r="1210" spans="6:8">
      <c r="H1210" t="s">
        <v>4425</v>
      </c>
    </row>
    <row r="1211" spans="6:8">
      <c r="H1211" t="s">
        <v>4426</v>
      </c>
    </row>
    <row r="1212" spans="6:8">
      <c r="H1212" t="s">
        <v>4427</v>
      </c>
    </row>
    <row r="1213" spans="6:8">
      <c r="F1213" t="s">
        <v>2142</v>
      </c>
      <c r="G1213" t="s">
        <v>3208</v>
      </c>
      <c r="H1213" t="s">
        <v>4392</v>
      </c>
    </row>
    <row r="1214" spans="6:8">
      <c r="H1214" t="s">
        <v>4382</v>
      </c>
    </row>
    <row r="1215" spans="6:8">
      <c r="H1215" t="s">
        <v>4383</v>
      </c>
    </row>
    <row r="1216" spans="6:8">
      <c r="H1216" t="s">
        <v>4384</v>
      </c>
    </row>
    <row r="1217" spans="6:8">
      <c r="H1217" t="s">
        <v>4385</v>
      </c>
    </row>
    <row r="1218" spans="6:8">
      <c r="H1218" t="s">
        <v>4393</v>
      </c>
    </row>
    <row r="1219" spans="6:8">
      <c r="H1219" t="s">
        <v>4394</v>
      </c>
    </row>
    <row r="1220" spans="6:8">
      <c r="H1220" t="s">
        <v>4386</v>
      </c>
    </row>
    <row r="1221" spans="6:8">
      <c r="H1221" t="s">
        <v>4387</v>
      </c>
    </row>
    <row r="1222" spans="6:8">
      <c r="H1222" t="s">
        <v>4399</v>
      </c>
    </row>
    <row r="1223" spans="6:8">
      <c r="H1223" t="s">
        <v>4400</v>
      </c>
    </row>
    <row r="1224" spans="6:8">
      <c r="H1224" t="s">
        <v>4428</v>
      </c>
    </row>
    <row r="1225" spans="6:8">
      <c r="H1225" t="s">
        <v>4429</v>
      </c>
    </row>
    <row r="1226" spans="6:8">
      <c r="H1226" t="s">
        <v>4430</v>
      </c>
    </row>
    <row r="1227" spans="6:8">
      <c r="H1227" t="s">
        <v>4431</v>
      </c>
    </row>
    <row r="1228" spans="6:8">
      <c r="H1228" t="s">
        <v>4432</v>
      </c>
    </row>
    <row r="1229" spans="6:8">
      <c r="H1229" t="s">
        <v>4433</v>
      </c>
    </row>
    <row r="1230" spans="6:8">
      <c r="F1230" t="s">
        <v>2144</v>
      </c>
      <c r="G1230" t="s">
        <v>3006</v>
      </c>
      <c r="H1230" t="s">
        <v>4436</v>
      </c>
    </row>
    <row r="1231" spans="6:8">
      <c r="H1231" t="s">
        <v>4437</v>
      </c>
    </row>
    <row r="1232" spans="6:8">
      <c r="H1232" t="s">
        <v>4438</v>
      </c>
    </row>
    <row r="1233" spans="6:8">
      <c r="H1233" t="s">
        <v>4439</v>
      </c>
    </row>
    <row r="1234" spans="6:8">
      <c r="H1234" t="s">
        <v>4440</v>
      </c>
    </row>
    <row r="1235" spans="6:8">
      <c r="H1235" t="s">
        <v>4441</v>
      </c>
    </row>
    <row r="1236" spans="6:8">
      <c r="H1236" t="s">
        <v>4442</v>
      </c>
    </row>
    <row r="1237" spans="6:8">
      <c r="H1237" t="s">
        <v>4443</v>
      </c>
    </row>
    <row r="1238" spans="6:8">
      <c r="H1238" t="s">
        <v>4444</v>
      </c>
    </row>
    <row r="1239" spans="6:8">
      <c r="F1239" t="s">
        <v>2145</v>
      </c>
      <c r="G1239" t="s">
        <v>3190</v>
      </c>
      <c r="H1239" t="s">
        <v>4445</v>
      </c>
    </row>
    <row r="1240" spans="6:8">
      <c r="H1240" t="s">
        <v>4446</v>
      </c>
    </row>
    <row r="1241" spans="6:8">
      <c r="H1241" t="s">
        <v>4447</v>
      </c>
    </row>
    <row r="1242" spans="6:8">
      <c r="H1242" t="s">
        <v>4448</v>
      </c>
    </row>
    <row r="1243" spans="6:8">
      <c r="H1243" t="s">
        <v>4449</v>
      </c>
    </row>
    <row r="1244" spans="6:8">
      <c r="H1244" t="s">
        <v>4450</v>
      </c>
    </row>
    <row r="1245" spans="6:8">
      <c r="H1245" t="s">
        <v>4451</v>
      </c>
    </row>
    <row r="1246" spans="6:8">
      <c r="H1246" t="s">
        <v>4452</v>
      </c>
    </row>
    <row r="1247" spans="6:8">
      <c r="F1247" t="s">
        <v>2146</v>
      </c>
      <c r="G1247" t="s">
        <v>3191</v>
      </c>
      <c r="H1247" t="s">
        <v>4453</v>
      </c>
    </row>
    <row r="1248" spans="6:8">
      <c r="H1248" t="s">
        <v>4454</v>
      </c>
    </row>
    <row r="1249" spans="6:8">
      <c r="H1249" t="s">
        <v>4455</v>
      </c>
    </row>
    <row r="1250" spans="6:8">
      <c r="F1250" t="s">
        <v>2147</v>
      </c>
      <c r="G1250" t="s">
        <v>3192</v>
      </c>
      <c r="H1250" t="s">
        <v>4456</v>
      </c>
    </row>
    <row r="1251" spans="6:8">
      <c r="H1251" t="s">
        <v>4457</v>
      </c>
    </row>
    <row r="1252" spans="6:8">
      <c r="H1252" t="s">
        <v>4458</v>
      </c>
    </row>
    <row r="1253" spans="6:8">
      <c r="H1253" t="s">
        <v>4459</v>
      </c>
    </row>
    <row r="1254" spans="6:8">
      <c r="H1254" t="s">
        <v>4460</v>
      </c>
    </row>
    <row r="1255" spans="6:8">
      <c r="H1255" t="s">
        <v>4461</v>
      </c>
    </row>
    <row r="1256" spans="6:8">
      <c r="H1256" t="s">
        <v>4462</v>
      </c>
    </row>
    <row r="1257" spans="6:8">
      <c r="H1257" t="s">
        <v>4463</v>
      </c>
    </row>
    <row r="1258" spans="6:8">
      <c r="H1258" t="s">
        <v>4464</v>
      </c>
    </row>
    <row r="1259" spans="6:8">
      <c r="H1259" t="s">
        <v>4465</v>
      </c>
    </row>
    <row r="1260" spans="6:8">
      <c r="H1260" t="s">
        <v>4466</v>
      </c>
    </row>
    <row r="1261" spans="6:8">
      <c r="H1261" t="s">
        <v>4467</v>
      </c>
    </row>
    <row r="1262" spans="6:8">
      <c r="H1262" t="s">
        <v>4468</v>
      </c>
    </row>
    <row r="1263" spans="6:8">
      <c r="H1263" t="s">
        <v>4469</v>
      </c>
    </row>
    <row r="1264" spans="6:8">
      <c r="F1264" t="s">
        <v>2148</v>
      </c>
      <c r="G1264" t="s">
        <v>3210</v>
      </c>
      <c r="H1264" t="s">
        <v>4456</v>
      </c>
    </row>
    <row r="1265" spans="6:8">
      <c r="F1265" t="s">
        <v>2161</v>
      </c>
      <c r="G1265" t="s">
        <v>3223</v>
      </c>
      <c r="H1265" t="s">
        <v>4482</v>
      </c>
    </row>
    <row r="1266" spans="6:8">
      <c r="H1266" t="s">
        <v>4483</v>
      </c>
    </row>
    <row r="1267" spans="6:8">
      <c r="H1267" t="s">
        <v>4484</v>
      </c>
    </row>
    <row r="1268" spans="6:8">
      <c r="F1268" t="s">
        <v>2162</v>
      </c>
      <c r="G1268" t="s">
        <v>3224</v>
      </c>
      <c r="H1268" t="s">
        <v>3686</v>
      </c>
    </row>
    <row r="1269" spans="6:8">
      <c r="F1269" t="s">
        <v>2163</v>
      </c>
      <c r="G1269" t="s">
        <v>3225</v>
      </c>
      <c r="H1269" t="s">
        <v>3686</v>
      </c>
    </row>
    <row r="1270" spans="6:8">
      <c r="F1270" t="s">
        <v>2164</v>
      </c>
      <c r="G1270" t="s">
        <v>3226</v>
      </c>
      <c r="H1270" t="s">
        <v>3686</v>
      </c>
    </row>
    <row r="1271" spans="6:8">
      <c r="F1271" t="s">
        <v>2165</v>
      </c>
      <c r="G1271" t="s">
        <v>3227</v>
      </c>
      <c r="H1271" t="s">
        <v>3686</v>
      </c>
    </row>
    <row r="1272" spans="6:8">
      <c r="F1272" t="s">
        <v>2166</v>
      </c>
      <c r="G1272" t="s">
        <v>3228</v>
      </c>
      <c r="H1272" t="s">
        <v>3686</v>
      </c>
    </row>
    <row r="1273" spans="6:8">
      <c r="F1273" t="s">
        <v>2167</v>
      </c>
      <c r="G1273" t="s">
        <v>3229</v>
      </c>
      <c r="H1273" t="s">
        <v>3686</v>
      </c>
    </row>
    <row r="1274" spans="6:8">
      <c r="F1274" t="s">
        <v>2168</v>
      </c>
      <c r="G1274" t="s">
        <v>3230</v>
      </c>
      <c r="H1274" t="s">
        <v>3686</v>
      </c>
    </row>
    <row r="1275" spans="6:8">
      <c r="F1275" t="s">
        <v>2169</v>
      </c>
      <c r="G1275" t="s">
        <v>3231</v>
      </c>
      <c r="H1275" t="s">
        <v>3686</v>
      </c>
    </row>
    <row r="1276" spans="6:8">
      <c r="F1276" t="s">
        <v>2170</v>
      </c>
      <c r="G1276" t="s">
        <v>3232</v>
      </c>
      <c r="H1276" t="s">
        <v>3686</v>
      </c>
    </row>
    <row r="1277" spans="6:8">
      <c r="F1277" t="s">
        <v>2171</v>
      </c>
      <c r="G1277" t="s">
        <v>3233</v>
      </c>
      <c r="H1277" t="s">
        <v>3686</v>
      </c>
    </row>
    <row r="1278" spans="6:8">
      <c r="F1278" t="s">
        <v>2172</v>
      </c>
      <c r="G1278" t="s">
        <v>3234</v>
      </c>
      <c r="H1278" t="s">
        <v>3686</v>
      </c>
    </row>
    <row r="1279" spans="6:8">
      <c r="F1279" t="s">
        <v>2173</v>
      </c>
      <c r="G1279" t="s">
        <v>3235</v>
      </c>
      <c r="H1279" t="s">
        <v>3686</v>
      </c>
    </row>
    <row r="1280" spans="6:8">
      <c r="F1280" t="s">
        <v>2174</v>
      </c>
      <c r="G1280" t="s">
        <v>3236</v>
      </c>
      <c r="H1280" t="s">
        <v>3686</v>
      </c>
    </row>
    <row r="1281" spans="6:8">
      <c r="F1281" t="s">
        <v>2175</v>
      </c>
      <c r="G1281" t="s">
        <v>3237</v>
      </c>
      <c r="H1281" t="s">
        <v>3686</v>
      </c>
    </row>
    <row r="1282" spans="6:8">
      <c r="F1282" t="s">
        <v>2176</v>
      </c>
      <c r="G1282" t="s">
        <v>3238</v>
      </c>
      <c r="H1282" t="s">
        <v>3686</v>
      </c>
    </row>
    <row r="1283" spans="6:8">
      <c r="F1283" t="s">
        <v>2177</v>
      </c>
      <c r="G1283" t="s">
        <v>3239</v>
      </c>
      <c r="H1283" t="s">
        <v>3686</v>
      </c>
    </row>
    <row r="1284" spans="6:8">
      <c r="F1284" t="s">
        <v>2178</v>
      </c>
      <c r="G1284" t="s">
        <v>3240</v>
      </c>
      <c r="H1284" t="s">
        <v>3686</v>
      </c>
    </row>
    <row r="1285" spans="6:8">
      <c r="F1285" t="s">
        <v>2179</v>
      </c>
      <c r="G1285" t="s">
        <v>3241</v>
      </c>
      <c r="H1285" t="s">
        <v>3686</v>
      </c>
    </row>
    <row r="1286" spans="6:8">
      <c r="F1286" t="s">
        <v>2180</v>
      </c>
      <c r="G1286" t="s">
        <v>3242</v>
      </c>
      <c r="H1286" t="s">
        <v>3686</v>
      </c>
    </row>
    <row r="1287" spans="6:8">
      <c r="F1287" t="s">
        <v>2181</v>
      </c>
      <c r="G1287" t="s">
        <v>3243</v>
      </c>
      <c r="H1287" t="s">
        <v>3686</v>
      </c>
    </row>
    <row r="1288" spans="6:8">
      <c r="F1288" t="s">
        <v>2182</v>
      </c>
      <c r="G1288" t="s">
        <v>3244</v>
      </c>
      <c r="H1288" t="s">
        <v>3686</v>
      </c>
    </row>
    <row r="1289" spans="6:8">
      <c r="F1289" t="s">
        <v>2183</v>
      </c>
      <c r="G1289" t="s">
        <v>3245</v>
      </c>
      <c r="H1289" t="s">
        <v>3686</v>
      </c>
    </row>
    <row r="1290" spans="6:8">
      <c r="F1290" t="s">
        <v>2184</v>
      </c>
      <c r="G1290" t="s">
        <v>3246</v>
      </c>
      <c r="H1290" t="s">
        <v>3686</v>
      </c>
    </row>
    <row r="1291" spans="6:8">
      <c r="F1291" t="s">
        <v>2185</v>
      </c>
      <c r="G1291" t="s">
        <v>3247</v>
      </c>
      <c r="H1291" t="s">
        <v>3686</v>
      </c>
    </row>
    <row r="1292" spans="6:8">
      <c r="F1292" t="s">
        <v>2186</v>
      </c>
      <c r="G1292" t="s">
        <v>3248</v>
      </c>
      <c r="H1292" t="s">
        <v>3686</v>
      </c>
    </row>
    <row r="1293" spans="6:8">
      <c r="F1293" t="s">
        <v>2187</v>
      </c>
      <c r="G1293" t="s">
        <v>3249</v>
      </c>
      <c r="H1293" t="s">
        <v>3686</v>
      </c>
    </row>
    <row r="1294" spans="6:8">
      <c r="F1294" t="s">
        <v>2188</v>
      </c>
      <c r="G1294" t="s">
        <v>3250</v>
      </c>
      <c r="H1294" t="s">
        <v>3686</v>
      </c>
    </row>
    <row r="1295" spans="6:8">
      <c r="F1295" t="s">
        <v>2189</v>
      </c>
      <c r="G1295" t="s">
        <v>3251</v>
      </c>
      <c r="H1295" t="s">
        <v>3686</v>
      </c>
    </row>
    <row r="1296" spans="6:8">
      <c r="F1296" t="s">
        <v>2190</v>
      </c>
      <c r="G1296" t="s">
        <v>3252</v>
      </c>
      <c r="H1296" t="s">
        <v>3686</v>
      </c>
    </row>
    <row r="1297" spans="6:8">
      <c r="F1297" t="s">
        <v>2191</v>
      </c>
      <c r="G1297" t="s">
        <v>3253</v>
      </c>
      <c r="H1297" t="s">
        <v>3686</v>
      </c>
    </row>
    <row r="1298" spans="6:8">
      <c r="F1298" t="s">
        <v>2192</v>
      </c>
      <c r="G1298" t="s">
        <v>3254</v>
      </c>
      <c r="H1298" t="s">
        <v>3686</v>
      </c>
    </row>
    <row r="1299" spans="6:8">
      <c r="F1299" t="s">
        <v>2193</v>
      </c>
      <c r="G1299" t="s">
        <v>3255</v>
      </c>
      <c r="H1299" t="s">
        <v>3686</v>
      </c>
    </row>
    <row r="1300" spans="6:8">
      <c r="F1300" t="s">
        <v>2194</v>
      </c>
      <c r="G1300" t="s">
        <v>3256</v>
      </c>
      <c r="H1300" t="s">
        <v>3686</v>
      </c>
    </row>
    <row r="1301" spans="6:8">
      <c r="F1301" t="s">
        <v>2195</v>
      </c>
      <c r="G1301" t="s">
        <v>3257</v>
      </c>
      <c r="H1301" t="s">
        <v>3686</v>
      </c>
    </row>
    <row r="1302" spans="6:8">
      <c r="F1302" t="s">
        <v>2196</v>
      </c>
      <c r="G1302" t="s">
        <v>3258</v>
      </c>
      <c r="H1302" t="s">
        <v>3686</v>
      </c>
    </row>
    <row r="1303" spans="6:8">
      <c r="F1303" t="s">
        <v>2197</v>
      </c>
      <c r="G1303" t="s">
        <v>3259</v>
      </c>
      <c r="H1303" t="s">
        <v>3686</v>
      </c>
    </row>
    <row r="1304" spans="6:8">
      <c r="F1304" t="s">
        <v>2198</v>
      </c>
      <c r="G1304" t="s">
        <v>3260</v>
      </c>
      <c r="H1304" t="s">
        <v>3686</v>
      </c>
    </row>
    <row r="1305" spans="6:8">
      <c r="F1305" t="s">
        <v>2199</v>
      </c>
      <c r="G1305" t="s">
        <v>3261</v>
      </c>
      <c r="H1305" t="s">
        <v>3686</v>
      </c>
    </row>
    <row r="1306" spans="6:8">
      <c r="F1306" t="s">
        <v>2200</v>
      </c>
      <c r="G1306" t="s">
        <v>3262</v>
      </c>
      <c r="H1306" t="s">
        <v>3686</v>
      </c>
    </row>
    <row r="1307" spans="6:8">
      <c r="F1307" t="s">
        <v>2201</v>
      </c>
      <c r="G1307" t="s">
        <v>3263</v>
      </c>
      <c r="H1307" t="s">
        <v>3686</v>
      </c>
    </row>
    <row r="1308" spans="6:8">
      <c r="F1308" t="s">
        <v>2202</v>
      </c>
      <c r="G1308" t="s">
        <v>3264</v>
      </c>
      <c r="H1308" t="s">
        <v>3686</v>
      </c>
    </row>
    <row r="1309" spans="6:8">
      <c r="F1309" t="s">
        <v>2203</v>
      </c>
      <c r="G1309" t="s">
        <v>3265</v>
      </c>
      <c r="H1309" t="s">
        <v>3686</v>
      </c>
    </row>
    <row r="1310" spans="6:8">
      <c r="F1310" t="s">
        <v>2204</v>
      </c>
      <c r="G1310" t="s">
        <v>3266</v>
      </c>
      <c r="H1310" t="s">
        <v>3686</v>
      </c>
    </row>
    <row r="1311" spans="6:8">
      <c r="F1311" t="s">
        <v>2205</v>
      </c>
      <c r="G1311" t="s">
        <v>3267</v>
      </c>
      <c r="H1311" t="s">
        <v>3686</v>
      </c>
    </row>
    <row r="1312" spans="6:8">
      <c r="F1312" t="s">
        <v>2206</v>
      </c>
      <c r="G1312" t="s">
        <v>3268</v>
      </c>
      <c r="H1312" t="s">
        <v>3686</v>
      </c>
    </row>
    <row r="1313" spans="6:8">
      <c r="F1313" t="s">
        <v>2207</v>
      </c>
      <c r="G1313" t="s">
        <v>3269</v>
      </c>
      <c r="H1313" t="s">
        <v>3686</v>
      </c>
    </row>
    <row r="1314" spans="6:8">
      <c r="F1314" t="s">
        <v>2208</v>
      </c>
      <c r="G1314" t="s">
        <v>3270</v>
      </c>
      <c r="H1314" t="s">
        <v>3686</v>
      </c>
    </row>
    <row r="1315" spans="6:8">
      <c r="F1315" t="s">
        <v>2209</v>
      </c>
      <c r="G1315" t="s">
        <v>3271</v>
      </c>
      <c r="H1315" t="s">
        <v>3686</v>
      </c>
    </row>
    <row r="1316" spans="6:8">
      <c r="F1316" t="s">
        <v>2210</v>
      </c>
      <c r="G1316" t="s">
        <v>3272</v>
      </c>
      <c r="H1316" t="s">
        <v>3686</v>
      </c>
    </row>
    <row r="1317" spans="6:8">
      <c r="F1317" t="s">
        <v>2211</v>
      </c>
      <c r="G1317" t="s">
        <v>3273</v>
      </c>
      <c r="H1317" t="s">
        <v>3686</v>
      </c>
    </row>
    <row r="1318" spans="6:8">
      <c r="F1318" t="s">
        <v>2212</v>
      </c>
      <c r="G1318" t="s">
        <v>3274</v>
      </c>
      <c r="H1318" t="s">
        <v>3686</v>
      </c>
    </row>
    <row r="1319" spans="6:8">
      <c r="F1319" t="s">
        <v>2213</v>
      </c>
      <c r="G1319" t="s">
        <v>3275</v>
      </c>
      <c r="H1319" t="s">
        <v>3686</v>
      </c>
    </row>
    <row r="1320" spans="6:8">
      <c r="F1320" t="s">
        <v>2214</v>
      </c>
      <c r="G1320" t="s">
        <v>3276</v>
      </c>
      <c r="H1320" t="s">
        <v>3686</v>
      </c>
    </row>
    <row r="1321" spans="6:8">
      <c r="F1321" t="s">
        <v>2215</v>
      </c>
      <c r="G1321" t="s">
        <v>3277</v>
      </c>
      <c r="H1321" t="s">
        <v>3686</v>
      </c>
    </row>
    <row r="1322" spans="6:8">
      <c r="F1322" t="s">
        <v>2216</v>
      </c>
      <c r="G1322" t="s">
        <v>3278</v>
      </c>
      <c r="H1322" t="s">
        <v>3686</v>
      </c>
    </row>
    <row r="1323" spans="6:8">
      <c r="F1323" t="s">
        <v>2217</v>
      </c>
      <c r="G1323" t="s">
        <v>3279</v>
      </c>
      <c r="H1323" t="s">
        <v>3686</v>
      </c>
    </row>
    <row r="1324" spans="6:8">
      <c r="F1324" t="s">
        <v>2218</v>
      </c>
      <c r="G1324" t="s">
        <v>3280</v>
      </c>
      <c r="H1324" t="s">
        <v>3686</v>
      </c>
    </row>
    <row r="1325" spans="6:8">
      <c r="F1325" t="s">
        <v>2219</v>
      </c>
      <c r="G1325" t="s">
        <v>3281</v>
      </c>
      <c r="H1325" t="s">
        <v>3686</v>
      </c>
    </row>
    <row r="1326" spans="6:8">
      <c r="F1326" t="s">
        <v>2220</v>
      </c>
      <c r="G1326" t="s">
        <v>3282</v>
      </c>
      <c r="H1326" t="s">
        <v>3686</v>
      </c>
    </row>
    <row r="1327" spans="6:8">
      <c r="F1327" t="s">
        <v>2221</v>
      </c>
      <c r="G1327" t="s">
        <v>3283</v>
      </c>
      <c r="H1327" t="s">
        <v>3686</v>
      </c>
    </row>
    <row r="1328" spans="6:8">
      <c r="F1328" t="s">
        <v>2222</v>
      </c>
      <c r="G1328" t="s">
        <v>3284</v>
      </c>
      <c r="H1328" t="s">
        <v>3686</v>
      </c>
    </row>
    <row r="1329" spans="6:8">
      <c r="F1329" t="s">
        <v>2223</v>
      </c>
      <c r="G1329" t="s">
        <v>3285</v>
      </c>
      <c r="H1329" t="s">
        <v>4486</v>
      </c>
    </row>
    <row r="1330" spans="6:8">
      <c r="F1330" t="s">
        <v>2224</v>
      </c>
      <c r="G1330" t="s">
        <v>2837</v>
      </c>
      <c r="H1330" t="s">
        <v>4487</v>
      </c>
    </row>
    <row r="1331" spans="6:8">
      <c r="F1331" t="s">
        <v>2225</v>
      </c>
      <c r="G1331" t="s">
        <v>3286</v>
      </c>
      <c r="H1331" t="s">
        <v>4155</v>
      </c>
    </row>
    <row r="1332" spans="6:8">
      <c r="H1332" t="s">
        <v>4489</v>
      </c>
    </row>
    <row r="1333" spans="6:8">
      <c r="F1333" t="s">
        <v>2226</v>
      </c>
      <c r="G1333" t="s">
        <v>2821</v>
      </c>
      <c r="H1333" t="s">
        <v>4491</v>
      </c>
    </row>
    <row r="1334" spans="6:8">
      <c r="F1334" t="s">
        <v>2027</v>
      </c>
      <c r="G1334" t="s">
        <v>3130</v>
      </c>
      <c r="H1334" t="s">
        <v>4492</v>
      </c>
    </row>
    <row r="1335" spans="6:8">
      <c r="H1335" t="s">
        <v>4493</v>
      </c>
    </row>
    <row r="1336" spans="6:8">
      <c r="F1336" t="s">
        <v>2227</v>
      </c>
      <c r="G1336" t="s">
        <v>3287</v>
      </c>
      <c r="H1336" t="s">
        <v>4503</v>
      </c>
    </row>
    <row r="1337" spans="6:8">
      <c r="F1337" t="s">
        <v>2228</v>
      </c>
      <c r="G1337" t="s">
        <v>2884</v>
      </c>
      <c r="H1337" t="s">
        <v>3832</v>
      </c>
    </row>
    <row r="1338" spans="6:8">
      <c r="H1338" t="s">
        <v>3833</v>
      </c>
    </row>
    <row r="1339" spans="6:8">
      <c r="H1339" t="s">
        <v>3834</v>
      </c>
    </row>
    <row r="1340" spans="6:8">
      <c r="H1340" t="s">
        <v>3835</v>
      </c>
    </row>
    <row r="1341" spans="6:8">
      <c r="H1341" t="s">
        <v>3836</v>
      </c>
    </row>
    <row r="1342" spans="6:8">
      <c r="H1342" t="s">
        <v>3837</v>
      </c>
    </row>
    <row r="1343" spans="6:8">
      <c r="F1343" t="s">
        <v>2099</v>
      </c>
      <c r="G1343" t="s">
        <v>3182</v>
      </c>
      <c r="H1343" t="s">
        <v>4505</v>
      </c>
    </row>
    <row r="1344" spans="6:8">
      <c r="H1344" t="s">
        <v>4506</v>
      </c>
    </row>
    <row r="1345" spans="6:8">
      <c r="H1345" t="s">
        <v>4507</v>
      </c>
    </row>
    <row r="1346" spans="6:8">
      <c r="H1346" t="s">
        <v>4508</v>
      </c>
    </row>
    <row r="1347" spans="6:8">
      <c r="F1347" t="s">
        <v>2229</v>
      </c>
      <c r="G1347" t="s">
        <v>3288</v>
      </c>
      <c r="H1347" t="s">
        <v>4510</v>
      </c>
    </row>
    <row r="1348" spans="6:8">
      <c r="F1348" t="s">
        <v>2230</v>
      </c>
      <c r="G1348" t="s">
        <v>3289</v>
      </c>
      <c r="H1348" t="s">
        <v>4519</v>
      </c>
    </row>
    <row r="1349" spans="6:8">
      <c r="F1349" t="s">
        <v>2231</v>
      </c>
      <c r="G1349" t="s">
        <v>3290</v>
      </c>
      <c r="H1349" t="s">
        <v>4521</v>
      </c>
    </row>
    <row r="1350" spans="6:8">
      <c r="H1350" t="s">
        <v>4522</v>
      </c>
    </row>
    <row r="1351" spans="6:8">
      <c r="H1351" t="s">
        <v>4523</v>
      </c>
    </row>
    <row r="1352" spans="6:8">
      <c r="H1352" t="s">
        <v>4524</v>
      </c>
    </row>
    <row r="1353" spans="6:8">
      <c r="H1353" t="s">
        <v>4525</v>
      </c>
    </row>
    <row r="1354" spans="6:8">
      <c r="H1354" t="s">
        <v>4526</v>
      </c>
    </row>
    <row r="1355" spans="6:8">
      <c r="H1355" t="s">
        <v>4527</v>
      </c>
    </row>
    <row r="1356" spans="6:8">
      <c r="H1356" t="s">
        <v>4528</v>
      </c>
    </row>
    <row r="1357" spans="6:8">
      <c r="H1357" t="s">
        <v>4529</v>
      </c>
    </row>
    <row r="1358" spans="6:8">
      <c r="H1358" t="s">
        <v>4530</v>
      </c>
    </row>
    <row r="1359" spans="6:8">
      <c r="F1359" t="s">
        <v>2232</v>
      </c>
      <c r="G1359" t="s">
        <v>3291</v>
      </c>
      <c r="H1359" t="s">
        <v>4536</v>
      </c>
    </row>
    <row r="1360" spans="6:8">
      <c r="H1360" t="s">
        <v>4537</v>
      </c>
    </row>
    <row r="1361" spans="1:8">
      <c r="H1361" t="s">
        <v>4538</v>
      </c>
    </row>
    <row r="1362" spans="1:8">
      <c r="H1362" t="s">
        <v>4539</v>
      </c>
    </row>
    <row r="1363" spans="1:8">
      <c r="A1363" t="s">
        <v>321</v>
      </c>
      <c r="B1363">
        <f>HYPERLINK("https://github.com/pmd/pmd/commit/15571a15db7e468eac1b824c692c843f665b5e79", "15571a15db7e468eac1b824c692c843f665b5e79")</f>
        <v>0</v>
      </c>
      <c r="C1363">
        <f>HYPERLINK("https://github.com/pmd/pmd/commit/fddf301589b30a42f47e600c786e3520ecf3eeaa", "fddf301589b30a42f47e600c786e3520ecf3eeaa")</f>
        <v>0</v>
      </c>
      <c r="D1363" t="s">
        <v>769</v>
      </c>
      <c r="E1363" t="s">
        <v>1110</v>
      </c>
      <c r="F1363" t="s">
        <v>2277</v>
      </c>
      <c r="G1363" t="s">
        <v>2940</v>
      </c>
      <c r="H1363" t="s">
        <v>4087</v>
      </c>
    </row>
    <row r="1364" spans="1:8">
      <c r="H1364" t="s">
        <v>4088</v>
      </c>
    </row>
    <row r="1365" spans="1:8">
      <c r="H1365" t="s">
        <v>3795</v>
      </c>
    </row>
    <row r="1366" spans="1:8">
      <c r="H1366" t="s">
        <v>4089</v>
      </c>
    </row>
    <row r="1367" spans="1:8">
      <c r="H1367" t="s">
        <v>4540</v>
      </c>
    </row>
    <row r="1368" spans="1:8">
      <c r="F1368" t="s">
        <v>2278</v>
      </c>
      <c r="G1368" t="s">
        <v>3299</v>
      </c>
      <c r="H1368" t="s">
        <v>4087</v>
      </c>
    </row>
    <row r="1369" spans="1:8">
      <c r="H1369" t="s">
        <v>4088</v>
      </c>
    </row>
    <row r="1370" spans="1:8">
      <c r="H1370" t="s">
        <v>3795</v>
      </c>
    </row>
    <row r="1371" spans="1:8">
      <c r="H1371" t="s">
        <v>4089</v>
      </c>
    </row>
    <row r="1372" spans="1:8">
      <c r="F1372" t="s">
        <v>2279</v>
      </c>
      <c r="G1372" t="s">
        <v>3174</v>
      </c>
      <c r="H1372" t="s">
        <v>4275</v>
      </c>
    </row>
    <row r="1373" spans="1:8">
      <c r="H1373" t="s">
        <v>4541</v>
      </c>
    </row>
    <row r="1374" spans="1:8">
      <c r="F1374" t="s">
        <v>2280</v>
      </c>
      <c r="G1374" t="s">
        <v>3300</v>
      </c>
      <c r="H1374" t="s">
        <v>4087</v>
      </c>
    </row>
    <row r="1375" spans="1:8">
      <c r="H1375" t="s">
        <v>4088</v>
      </c>
    </row>
    <row r="1376" spans="1:8">
      <c r="H1376" t="s">
        <v>3795</v>
      </c>
    </row>
    <row r="1377" spans="1:8">
      <c r="H1377" t="s">
        <v>4089</v>
      </c>
    </row>
    <row r="1378" spans="1:8">
      <c r="H1378" t="s">
        <v>4540</v>
      </c>
    </row>
    <row r="1379" spans="1:8">
      <c r="A1379" t="s">
        <v>322</v>
      </c>
      <c r="B1379">
        <f>HYPERLINK("https://github.com/pmd/pmd/commit/b781fd3eb56b606294ca049ee45f0c6d0a2f0b4f", "b781fd3eb56b606294ca049ee45f0c6d0a2f0b4f")</f>
        <v>0</v>
      </c>
      <c r="C1379">
        <f>HYPERLINK("https://github.com/pmd/pmd/commit/5789144b9349503bde0e4695f5be137cf3fe5a26", "5789144b9349503bde0e4695f5be137cf3fe5a26")</f>
        <v>0</v>
      </c>
      <c r="D1379" t="s">
        <v>772</v>
      </c>
      <c r="E1379" t="s">
        <v>1111</v>
      </c>
      <c r="F1379" t="s">
        <v>2281</v>
      </c>
      <c r="G1379" t="s">
        <v>3301</v>
      </c>
      <c r="H1379" t="s">
        <v>4542</v>
      </c>
    </row>
    <row r="1380" spans="1:8">
      <c r="A1380" t="s">
        <v>326</v>
      </c>
      <c r="B1380">
        <f>HYPERLINK("https://github.com/pmd/pmd/commit/5c548570f6c3ebddc186475c040124d7a4715ee5", "5c548570f6c3ebddc186475c040124d7a4715ee5")</f>
        <v>0</v>
      </c>
      <c r="C1380">
        <f>HYPERLINK("https://github.com/pmd/pmd/commit/e41b56a8e5419e0c6548afa9e94b6bca6a096d4f", "e41b56a8e5419e0c6548afa9e94b6bca6a096d4f")</f>
        <v>0</v>
      </c>
      <c r="D1380" t="s">
        <v>769</v>
      </c>
      <c r="E1380" t="s">
        <v>1115</v>
      </c>
      <c r="F1380" t="s">
        <v>2284</v>
      </c>
      <c r="G1380" t="s">
        <v>3302</v>
      </c>
      <c r="H1380" t="s">
        <v>4549</v>
      </c>
    </row>
    <row r="1381" spans="1:8">
      <c r="A1381" t="s">
        <v>329</v>
      </c>
      <c r="B1381">
        <f>HYPERLINK("https://github.com/pmd/pmd/commit/d038fed36eaa2584bef03fc1d7ad3ca9f6235b66", "d038fed36eaa2584bef03fc1d7ad3ca9f6235b66")</f>
        <v>0</v>
      </c>
      <c r="C1381">
        <f>HYPERLINK("https://github.com/pmd/pmd/commit/8ce1607b236bf1c5dd85ef520bb6cc2f35bee91c", "8ce1607b236bf1c5dd85ef520bb6cc2f35bee91c")</f>
        <v>0</v>
      </c>
      <c r="D1381" t="s">
        <v>769</v>
      </c>
      <c r="E1381" t="s">
        <v>1118</v>
      </c>
      <c r="F1381" t="s">
        <v>2283</v>
      </c>
      <c r="G1381" t="s">
        <v>2916</v>
      </c>
      <c r="H1381" t="s">
        <v>4556</v>
      </c>
    </row>
    <row r="1382" spans="1:8">
      <c r="H1382" t="s">
        <v>4557</v>
      </c>
    </row>
    <row r="1383" spans="1:8">
      <c r="H1383" t="s">
        <v>4558</v>
      </c>
    </row>
    <row r="1384" spans="1:8">
      <c r="H1384" t="s">
        <v>4559</v>
      </c>
    </row>
    <row r="1385" spans="1:8">
      <c r="H1385" t="s">
        <v>4560</v>
      </c>
    </row>
    <row r="1386" spans="1:8">
      <c r="A1386" t="s">
        <v>334</v>
      </c>
      <c r="B1386">
        <f>HYPERLINK("https://github.com/pmd/pmd/commit/3ef82a6c3af05270cffb62a0cf067f424ceadb22", "3ef82a6c3af05270cffb62a0cf067f424ceadb22")</f>
        <v>0</v>
      </c>
      <c r="C1386">
        <f>HYPERLINK("https://github.com/pmd/pmd/commit/d5593f516f2cac18403634162f5f64e3e054c452", "d5593f516f2cac18403634162f5f64e3e054c452")</f>
        <v>0</v>
      </c>
      <c r="D1386" t="s">
        <v>769</v>
      </c>
      <c r="E1386" t="s">
        <v>1123</v>
      </c>
      <c r="F1386" t="s">
        <v>2294</v>
      </c>
      <c r="G1386" t="s">
        <v>3199</v>
      </c>
      <c r="H1386" t="s">
        <v>4545</v>
      </c>
    </row>
    <row r="1387" spans="1:8">
      <c r="A1387" t="s">
        <v>336</v>
      </c>
      <c r="B1387">
        <f>HYPERLINK("https://github.com/pmd/pmd/commit/c74b43baf22b17fc3f248d665ad85bf5f8c6045b", "c74b43baf22b17fc3f248d665ad85bf5f8c6045b")</f>
        <v>0</v>
      </c>
      <c r="C1387">
        <f>HYPERLINK("https://github.com/pmd/pmd/commit/59b14bd00969b2e98bfb4ec13be0eaed1beef709", "59b14bd00969b2e98bfb4ec13be0eaed1beef709")</f>
        <v>0</v>
      </c>
      <c r="D1387" t="s">
        <v>769</v>
      </c>
      <c r="E1387" t="s">
        <v>1125</v>
      </c>
      <c r="F1387" t="s">
        <v>2305</v>
      </c>
      <c r="G1387" t="s">
        <v>3315</v>
      </c>
      <c r="H1387" t="s">
        <v>4602</v>
      </c>
    </row>
    <row r="1388" spans="1:8">
      <c r="A1388" t="s">
        <v>341</v>
      </c>
      <c r="B1388">
        <f>HYPERLINK("https://github.com/pmd/pmd/commit/19d18a65d3acef40e87fbc7dbc563b07e3ea4ce4", "19d18a65d3acef40e87fbc7dbc563b07e3ea4ce4")</f>
        <v>0</v>
      </c>
      <c r="C1388">
        <f>HYPERLINK("https://github.com/pmd/pmd/commit/8057a5c0df1051ee6b00440650621765560db179", "8057a5c0df1051ee6b00440650621765560db179")</f>
        <v>0</v>
      </c>
      <c r="D1388" t="s">
        <v>769</v>
      </c>
      <c r="E1388" t="s">
        <v>1129</v>
      </c>
      <c r="F1388" t="s">
        <v>2316</v>
      </c>
      <c r="G1388" t="s">
        <v>3326</v>
      </c>
      <c r="H1388" t="s">
        <v>4310</v>
      </c>
    </row>
    <row r="1389" spans="1:8">
      <c r="F1389" t="s">
        <v>2317</v>
      </c>
      <c r="G1389" t="s">
        <v>3327</v>
      </c>
      <c r="H1389" t="s">
        <v>4311</v>
      </c>
    </row>
    <row r="1390" spans="1:8">
      <c r="H1390" t="s">
        <v>4608</v>
      </c>
    </row>
    <row r="1391" spans="1:8">
      <c r="F1391" t="s">
        <v>2318</v>
      </c>
      <c r="G1391" t="s">
        <v>3328</v>
      </c>
      <c r="H1391" t="s">
        <v>4609</v>
      </c>
    </row>
    <row r="1392" spans="1:8">
      <c r="F1392" t="s">
        <v>2319</v>
      </c>
      <c r="G1392" t="s">
        <v>3329</v>
      </c>
      <c r="H1392" t="s">
        <v>4610</v>
      </c>
    </row>
    <row r="1393" spans="1:8">
      <c r="A1393" t="s">
        <v>343</v>
      </c>
      <c r="B1393">
        <f>HYPERLINK("https://github.com/pmd/pmd/commit/3393507082938c28f62d1e08cc2e39092ff277df", "3393507082938c28f62d1e08cc2e39092ff277df")</f>
        <v>0</v>
      </c>
      <c r="C1393">
        <f>HYPERLINK("https://github.com/pmd/pmd/commit/d788b6ce74aee262b4ef365acebcda6a03f8d8c0", "d788b6ce74aee262b4ef365acebcda6a03f8d8c0")</f>
        <v>0</v>
      </c>
      <c r="D1393" t="s">
        <v>769</v>
      </c>
      <c r="E1393" t="s">
        <v>1131</v>
      </c>
      <c r="F1393" t="s">
        <v>2321</v>
      </c>
      <c r="G1393" t="s">
        <v>2911</v>
      </c>
      <c r="H1393" t="s">
        <v>3645</v>
      </c>
    </row>
    <row r="1394" spans="1:8">
      <c r="A1394" t="s">
        <v>347</v>
      </c>
      <c r="B1394">
        <f>HYPERLINK("https://github.com/pmd/pmd/commit/e6f5380719e5bf11a5d9f15323964f8feedbf972", "e6f5380719e5bf11a5d9f15323964f8feedbf972")</f>
        <v>0</v>
      </c>
      <c r="C1394">
        <f>HYPERLINK("https://github.com/pmd/pmd/commit/44a8c0defe26f76c6f2b7afec870c7cae49a8448", "44a8c0defe26f76c6f2b7afec870c7cae49a8448")</f>
        <v>0</v>
      </c>
      <c r="D1394" t="s">
        <v>769</v>
      </c>
      <c r="E1394" t="s">
        <v>1135</v>
      </c>
      <c r="F1394" t="s">
        <v>2315</v>
      </c>
      <c r="G1394" t="s">
        <v>3325</v>
      </c>
      <c r="H1394" t="s">
        <v>4613</v>
      </c>
    </row>
    <row r="1395" spans="1:8">
      <c r="A1395" t="s">
        <v>348</v>
      </c>
      <c r="B1395">
        <f>HYPERLINK("https://github.com/pmd/pmd/commit/89fcd45f75f79f5f223e4f572ef332f75869dcef", "89fcd45f75f79f5f223e4f572ef332f75869dcef")</f>
        <v>0</v>
      </c>
      <c r="C1395">
        <f>HYPERLINK("https://github.com/pmd/pmd/commit/4e75f57bdf3021d7bb3742a3933cd4a938d369ff", "4e75f57bdf3021d7bb3742a3933cd4a938d369ff")</f>
        <v>0</v>
      </c>
      <c r="D1395" t="s">
        <v>773</v>
      </c>
      <c r="E1395" t="s">
        <v>1136</v>
      </c>
      <c r="F1395" t="s">
        <v>2326</v>
      </c>
      <c r="G1395" t="s">
        <v>3333</v>
      </c>
      <c r="H1395" t="s">
        <v>4614</v>
      </c>
    </row>
    <row r="1396" spans="1:8">
      <c r="H1396" t="s">
        <v>4615</v>
      </c>
    </row>
    <row r="1397" spans="1:8">
      <c r="H1397" t="s">
        <v>4616</v>
      </c>
    </row>
    <row r="1398" spans="1:8">
      <c r="H1398" t="s">
        <v>4617</v>
      </c>
    </row>
    <row r="1399" spans="1:8">
      <c r="H1399" t="s">
        <v>4618</v>
      </c>
    </row>
    <row r="1400" spans="1:8">
      <c r="H1400" t="s">
        <v>4619</v>
      </c>
    </row>
    <row r="1401" spans="1:8">
      <c r="H1401" t="s">
        <v>4620</v>
      </c>
    </row>
    <row r="1402" spans="1:8">
      <c r="H1402" t="s">
        <v>4621</v>
      </c>
    </row>
    <row r="1403" spans="1:8">
      <c r="H1403" t="s">
        <v>4622</v>
      </c>
    </row>
    <row r="1404" spans="1:8">
      <c r="H1404" t="s">
        <v>4623</v>
      </c>
    </row>
    <row r="1405" spans="1:8">
      <c r="H1405" t="s">
        <v>4624</v>
      </c>
    </row>
    <row r="1406" spans="1:8">
      <c r="H1406" t="s">
        <v>4625</v>
      </c>
    </row>
    <row r="1407" spans="1:8">
      <c r="H1407" t="s">
        <v>4626</v>
      </c>
    </row>
    <row r="1408" spans="1:8">
      <c r="F1408" t="s">
        <v>2328</v>
      </c>
      <c r="G1408" t="s">
        <v>3334</v>
      </c>
      <c r="H1408" t="s">
        <v>4630</v>
      </c>
    </row>
    <row r="1409" spans="6:8">
      <c r="F1409" t="s">
        <v>2331</v>
      </c>
      <c r="G1409" t="s">
        <v>3335</v>
      </c>
      <c r="H1409" t="s">
        <v>4631</v>
      </c>
    </row>
    <row r="1410" spans="6:8">
      <c r="F1410" t="s">
        <v>2332</v>
      </c>
      <c r="G1410" t="s">
        <v>3336</v>
      </c>
      <c r="H1410" t="s">
        <v>4632</v>
      </c>
    </row>
    <row r="1411" spans="6:8">
      <c r="H1411" t="s">
        <v>4633</v>
      </c>
    </row>
    <row r="1412" spans="6:8">
      <c r="H1412" t="s">
        <v>4634</v>
      </c>
    </row>
    <row r="1413" spans="6:8">
      <c r="H1413" t="s">
        <v>4635</v>
      </c>
    </row>
    <row r="1414" spans="6:8">
      <c r="H1414" t="s">
        <v>4636</v>
      </c>
    </row>
    <row r="1415" spans="6:8">
      <c r="H1415" t="s">
        <v>4637</v>
      </c>
    </row>
    <row r="1416" spans="6:8">
      <c r="H1416" t="s">
        <v>4638</v>
      </c>
    </row>
    <row r="1417" spans="6:8">
      <c r="H1417" t="s">
        <v>4639</v>
      </c>
    </row>
    <row r="1418" spans="6:8">
      <c r="H1418" t="s">
        <v>4640</v>
      </c>
    </row>
    <row r="1419" spans="6:8">
      <c r="H1419" t="s">
        <v>4641</v>
      </c>
    </row>
    <row r="1420" spans="6:8">
      <c r="H1420" t="s">
        <v>4642</v>
      </c>
    </row>
    <row r="1421" spans="6:8">
      <c r="H1421" t="s">
        <v>4643</v>
      </c>
    </row>
    <row r="1422" spans="6:8">
      <c r="H1422" t="s">
        <v>4644</v>
      </c>
    </row>
    <row r="1423" spans="6:8">
      <c r="H1423" t="s">
        <v>4645</v>
      </c>
    </row>
    <row r="1424" spans="6:8">
      <c r="H1424" t="s">
        <v>4646</v>
      </c>
    </row>
    <row r="1425" spans="8:8">
      <c r="H1425" t="s">
        <v>4647</v>
      </c>
    </row>
    <row r="1426" spans="8:8">
      <c r="H1426" t="s">
        <v>4648</v>
      </c>
    </row>
    <row r="1427" spans="8:8">
      <c r="H1427" t="s">
        <v>4649</v>
      </c>
    </row>
    <row r="1428" spans="8:8">
      <c r="H1428" t="s">
        <v>4650</v>
      </c>
    </row>
    <row r="1429" spans="8:8">
      <c r="H1429" t="s">
        <v>4651</v>
      </c>
    </row>
    <row r="1430" spans="8:8">
      <c r="H1430" t="s">
        <v>4652</v>
      </c>
    </row>
    <row r="1431" spans="8:8">
      <c r="H1431" t="s">
        <v>4653</v>
      </c>
    </row>
    <row r="1432" spans="8:8">
      <c r="H1432" t="s">
        <v>4654</v>
      </c>
    </row>
    <row r="1433" spans="8:8">
      <c r="H1433" t="s">
        <v>4655</v>
      </c>
    </row>
    <row r="1434" spans="8:8">
      <c r="H1434" t="s">
        <v>4656</v>
      </c>
    </row>
    <row r="1435" spans="8:8">
      <c r="H1435" t="s">
        <v>4657</v>
      </c>
    </row>
    <row r="1436" spans="8:8">
      <c r="H1436" t="s">
        <v>4658</v>
      </c>
    </row>
    <row r="1437" spans="8:8">
      <c r="H1437" t="s">
        <v>4659</v>
      </c>
    </row>
    <row r="1438" spans="8:8">
      <c r="H1438" t="s">
        <v>4660</v>
      </c>
    </row>
    <row r="1439" spans="8:8">
      <c r="H1439" t="s">
        <v>4661</v>
      </c>
    </row>
    <row r="1440" spans="8:8">
      <c r="H1440" t="s">
        <v>4662</v>
      </c>
    </row>
    <row r="1441" spans="6:8">
      <c r="H1441" t="s">
        <v>4663</v>
      </c>
    </row>
    <row r="1442" spans="6:8">
      <c r="H1442" t="s">
        <v>4664</v>
      </c>
    </row>
    <row r="1443" spans="6:8">
      <c r="H1443" t="s">
        <v>4665</v>
      </c>
    </row>
    <row r="1444" spans="6:8">
      <c r="H1444" t="s">
        <v>4666</v>
      </c>
    </row>
    <row r="1445" spans="6:8">
      <c r="H1445" t="s">
        <v>4667</v>
      </c>
    </row>
    <row r="1446" spans="6:8">
      <c r="H1446" t="s">
        <v>4668</v>
      </c>
    </row>
    <row r="1447" spans="6:8">
      <c r="H1447" t="s">
        <v>4669</v>
      </c>
    </row>
    <row r="1448" spans="6:8">
      <c r="H1448" t="s">
        <v>4670</v>
      </c>
    </row>
    <row r="1449" spans="6:8">
      <c r="H1449" t="s">
        <v>4671</v>
      </c>
    </row>
    <row r="1450" spans="6:8">
      <c r="H1450" t="s">
        <v>4672</v>
      </c>
    </row>
    <row r="1451" spans="6:8">
      <c r="H1451" t="s">
        <v>4673</v>
      </c>
    </row>
    <row r="1452" spans="6:8">
      <c r="H1452" t="s">
        <v>4674</v>
      </c>
    </row>
    <row r="1453" spans="6:8">
      <c r="H1453" t="s">
        <v>4675</v>
      </c>
    </row>
    <row r="1454" spans="6:8">
      <c r="F1454" t="s">
        <v>2333</v>
      </c>
      <c r="G1454" t="s">
        <v>3337</v>
      </c>
      <c r="H1454" t="s">
        <v>4637</v>
      </c>
    </row>
    <row r="1455" spans="6:8">
      <c r="H1455" t="s">
        <v>4678</v>
      </c>
    </row>
    <row r="1456" spans="6:8">
      <c r="H1456" t="s">
        <v>4679</v>
      </c>
    </row>
    <row r="1457" spans="6:8">
      <c r="H1457" t="s">
        <v>4680</v>
      </c>
    </row>
    <row r="1458" spans="6:8">
      <c r="H1458" t="s">
        <v>4681</v>
      </c>
    </row>
    <row r="1459" spans="6:8">
      <c r="H1459" t="s">
        <v>4682</v>
      </c>
    </row>
    <row r="1460" spans="6:8">
      <c r="H1460" t="s">
        <v>4683</v>
      </c>
    </row>
    <row r="1461" spans="6:8">
      <c r="H1461" t="s">
        <v>4684</v>
      </c>
    </row>
    <row r="1462" spans="6:8">
      <c r="H1462" t="s">
        <v>4685</v>
      </c>
    </row>
    <row r="1463" spans="6:8">
      <c r="F1463" t="s">
        <v>2334</v>
      </c>
      <c r="G1463" t="s">
        <v>3338</v>
      </c>
      <c r="H1463" t="s">
        <v>4687</v>
      </c>
    </row>
    <row r="1464" spans="6:8">
      <c r="H1464" t="s">
        <v>4688</v>
      </c>
    </row>
    <row r="1465" spans="6:8">
      <c r="H1465" t="s">
        <v>4689</v>
      </c>
    </row>
    <row r="1466" spans="6:8">
      <c r="H1466" t="s">
        <v>4690</v>
      </c>
    </row>
    <row r="1467" spans="6:8">
      <c r="H1467" t="s">
        <v>4691</v>
      </c>
    </row>
    <row r="1468" spans="6:8">
      <c r="F1468" t="s">
        <v>2335</v>
      </c>
      <c r="G1468" t="s">
        <v>3339</v>
      </c>
      <c r="H1468" t="s">
        <v>4693</v>
      </c>
    </row>
    <row r="1469" spans="6:8">
      <c r="F1469" t="s">
        <v>2306</v>
      </c>
      <c r="G1469" t="s">
        <v>3316</v>
      </c>
      <c r="H1469" t="s">
        <v>4630</v>
      </c>
    </row>
    <row r="1470" spans="6:8">
      <c r="F1470" t="s">
        <v>2342</v>
      </c>
      <c r="G1470" t="s">
        <v>3340</v>
      </c>
      <c r="H1470" t="s">
        <v>4630</v>
      </c>
    </row>
    <row r="1471" spans="6:8">
      <c r="F1471" t="s">
        <v>2343</v>
      </c>
      <c r="G1471" t="s">
        <v>3341</v>
      </c>
      <c r="H1471" t="s">
        <v>4694</v>
      </c>
    </row>
    <row r="1472" spans="6:8">
      <c r="H1472" t="s">
        <v>4695</v>
      </c>
    </row>
    <row r="1473" spans="6:8">
      <c r="F1473" t="s">
        <v>2344</v>
      </c>
      <c r="G1473" t="s">
        <v>3342</v>
      </c>
      <c r="H1473" t="s">
        <v>4696</v>
      </c>
    </row>
    <row r="1474" spans="6:8">
      <c r="H1474" t="s">
        <v>4697</v>
      </c>
    </row>
    <row r="1475" spans="6:8">
      <c r="H1475" t="s">
        <v>4698</v>
      </c>
    </row>
    <row r="1476" spans="6:8">
      <c r="F1476" t="s">
        <v>2345</v>
      </c>
      <c r="G1476" t="s">
        <v>2927</v>
      </c>
      <c r="H1476" t="s">
        <v>4700</v>
      </c>
    </row>
    <row r="1477" spans="6:8">
      <c r="H1477" t="s">
        <v>4701</v>
      </c>
    </row>
    <row r="1478" spans="6:8">
      <c r="H1478" t="s">
        <v>4702</v>
      </c>
    </row>
    <row r="1479" spans="6:8">
      <c r="H1479" t="s">
        <v>4703</v>
      </c>
    </row>
    <row r="1480" spans="6:8">
      <c r="H1480" t="s">
        <v>4704</v>
      </c>
    </row>
    <row r="1481" spans="6:8">
      <c r="H1481" t="s">
        <v>4705</v>
      </c>
    </row>
    <row r="1482" spans="6:8">
      <c r="H1482" t="s">
        <v>4706</v>
      </c>
    </row>
    <row r="1483" spans="6:8">
      <c r="H1483" t="s">
        <v>4707</v>
      </c>
    </row>
    <row r="1484" spans="6:8">
      <c r="F1484" t="s">
        <v>2295</v>
      </c>
      <c r="G1484" t="s">
        <v>3309</v>
      </c>
      <c r="H1484" t="s">
        <v>4630</v>
      </c>
    </row>
    <row r="1485" spans="6:8">
      <c r="F1485" t="s">
        <v>2308</v>
      </c>
      <c r="G1485" t="s">
        <v>3318</v>
      </c>
      <c r="H1485" t="s">
        <v>4630</v>
      </c>
    </row>
    <row r="1486" spans="6:8">
      <c r="F1486" t="s">
        <v>2350</v>
      </c>
      <c r="G1486" t="s">
        <v>3343</v>
      </c>
      <c r="H1486" t="s">
        <v>4711</v>
      </c>
    </row>
    <row r="1487" spans="6:8">
      <c r="H1487" t="s">
        <v>4712</v>
      </c>
    </row>
    <row r="1488" spans="6:8">
      <c r="H1488" t="s">
        <v>4713</v>
      </c>
    </row>
    <row r="1489" spans="6:8">
      <c r="F1489" t="s">
        <v>2353</v>
      </c>
      <c r="G1489" t="s">
        <v>2897</v>
      </c>
      <c r="H1489" t="s">
        <v>3599</v>
      </c>
    </row>
    <row r="1490" spans="6:8">
      <c r="F1490" t="s">
        <v>2355</v>
      </c>
      <c r="G1490" t="s">
        <v>3344</v>
      </c>
      <c r="H1490" t="s">
        <v>4714</v>
      </c>
    </row>
    <row r="1491" spans="6:8">
      <c r="F1491" t="s">
        <v>2356</v>
      </c>
      <c r="G1491" t="s">
        <v>3345</v>
      </c>
      <c r="H1491" t="s">
        <v>4392</v>
      </c>
    </row>
    <row r="1492" spans="6:8">
      <c r="H1492" t="s">
        <v>3795</v>
      </c>
    </row>
    <row r="1493" spans="6:8">
      <c r="H1493" t="s">
        <v>4716</v>
      </c>
    </row>
    <row r="1494" spans="6:8">
      <c r="H1494" t="s">
        <v>4717</v>
      </c>
    </row>
    <row r="1495" spans="6:8">
      <c r="F1495" t="s">
        <v>2357</v>
      </c>
      <c r="G1495" t="s">
        <v>3346</v>
      </c>
      <c r="H1495" t="s">
        <v>4718</v>
      </c>
    </row>
    <row r="1496" spans="6:8">
      <c r="H1496" t="s">
        <v>4719</v>
      </c>
    </row>
    <row r="1497" spans="6:8">
      <c r="H1497" t="s">
        <v>4720</v>
      </c>
    </row>
    <row r="1498" spans="6:8">
      <c r="H1498" t="s">
        <v>4721</v>
      </c>
    </row>
    <row r="1499" spans="6:8">
      <c r="H1499" t="s">
        <v>4722</v>
      </c>
    </row>
    <row r="1500" spans="6:8">
      <c r="H1500" t="s">
        <v>4723</v>
      </c>
    </row>
    <row r="1501" spans="6:8">
      <c r="H1501" t="s">
        <v>4724</v>
      </c>
    </row>
    <row r="1502" spans="6:8">
      <c r="H1502" t="s">
        <v>4725</v>
      </c>
    </row>
    <row r="1503" spans="6:8">
      <c r="H1503" t="s">
        <v>4726</v>
      </c>
    </row>
    <row r="1504" spans="6:8">
      <c r="H1504" t="s">
        <v>4727</v>
      </c>
    </row>
    <row r="1505" spans="1:8">
      <c r="F1505" t="s">
        <v>2358</v>
      </c>
      <c r="G1505" t="s">
        <v>3347</v>
      </c>
      <c r="H1505" t="s">
        <v>4714</v>
      </c>
    </row>
    <row r="1506" spans="1:8">
      <c r="H1506" t="s">
        <v>4731</v>
      </c>
    </row>
    <row r="1507" spans="1:8">
      <c r="H1507" t="s">
        <v>4732</v>
      </c>
    </row>
    <row r="1508" spans="1:8">
      <c r="F1508" t="s">
        <v>2359</v>
      </c>
      <c r="G1508" t="s">
        <v>3348</v>
      </c>
      <c r="H1508" t="s">
        <v>4714</v>
      </c>
    </row>
    <row r="1509" spans="1:8">
      <c r="A1509" t="s">
        <v>349</v>
      </c>
      <c r="B1509">
        <f>HYPERLINK("https://github.com/pmd/pmd/commit/378c903e9cd1798a7ca4ebd6cf26c6a2275bcd0a", "378c903e9cd1798a7ca4ebd6cf26c6a2275bcd0a")</f>
        <v>0</v>
      </c>
      <c r="C1509">
        <f>HYPERLINK("https://github.com/pmd/pmd/commit/18da883596ef784b40754f1a6ec655e22939def8", "18da883596ef784b40754f1a6ec655e22939def8")</f>
        <v>0</v>
      </c>
      <c r="D1509" t="s">
        <v>773</v>
      </c>
      <c r="E1509" t="s">
        <v>1137</v>
      </c>
      <c r="F1509" t="s">
        <v>2362</v>
      </c>
      <c r="G1509" t="s">
        <v>3349</v>
      </c>
      <c r="H1509" t="s">
        <v>3892</v>
      </c>
    </row>
    <row r="1510" spans="1:8">
      <c r="A1510" t="s">
        <v>355</v>
      </c>
      <c r="B1510">
        <f>HYPERLINK("https://github.com/pmd/pmd/commit/71df067a0dbd27ef78e4c82ca7cc58fd138f65c3", "71df067a0dbd27ef78e4c82ca7cc58fd138f65c3")</f>
        <v>0</v>
      </c>
      <c r="C1510">
        <f>HYPERLINK("https://github.com/pmd/pmd/commit/cbb3d39e338b55d5fa078bb41058b1843a996af5", "cbb3d39e338b55d5fa078bb41058b1843a996af5")</f>
        <v>0</v>
      </c>
      <c r="D1510" t="s">
        <v>776</v>
      </c>
      <c r="E1510" t="s">
        <v>1143</v>
      </c>
      <c r="F1510" t="s">
        <v>2369</v>
      </c>
      <c r="G1510" t="s">
        <v>3354</v>
      </c>
      <c r="H1510" t="s">
        <v>4734</v>
      </c>
    </row>
    <row r="1511" spans="1:8">
      <c r="A1511" t="s">
        <v>355</v>
      </c>
      <c r="B1511">
        <f>HYPERLINK("https://github.com/pmd/pmd/commit/4dad69c9de8be15f151665568d6a0d6b56f04bfc", "4dad69c9de8be15f151665568d6a0d6b56f04bfc")</f>
        <v>0</v>
      </c>
      <c r="C1511">
        <f>HYPERLINK("https://github.com/pmd/pmd/commit/bd574644d021bd8becb74a7ce0c4583a853ead3c", "bd574644d021bd8becb74a7ce0c4583a853ead3c")</f>
        <v>0</v>
      </c>
      <c r="D1511" t="s">
        <v>776</v>
      </c>
      <c r="E1511" t="s">
        <v>1145</v>
      </c>
      <c r="F1511" t="s">
        <v>2369</v>
      </c>
      <c r="G1511" t="s">
        <v>3354</v>
      </c>
      <c r="H1511" t="s">
        <v>4742</v>
      </c>
    </row>
    <row r="1512" spans="1:8">
      <c r="H1512" t="s">
        <v>4743</v>
      </c>
    </row>
    <row r="1513" spans="1:8">
      <c r="H1513" t="s">
        <v>4744</v>
      </c>
    </row>
    <row r="1514" spans="1:8">
      <c r="A1514" t="s">
        <v>356</v>
      </c>
      <c r="B1514">
        <f>HYPERLINK("https://github.com/pmd/pmd/commit/1d6c9327a0df102a7f04308dd07a3b1a226107f2", "1d6c9327a0df102a7f04308dd07a3b1a226107f2")</f>
        <v>0</v>
      </c>
      <c r="C1514">
        <f>HYPERLINK("https://github.com/pmd/pmd/commit/555266b1b13116a046480d82ca872c4969559310", "555266b1b13116a046480d82ca872c4969559310")</f>
        <v>0</v>
      </c>
      <c r="D1514" t="s">
        <v>776</v>
      </c>
      <c r="E1514" t="s">
        <v>1146</v>
      </c>
      <c r="F1514" t="s">
        <v>2370</v>
      </c>
      <c r="G1514" t="s">
        <v>3355</v>
      </c>
      <c r="H1514" t="s">
        <v>4745</v>
      </c>
    </row>
    <row r="1515" spans="1:8">
      <c r="A1515" t="s">
        <v>367</v>
      </c>
      <c r="B1515">
        <f>HYPERLINK("https://github.com/pmd/pmd/commit/eb2d942ed46e820e8ab874da0d9f8057037ab177", "eb2d942ed46e820e8ab874da0d9f8057037ab177")</f>
        <v>0</v>
      </c>
      <c r="C1515">
        <f>HYPERLINK("https://github.com/pmd/pmd/commit/e6663dc9ce108683d5944fb226ed5bbfbe2fa25a", "e6663dc9ce108683d5944fb226ed5bbfbe2fa25a")</f>
        <v>0</v>
      </c>
      <c r="D1515" t="s">
        <v>769</v>
      </c>
      <c r="E1515" t="s">
        <v>1155</v>
      </c>
      <c r="F1515" t="s">
        <v>2417</v>
      </c>
      <c r="G1515" t="s">
        <v>2800</v>
      </c>
      <c r="H1515" t="s">
        <v>4164</v>
      </c>
    </row>
    <row r="1516" spans="1:8">
      <c r="H1516" t="s">
        <v>4165</v>
      </c>
    </row>
    <row r="1517" spans="1:8">
      <c r="F1517" t="s">
        <v>2419</v>
      </c>
      <c r="G1517" t="s">
        <v>3383</v>
      </c>
      <c r="H1517" t="s">
        <v>4746</v>
      </c>
    </row>
    <row r="1518" spans="1:8">
      <c r="H1518" t="s">
        <v>4747</v>
      </c>
    </row>
    <row r="1519" spans="1:8">
      <c r="H1519" t="s">
        <v>4748</v>
      </c>
    </row>
    <row r="1520" spans="1:8">
      <c r="F1520" t="s">
        <v>2420</v>
      </c>
      <c r="G1520" t="s">
        <v>3384</v>
      </c>
      <c r="H1520" t="s">
        <v>4749</v>
      </c>
    </row>
    <row r="1521" spans="1:8">
      <c r="H1521" t="s">
        <v>4750</v>
      </c>
    </row>
    <row r="1522" spans="1:8">
      <c r="A1522" t="s">
        <v>368</v>
      </c>
      <c r="B1522">
        <f>HYPERLINK("https://github.com/pmd/pmd/commit/e2801519874e8a9695366946e6a51b479b3e4703", "e2801519874e8a9695366946e6a51b479b3e4703")</f>
        <v>0</v>
      </c>
      <c r="C1522">
        <f>HYPERLINK("https://github.com/pmd/pmd/commit/eb2d942ed46e820e8ab874da0d9f8057037ab177", "eb2d942ed46e820e8ab874da0d9f8057037ab177")</f>
        <v>0</v>
      </c>
      <c r="D1522" t="s">
        <v>769</v>
      </c>
      <c r="E1522" t="s">
        <v>1156</v>
      </c>
      <c r="F1522" t="s">
        <v>2421</v>
      </c>
      <c r="G1522" t="s">
        <v>3385</v>
      </c>
      <c r="H1522" t="s">
        <v>4751</v>
      </c>
    </row>
    <row r="1523" spans="1:8">
      <c r="H1523" t="s">
        <v>4752</v>
      </c>
    </row>
    <row r="1524" spans="1:8">
      <c r="F1524" t="s">
        <v>2372</v>
      </c>
      <c r="G1524" t="s">
        <v>2975</v>
      </c>
      <c r="H1524" t="s">
        <v>4001</v>
      </c>
    </row>
    <row r="1525" spans="1:8">
      <c r="H1525" t="s">
        <v>4002</v>
      </c>
    </row>
    <row r="1526" spans="1:8">
      <c r="H1526" t="s">
        <v>4003</v>
      </c>
    </row>
    <row r="1527" spans="1:8">
      <c r="H1527" t="s">
        <v>4004</v>
      </c>
    </row>
    <row r="1528" spans="1:8">
      <c r="H1528" t="s">
        <v>4005</v>
      </c>
    </row>
    <row r="1529" spans="1:8">
      <c r="H1529" t="s">
        <v>4753</v>
      </c>
    </row>
    <row r="1530" spans="1:8">
      <c r="F1530" t="s">
        <v>2391</v>
      </c>
      <c r="G1530" t="s">
        <v>2918</v>
      </c>
      <c r="H1530" t="s">
        <v>4033</v>
      </c>
    </row>
    <row r="1531" spans="1:8">
      <c r="H1531" t="s">
        <v>4034</v>
      </c>
    </row>
    <row r="1532" spans="1:8">
      <c r="H1532" t="s">
        <v>4035</v>
      </c>
    </row>
    <row r="1533" spans="1:8">
      <c r="H1533" t="s">
        <v>4036</v>
      </c>
    </row>
    <row r="1534" spans="1:8">
      <c r="H1534" t="s">
        <v>4038</v>
      </c>
    </row>
    <row r="1535" spans="1:8">
      <c r="H1535" t="s">
        <v>4039</v>
      </c>
    </row>
    <row r="1536" spans="1:8">
      <c r="H1536" t="s">
        <v>4040</v>
      </c>
    </row>
    <row r="1537" spans="8:8">
      <c r="H1537" t="s">
        <v>4041</v>
      </c>
    </row>
    <row r="1538" spans="8:8">
      <c r="H1538" t="s">
        <v>4042</v>
      </c>
    </row>
    <row r="1539" spans="8:8">
      <c r="H1539" t="s">
        <v>4043</v>
      </c>
    </row>
    <row r="1540" spans="8:8">
      <c r="H1540" t="s">
        <v>4044</v>
      </c>
    </row>
    <row r="1541" spans="8:8">
      <c r="H1541" t="s">
        <v>4045</v>
      </c>
    </row>
    <row r="1542" spans="8:8">
      <c r="H1542" t="s">
        <v>4046</v>
      </c>
    </row>
    <row r="1543" spans="8:8">
      <c r="H1543" t="s">
        <v>4047</v>
      </c>
    </row>
    <row r="1544" spans="8:8">
      <c r="H1544" t="s">
        <v>4048</v>
      </c>
    </row>
    <row r="1545" spans="8:8">
      <c r="H1545" t="s">
        <v>4049</v>
      </c>
    </row>
    <row r="1546" spans="8:8">
      <c r="H1546" t="s">
        <v>4050</v>
      </c>
    </row>
    <row r="1547" spans="8:8">
      <c r="H1547" t="s">
        <v>4051</v>
      </c>
    </row>
    <row r="1548" spans="8:8">
      <c r="H1548" t="s">
        <v>4052</v>
      </c>
    </row>
    <row r="1549" spans="8:8">
      <c r="H1549" t="s">
        <v>4053</v>
      </c>
    </row>
    <row r="1550" spans="8:8">
      <c r="H1550" t="s">
        <v>4054</v>
      </c>
    </row>
    <row r="1551" spans="8:8">
      <c r="H1551" t="s">
        <v>4055</v>
      </c>
    </row>
    <row r="1552" spans="8:8">
      <c r="H1552" t="s">
        <v>4056</v>
      </c>
    </row>
    <row r="1553" spans="1:8">
      <c r="H1553" t="s">
        <v>4057</v>
      </c>
    </row>
    <row r="1554" spans="1:8">
      <c r="H1554" t="s">
        <v>4058</v>
      </c>
    </row>
    <row r="1555" spans="1:8">
      <c r="H1555" t="s">
        <v>4059</v>
      </c>
    </row>
    <row r="1556" spans="1:8">
      <c r="H1556" t="s">
        <v>4060</v>
      </c>
    </row>
    <row r="1557" spans="1:8">
      <c r="H1557" t="s">
        <v>4062</v>
      </c>
    </row>
    <row r="1558" spans="1:8">
      <c r="H1558" t="s">
        <v>4063</v>
      </c>
    </row>
    <row r="1559" spans="1:8">
      <c r="A1559" t="s">
        <v>369</v>
      </c>
      <c r="B1559">
        <f>HYPERLINK("https://github.com/pmd/pmd/commit/3cb9a423c9007240bed025b8b7b8e62b7f41f97a", "3cb9a423c9007240bed025b8b7b8e62b7f41f97a")</f>
        <v>0</v>
      </c>
      <c r="C1559">
        <f>HYPERLINK("https://github.com/pmd/pmd/commit/e2801519874e8a9695366946e6a51b479b3e4703", "e2801519874e8a9695366946e6a51b479b3e4703")</f>
        <v>0</v>
      </c>
      <c r="D1559" t="s">
        <v>769</v>
      </c>
      <c r="E1559" t="s">
        <v>1157</v>
      </c>
      <c r="F1559" t="s">
        <v>2422</v>
      </c>
      <c r="G1559" t="s">
        <v>3386</v>
      </c>
      <c r="H1559" t="s">
        <v>4602</v>
      </c>
    </row>
    <row r="1560" spans="1:8">
      <c r="F1560" t="s">
        <v>2423</v>
      </c>
      <c r="G1560" t="s">
        <v>3387</v>
      </c>
      <c r="H1560" t="s">
        <v>4754</v>
      </c>
    </row>
    <row r="1561" spans="1:8">
      <c r="H1561" t="s">
        <v>4755</v>
      </c>
    </row>
    <row r="1562" spans="1:8">
      <c r="A1562" t="s">
        <v>370</v>
      </c>
      <c r="B1562">
        <f>HYPERLINK("https://github.com/pmd/pmd/commit/b950929b7cd224c32eef1b2d3afc32d4c6b53ab4", "b950929b7cd224c32eef1b2d3afc32d4c6b53ab4")</f>
        <v>0</v>
      </c>
      <c r="C1562">
        <f>HYPERLINK("https://github.com/pmd/pmd/commit/b6bc06d3d28f538cd70544c0344750da5f500e43", "b6bc06d3d28f538cd70544c0344750da5f500e43")</f>
        <v>0</v>
      </c>
      <c r="D1562" t="s">
        <v>769</v>
      </c>
      <c r="E1562" t="s">
        <v>1158</v>
      </c>
      <c r="F1562" t="s">
        <v>2415</v>
      </c>
      <c r="G1562" t="s">
        <v>3381</v>
      </c>
      <c r="H1562" t="s">
        <v>4758</v>
      </c>
    </row>
    <row r="1563" spans="1:8">
      <c r="A1563" t="s">
        <v>372</v>
      </c>
      <c r="B1563">
        <f>HYPERLINK("https://github.com/pmd/pmd/commit/d5a9ba949f154c0826c17959505504cf8caf3596", "d5a9ba949f154c0826c17959505504cf8caf3596")</f>
        <v>0</v>
      </c>
      <c r="C1563">
        <f>HYPERLINK("https://github.com/pmd/pmd/commit/854bde01898c13a527d577449c1f208d01794fb2", "854bde01898c13a527d577449c1f208d01794fb2")</f>
        <v>0</v>
      </c>
      <c r="D1563" t="s">
        <v>776</v>
      </c>
      <c r="E1563" t="s">
        <v>1160</v>
      </c>
      <c r="F1563" t="s">
        <v>2369</v>
      </c>
      <c r="G1563" t="s">
        <v>3354</v>
      </c>
      <c r="H1563" t="s">
        <v>4759</v>
      </c>
    </row>
    <row r="1564" spans="1:8">
      <c r="A1564" t="s">
        <v>374</v>
      </c>
      <c r="B1564">
        <f>HYPERLINK("https://github.com/pmd/pmd/commit/47b29dfaa7a5f7054145dd5a886ce1b8f5e78d04", "47b29dfaa7a5f7054145dd5a886ce1b8f5e78d04")</f>
        <v>0</v>
      </c>
      <c r="C1564">
        <f>HYPERLINK("https://github.com/pmd/pmd/commit/5c91394619adac230cfc9ad7d860d079e91c4d80", "5c91394619adac230cfc9ad7d860d079e91c4d80")</f>
        <v>0</v>
      </c>
      <c r="D1564" t="s">
        <v>777</v>
      </c>
      <c r="E1564" t="s">
        <v>1162</v>
      </c>
      <c r="F1564" t="s">
        <v>2425</v>
      </c>
      <c r="G1564" t="s">
        <v>3199</v>
      </c>
      <c r="H1564" t="s">
        <v>4258</v>
      </c>
    </row>
    <row r="1565" spans="1:8">
      <c r="F1565" t="s">
        <v>2426</v>
      </c>
      <c r="G1565" t="s">
        <v>3389</v>
      </c>
      <c r="H1565" t="s">
        <v>4631</v>
      </c>
    </row>
    <row r="1566" spans="1:8">
      <c r="F1566" t="s">
        <v>2428</v>
      </c>
      <c r="G1566" t="s">
        <v>3337</v>
      </c>
      <c r="H1566" t="s">
        <v>4683</v>
      </c>
    </row>
    <row r="1567" spans="1:8">
      <c r="H1567" t="s">
        <v>4684</v>
      </c>
    </row>
    <row r="1568" spans="1:8">
      <c r="F1568" t="s">
        <v>2429</v>
      </c>
      <c r="G1568" t="s">
        <v>3391</v>
      </c>
      <c r="H1568" t="s">
        <v>4632</v>
      </c>
    </row>
    <row r="1569" spans="1:8">
      <c r="H1569" t="s">
        <v>4653</v>
      </c>
    </row>
    <row r="1570" spans="1:8">
      <c r="H1570" t="s">
        <v>4657</v>
      </c>
    </row>
    <row r="1571" spans="1:8">
      <c r="H1571" t="s">
        <v>4661</v>
      </c>
    </row>
    <row r="1572" spans="1:8">
      <c r="H1572" t="s">
        <v>4662</v>
      </c>
    </row>
    <row r="1573" spans="1:8">
      <c r="F1573" t="s">
        <v>2430</v>
      </c>
      <c r="G1573" t="s">
        <v>3339</v>
      </c>
      <c r="H1573" t="s">
        <v>4693</v>
      </c>
    </row>
    <row r="1574" spans="1:8">
      <c r="A1574" t="s">
        <v>376</v>
      </c>
      <c r="B1574">
        <f>HYPERLINK("https://github.com/pmd/pmd/commit/83dc8d6272f3fa673d44289e71e52a5a9db9eeac", "83dc8d6272f3fa673d44289e71e52a5a9db9eeac")</f>
        <v>0</v>
      </c>
      <c r="C1574">
        <f>HYPERLINK("https://github.com/pmd/pmd/commit/8af50fb169456953bdc8d74c62de07caa8d90e5c", "8af50fb169456953bdc8d74c62de07caa8d90e5c")</f>
        <v>0</v>
      </c>
      <c r="D1574" t="s">
        <v>777</v>
      </c>
      <c r="E1574" t="s">
        <v>1164</v>
      </c>
      <c r="F1574" t="s">
        <v>2432</v>
      </c>
      <c r="G1574" t="s">
        <v>3391</v>
      </c>
      <c r="H1574" t="s">
        <v>4649</v>
      </c>
    </row>
    <row r="1575" spans="1:8">
      <c r="H1575" t="s">
        <v>4650</v>
      </c>
    </row>
    <row r="1576" spans="1:8">
      <c r="H1576" t="s">
        <v>4655</v>
      </c>
    </row>
    <row r="1577" spans="1:8">
      <c r="H1577" t="s">
        <v>4656</v>
      </c>
    </row>
    <row r="1578" spans="1:8">
      <c r="H1578" t="s">
        <v>4659</v>
      </c>
    </row>
    <row r="1579" spans="1:8">
      <c r="H1579" t="s">
        <v>4660</v>
      </c>
    </row>
    <row r="1580" spans="1:8">
      <c r="H1580" t="s">
        <v>4663</v>
      </c>
    </row>
    <row r="1581" spans="1:8">
      <c r="H1581" t="s">
        <v>4664</v>
      </c>
    </row>
    <row r="1582" spans="1:8">
      <c r="H1582" t="s">
        <v>4665</v>
      </c>
    </row>
    <row r="1583" spans="1:8">
      <c r="H1583" t="s">
        <v>4666</v>
      </c>
    </row>
    <row r="1584" spans="1:8">
      <c r="A1584" t="s">
        <v>377</v>
      </c>
      <c r="B1584">
        <f>HYPERLINK("https://github.com/pmd/pmd/commit/cd2eb5dcf18734139323301a55fa051548ab24cb", "cd2eb5dcf18734139323301a55fa051548ab24cb")</f>
        <v>0</v>
      </c>
      <c r="C1584">
        <f>HYPERLINK("https://github.com/pmd/pmd/commit/76dda01512112d51bd57f223f0be7ae8e9b75c16", "76dda01512112d51bd57f223f0be7ae8e9b75c16")</f>
        <v>0</v>
      </c>
      <c r="D1584" t="s">
        <v>777</v>
      </c>
      <c r="E1584" t="s">
        <v>1165</v>
      </c>
      <c r="F1584" t="s">
        <v>2432</v>
      </c>
      <c r="G1584" t="s">
        <v>3391</v>
      </c>
      <c r="H1584" t="s">
        <v>4654</v>
      </c>
    </row>
    <row r="1585" spans="1:8">
      <c r="H1585" t="s">
        <v>4675</v>
      </c>
    </row>
    <row r="1586" spans="1:8">
      <c r="A1586" t="s">
        <v>378</v>
      </c>
      <c r="B1586">
        <f>HYPERLINK("https://github.com/pmd/pmd/commit/1218cd5c5b949ee075ff02d1aefc6b340ae74610", "1218cd5c5b949ee075ff02d1aefc6b340ae74610")</f>
        <v>0</v>
      </c>
      <c r="C1586">
        <f>HYPERLINK("https://github.com/pmd/pmd/commit/b7974d0486a205c4e9e2848517f408a77509f81a", "b7974d0486a205c4e9e2848517f408a77509f81a")</f>
        <v>0</v>
      </c>
      <c r="D1586" t="s">
        <v>776</v>
      </c>
      <c r="E1586" t="s">
        <v>1162</v>
      </c>
      <c r="F1586" t="s">
        <v>2425</v>
      </c>
      <c r="G1586" t="s">
        <v>3199</v>
      </c>
      <c r="H1586" t="s">
        <v>4258</v>
      </c>
    </row>
    <row r="1587" spans="1:8">
      <c r="F1587" t="s">
        <v>2426</v>
      </c>
      <c r="G1587" t="s">
        <v>3389</v>
      </c>
      <c r="H1587" t="s">
        <v>4631</v>
      </c>
    </row>
    <row r="1588" spans="1:8">
      <c r="F1588" t="s">
        <v>2428</v>
      </c>
      <c r="G1588" t="s">
        <v>3337</v>
      </c>
      <c r="H1588" t="s">
        <v>4683</v>
      </c>
    </row>
    <row r="1589" spans="1:8">
      <c r="H1589" t="s">
        <v>4684</v>
      </c>
    </row>
    <row r="1590" spans="1:8">
      <c r="F1590" t="s">
        <v>2429</v>
      </c>
      <c r="G1590" t="s">
        <v>3391</v>
      </c>
      <c r="H1590" t="s">
        <v>4632</v>
      </c>
    </row>
    <row r="1591" spans="1:8">
      <c r="H1591" t="s">
        <v>4653</v>
      </c>
    </row>
    <row r="1592" spans="1:8">
      <c r="H1592" t="s">
        <v>4657</v>
      </c>
    </row>
    <row r="1593" spans="1:8">
      <c r="H1593" t="s">
        <v>4661</v>
      </c>
    </row>
    <row r="1594" spans="1:8">
      <c r="H1594" t="s">
        <v>4662</v>
      </c>
    </row>
    <row r="1595" spans="1:8">
      <c r="F1595" t="s">
        <v>2430</v>
      </c>
      <c r="G1595" t="s">
        <v>3339</v>
      </c>
      <c r="H1595" t="s">
        <v>4693</v>
      </c>
    </row>
    <row r="1596" spans="1:8">
      <c r="A1596" t="s">
        <v>379</v>
      </c>
      <c r="B1596">
        <f>HYPERLINK("https://github.com/pmd/pmd/commit/7d9cd70e5531206dde733480900fdf56386a4a29", "7d9cd70e5531206dde733480900fdf56386a4a29")</f>
        <v>0</v>
      </c>
      <c r="C1596">
        <f>HYPERLINK("https://github.com/pmd/pmd/commit/72122470c7219a5874587b4c1ca33dfbd73df7a4", "72122470c7219a5874587b4c1ca33dfbd73df7a4")</f>
        <v>0</v>
      </c>
      <c r="D1596" t="s">
        <v>776</v>
      </c>
      <c r="E1596" t="s">
        <v>1164</v>
      </c>
      <c r="F1596" t="s">
        <v>2432</v>
      </c>
      <c r="G1596" t="s">
        <v>3391</v>
      </c>
      <c r="H1596" t="s">
        <v>4649</v>
      </c>
    </row>
    <row r="1597" spans="1:8">
      <c r="H1597" t="s">
        <v>4650</v>
      </c>
    </row>
    <row r="1598" spans="1:8">
      <c r="H1598" t="s">
        <v>4655</v>
      </c>
    </row>
    <row r="1599" spans="1:8">
      <c r="H1599" t="s">
        <v>4656</v>
      </c>
    </row>
    <row r="1600" spans="1:8">
      <c r="H1600" t="s">
        <v>4659</v>
      </c>
    </row>
    <row r="1601" spans="1:8">
      <c r="H1601" t="s">
        <v>4660</v>
      </c>
    </row>
    <row r="1602" spans="1:8">
      <c r="H1602" t="s">
        <v>4663</v>
      </c>
    </row>
    <row r="1603" spans="1:8">
      <c r="H1603" t="s">
        <v>4664</v>
      </c>
    </row>
    <row r="1604" spans="1:8">
      <c r="H1604" t="s">
        <v>4665</v>
      </c>
    </row>
    <row r="1605" spans="1:8">
      <c r="H1605" t="s">
        <v>4666</v>
      </c>
    </row>
    <row r="1606" spans="1:8">
      <c r="A1606" t="s">
        <v>379</v>
      </c>
      <c r="B1606">
        <f>HYPERLINK("https://github.com/pmd/pmd/commit/758a131454217900f2b7e45b361ca0173fcaf89b", "758a131454217900f2b7e45b361ca0173fcaf89b")</f>
        <v>0</v>
      </c>
      <c r="C1606">
        <f>HYPERLINK("https://github.com/pmd/pmd/commit/a29e77fe2914e269c547488babd07ac1bea7a01e", "a29e77fe2914e269c547488babd07ac1bea7a01e")</f>
        <v>0</v>
      </c>
      <c r="D1606" t="s">
        <v>776</v>
      </c>
      <c r="E1606" t="s">
        <v>1165</v>
      </c>
      <c r="F1606" t="s">
        <v>2432</v>
      </c>
      <c r="G1606" t="s">
        <v>3391</v>
      </c>
      <c r="H1606" t="s">
        <v>4654</v>
      </c>
    </row>
    <row r="1607" spans="1:8">
      <c r="H1607" t="s">
        <v>4675</v>
      </c>
    </row>
    <row r="1608" spans="1:8">
      <c r="A1608" t="s">
        <v>381</v>
      </c>
      <c r="B1608">
        <f>HYPERLINK("https://github.com/pmd/pmd/commit/3c5c177d952258fbb7a7776e91470078169158ce", "3c5c177d952258fbb7a7776e91470078169158ce")</f>
        <v>0</v>
      </c>
      <c r="C1608">
        <f>HYPERLINK("https://github.com/pmd/pmd/commit/4834af3089593aca74dad80ec53c3359dd705ace", "4834af3089593aca74dad80ec53c3359dd705ace")</f>
        <v>0</v>
      </c>
      <c r="D1608" t="s">
        <v>773</v>
      </c>
      <c r="E1608" t="s">
        <v>1167</v>
      </c>
      <c r="F1608" t="s">
        <v>2433</v>
      </c>
      <c r="G1608" t="s">
        <v>2988</v>
      </c>
      <c r="H1608" t="s">
        <v>4764</v>
      </c>
    </row>
    <row r="1609" spans="1:8">
      <c r="H1609" t="s">
        <v>4765</v>
      </c>
    </row>
    <row r="1610" spans="1:8">
      <c r="H1610" t="s">
        <v>4766</v>
      </c>
    </row>
    <row r="1611" spans="1:8">
      <c r="H1611" t="s">
        <v>4767</v>
      </c>
    </row>
    <row r="1612" spans="1:8">
      <c r="H1612" t="s">
        <v>4768</v>
      </c>
    </row>
    <row r="1613" spans="1:8">
      <c r="A1613" t="s">
        <v>382</v>
      </c>
      <c r="B1613">
        <f>HYPERLINK("https://github.com/pmd/pmd/commit/48e4efea4b2d0a98b2f0c8732a89f122bb0649b4", "48e4efea4b2d0a98b2f0c8732a89f122bb0649b4")</f>
        <v>0</v>
      </c>
      <c r="C1613">
        <f>HYPERLINK("https://github.com/pmd/pmd/commit/44ee615cf26627593f21aa0fc430aa0786483883", "44ee615cf26627593f21aa0fc430aa0786483883")</f>
        <v>0</v>
      </c>
      <c r="D1613" t="s">
        <v>779</v>
      </c>
      <c r="E1613" t="s">
        <v>1167</v>
      </c>
      <c r="F1613" t="s">
        <v>2433</v>
      </c>
      <c r="G1613" t="s">
        <v>2988</v>
      </c>
      <c r="H1613" t="s">
        <v>4764</v>
      </c>
    </row>
    <row r="1614" spans="1:8">
      <c r="H1614" t="s">
        <v>4765</v>
      </c>
    </row>
    <row r="1615" spans="1:8">
      <c r="H1615" t="s">
        <v>4766</v>
      </c>
    </row>
    <row r="1616" spans="1:8">
      <c r="H1616" t="s">
        <v>4767</v>
      </c>
    </row>
    <row r="1617" spans="1:8">
      <c r="H1617" t="s">
        <v>4768</v>
      </c>
    </row>
    <row r="1618" spans="1:8">
      <c r="A1618" t="s">
        <v>386</v>
      </c>
      <c r="B1618">
        <f>HYPERLINK("https://github.com/pmd/pmd/commit/5c8d324230957c08f25833fa187fc02b4867f99b", "5c8d324230957c08f25833fa187fc02b4867f99b")</f>
        <v>0</v>
      </c>
      <c r="C1618">
        <f>HYPERLINK("https://github.com/pmd/pmd/commit/ee0558a07c6d3731e45f926ccc135b4856ebcc03", "ee0558a07c6d3731e45f926ccc135b4856ebcc03")</f>
        <v>0</v>
      </c>
      <c r="D1618" t="s">
        <v>777</v>
      </c>
      <c r="E1618" t="s">
        <v>1170</v>
      </c>
      <c r="F1618" t="s">
        <v>2432</v>
      </c>
      <c r="G1618" t="s">
        <v>3391</v>
      </c>
      <c r="H1618" t="s">
        <v>4637</v>
      </c>
    </row>
    <row r="1619" spans="1:8">
      <c r="A1619" t="s">
        <v>387</v>
      </c>
      <c r="B1619">
        <f>HYPERLINK("https://github.com/pmd/pmd/commit/63ea1906afacc108871bb42c8e98d1e684df58c8", "63ea1906afacc108871bb42c8e98d1e684df58c8")</f>
        <v>0</v>
      </c>
      <c r="C1619">
        <f>HYPERLINK("https://github.com/pmd/pmd/commit/c26891a09149357ceeb05752df6d69eaac236e6e", "c26891a09149357ceeb05752df6d69eaac236e6e")</f>
        <v>0</v>
      </c>
      <c r="D1619" t="s">
        <v>779</v>
      </c>
      <c r="E1619" t="s">
        <v>1171</v>
      </c>
      <c r="F1619" t="s">
        <v>2433</v>
      </c>
      <c r="G1619" t="s">
        <v>2988</v>
      </c>
      <c r="H1619" t="s">
        <v>4771</v>
      </c>
    </row>
    <row r="1620" spans="1:8">
      <c r="H1620" t="s">
        <v>4772</v>
      </c>
    </row>
    <row r="1621" spans="1:8">
      <c r="H1621" t="s">
        <v>4773</v>
      </c>
    </row>
    <row r="1622" spans="1:8">
      <c r="H1622" t="s">
        <v>4774</v>
      </c>
    </row>
    <row r="1623" spans="1:8">
      <c r="H1623" t="s">
        <v>4775</v>
      </c>
    </row>
    <row r="1624" spans="1:8">
      <c r="H1624" t="s">
        <v>4776</v>
      </c>
    </row>
    <row r="1625" spans="1:8">
      <c r="H1625" t="s">
        <v>4777</v>
      </c>
    </row>
    <row r="1626" spans="1:8">
      <c r="H1626" t="s">
        <v>4778</v>
      </c>
    </row>
    <row r="1627" spans="1:8">
      <c r="H1627" t="s">
        <v>4779</v>
      </c>
    </row>
    <row r="1628" spans="1:8">
      <c r="H1628" t="s">
        <v>4780</v>
      </c>
    </row>
    <row r="1629" spans="1:8">
      <c r="H1629" t="s">
        <v>4781</v>
      </c>
    </row>
    <row r="1630" spans="1:8">
      <c r="H1630" t="s">
        <v>4782</v>
      </c>
    </row>
    <row r="1631" spans="1:8">
      <c r="H1631" t="s">
        <v>4783</v>
      </c>
    </row>
    <row r="1632" spans="1:8">
      <c r="A1632" t="s">
        <v>388</v>
      </c>
      <c r="B1632">
        <f>HYPERLINK("https://github.com/pmd/pmd/commit/0de7313b8b7bf62052db919aac706c1b4ccfb362", "0de7313b8b7bf62052db919aac706c1b4ccfb362")</f>
        <v>0</v>
      </c>
      <c r="C1632">
        <f>HYPERLINK("https://github.com/pmd/pmd/commit/bf3d5437343334060bfc76717665dd452c6e0c17", "bf3d5437343334060bfc76717665dd452c6e0c17")</f>
        <v>0</v>
      </c>
      <c r="D1632" t="s">
        <v>769</v>
      </c>
      <c r="E1632" t="s">
        <v>1172</v>
      </c>
      <c r="F1632" t="s">
        <v>2419</v>
      </c>
      <c r="G1632" t="s">
        <v>3383</v>
      </c>
      <c r="H1632" t="s">
        <v>4746</v>
      </c>
    </row>
    <row r="1633" spans="1:8">
      <c r="H1633" t="s">
        <v>4747</v>
      </c>
    </row>
    <row r="1634" spans="1:8">
      <c r="H1634" t="s">
        <v>4748</v>
      </c>
    </row>
    <row r="1635" spans="1:8">
      <c r="A1635" t="s">
        <v>389</v>
      </c>
      <c r="B1635">
        <f>HYPERLINK("https://github.com/pmd/pmd/commit/c543cef8b16fb80a74dfe1a42c18546001b7a781", "c543cef8b16fb80a74dfe1a42c18546001b7a781")</f>
        <v>0</v>
      </c>
      <c r="C1635">
        <f>HYPERLINK("https://github.com/pmd/pmd/commit/9ad46fbf889db8e2b5a459247b86efa9b5247160", "9ad46fbf889db8e2b5a459247b86efa9b5247160")</f>
        <v>0</v>
      </c>
      <c r="D1635" t="s">
        <v>781</v>
      </c>
      <c r="E1635" t="s">
        <v>1173</v>
      </c>
      <c r="F1635" t="s">
        <v>2436</v>
      </c>
      <c r="G1635" t="s">
        <v>3394</v>
      </c>
      <c r="H1635" t="s">
        <v>4784</v>
      </c>
    </row>
    <row r="1636" spans="1:8">
      <c r="A1636" t="s">
        <v>390</v>
      </c>
      <c r="B1636">
        <f>HYPERLINK("https://github.com/pmd/pmd/commit/8e9313791ff00792a4068fd98b50567ad89fd7b2", "8e9313791ff00792a4068fd98b50567ad89fd7b2")</f>
        <v>0</v>
      </c>
      <c r="C1636">
        <f>HYPERLINK("https://github.com/pmd/pmd/commit/a0525501300fab02da808063043817655feee190", "a0525501300fab02da808063043817655feee190")</f>
        <v>0</v>
      </c>
      <c r="D1636" t="s">
        <v>781</v>
      </c>
      <c r="E1636" t="s">
        <v>1174</v>
      </c>
      <c r="F1636" t="s">
        <v>2437</v>
      </c>
      <c r="G1636" t="s">
        <v>3395</v>
      </c>
      <c r="H1636" t="s">
        <v>4785</v>
      </c>
    </row>
    <row r="1637" spans="1:8">
      <c r="F1637" t="s">
        <v>2438</v>
      </c>
      <c r="G1637" t="s">
        <v>3396</v>
      </c>
      <c r="H1637" t="s">
        <v>4786</v>
      </c>
    </row>
    <row r="1638" spans="1:8">
      <c r="H1638" t="s">
        <v>4787</v>
      </c>
    </row>
    <row r="1639" spans="1:8">
      <c r="A1639" t="s">
        <v>391</v>
      </c>
      <c r="B1639">
        <f>HYPERLINK("https://github.com/pmd/pmd/commit/18e243447b87f203f0c0652dbee42748f10bb1d5", "18e243447b87f203f0c0652dbee42748f10bb1d5")</f>
        <v>0</v>
      </c>
      <c r="C1639">
        <f>HYPERLINK("https://github.com/pmd/pmd/commit/af284f28b59e2d9645472936beef443291158476", "af284f28b59e2d9645472936beef443291158476")</f>
        <v>0</v>
      </c>
      <c r="D1639" t="s">
        <v>782</v>
      </c>
      <c r="E1639" t="s">
        <v>1175</v>
      </c>
      <c r="F1639" t="s">
        <v>2322</v>
      </c>
      <c r="G1639" t="s">
        <v>3177</v>
      </c>
      <c r="H1639" t="s">
        <v>4788</v>
      </c>
    </row>
    <row r="1640" spans="1:8">
      <c r="A1640" t="s">
        <v>394</v>
      </c>
      <c r="B1640">
        <f>HYPERLINK("https://github.com/pmd/pmd/commit/0f9a4a97c0113641af0277c8bb955afd68983e58", "0f9a4a97c0113641af0277c8bb955afd68983e58")</f>
        <v>0</v>
      </c>
      <c r="C1640">
        <f>HYPERLINK("https://github.com/pmd/pmd/commit/2c861a2f6c040b348aa6ffe9a64f2eb106c2bbfb", "2c861a2f6c040b348aa6ffe9a64f2eb106c2bbfb")</f>
        <v>0</v>
      </c>
      <c r="D1640" t="s">
        <v>769</v>
      </c>
      <c r="E1640" t="s">
        <v>1178</v>
      </c>
      <c r="F1640" t="s">
        <v>2421</v>
      </c>
      <c r="G1640" t="s">
        <v>3385</v>
      </c>
      <c r="H1640" t="s">
        <v>4792</v>
      </c>
    </row>
    <row r="1641" spans="1:8">
      <c r="H1641" t="s">
        <v>4793</v>
      </c>
    </row>
    <row r="1642" spans="1:8">
      <c r="F1642" t="s">
        <v>2440</v>
      </c>
      <c r="G1642" t="s">
        <v>3398</v>
      </c>
      <c r="H1642" t="s">
        <v>4340</v>
      </c>
    </row>
    <row r="1643" spans="1:8">
      <c r="A1643" t="s">
        <v>395</v>
      </c>
      <c r="B1643">
        <f>HYPERLINK("https://github.com/pmd/pmd/commit/739dccfcca05778793fc7d613b660e86fb3b7b99", "739dccfcca05778793fc7d613b660e86fb3b7b99")</f>
        <v>0</v>
      </c>
      <c r="C1643">
        <f>HYPERLINK("https://github.com/pmd/pmd/commit/bb8fe903eac94c0f0e849d14a0be86e1e2503890", "bb8fe903eac94c0f0e849d14a0be86e1e2503890")</f>
        <v>0</v>
      </c>
      <c r="D1643" t="s">
        <v>781</v>
      </c>
      <c r="E1643" t="s">
        <v>1179</v>
      </c>
      <c r="F1643" t="s">
        <v>2296</v>
      </c>
      <c r="G1643" t="s">
        <v>3310</v>
      </c>
      <c r="H1643" t="s">
        <v>4273</v>
      </c>
    </row>
    <row r="1644" spans="1:8">
      <c r="F1644" t="s">
        <v>2297</v>
      </c>
      <c r="G1644" t="s">
        <v>3173</v>
      </c>
      <c r="H1644" t="s">
        <v>4273</v>
      </c>
    </row>
    <row r="1645" spans="1:8">
      <c r="F1645" t="s">
        <v>2301</v>
      </c>
      <c r="G1645" t="s">
        <v>3010</v>
      </c>
      <c r="H1645" t="s">
        <v>4273</v>
      </c>
    </row>
    <row r="1646" spans="1:8">
      <c r="A1646" t="s">
        <v>396</v>
      </c>
      <c r="B1646">
        <f>HYPERLINK("https://github.com/pmd/pmd/commit/df59eb8977bd2e51f9e396cc6a2cc62fd088b7a0", "df59eb8977bd2e51f9e396cc6a2cc62fd088b7a0")</f>
        <v>0</v>
      </c>
      <c r="C1646">
        <f>HYPERLINK("https://github.com/pmd/pmd/commit/e1b12da1747de470397d4e02e01caaf4e2c81eed", "e1b12da1747de470397d4e02e01caaf4e2c81eed")</f>
        <v>0</v>
      </c>
      <c r="D1646" t="s">
        <v>781</v>
      </c>
      <c r="E1646" t="s">
        <v>1180</v>
      </c>
      <c r="F1646" t="s">
        <v>2299</v>
      </c>
      <c r="G1646" t="s">
        <v>3312</v>
      </c>
      <c r="H1646" t="s">
        <v>4802</v>
      </c>
    </row>
    <row r="1647" spans="1:8">
      <c r="H1647" t="s">
        <v>4803</v>
      </c>
    </row>
    <row r="1648" spans="1:8">
      <c r="H1648" t="s">
        <v>4804</v>
      </c>
    </row>
    <row r="1649" spans="1:8">
      <c r="A1649" t="s">
        <v>398</v>
      </c>
      <c r="B1649">
        <f>HYPERLINK("https://github.com/pmd/pmd/commit/8474131f5bd11c3851de4ea40e3041b60c8fe22c", "8474131f5bd11c3851de4ea40e3041b60c8fe22c")</f>
        <v>0</v>
      </c>
      <c r="C1649">
        <f>HYPERLINK("https://github.com/pmd/pmd/commit/5e57af605c6a974370efa64fc9bf6b74c90f9bf5", "5e57af605c6a974370efa64fc9bf6b74c90f9bf5")</f>
        <v>0</v>
      </c>
      <c r="D1649" t="s">
        <v>781</v>
      </c>
      <c r="E1649" t="s">
        <v>1182</v>
      </c>
      <c r="F1649" t="s">
        <v>2442</v>
      </c>
      <c r="G1649" t="s">
        <v>3400</v>
      </c>
      <c r="H1649" t="s">
        <v>4806</v>
      </c>
    </row>
    <row r="1650" spans="1:8">
      <c r="A1650" t="s">
        <v>402</v>
      </c>
      <c r="B1650">
        <f>HYPERLINK("https://github.com/pmd/pmd/commit/b38dc2cd02396d6b2995249ee354dbb60f5badd5", "b38dc2cd02396d6b2995249ee354dbb60f5badd5")</f>
        <v>0</v>
      </c>
      <c r="C1650">
        <f>HYPERLINK("https://github.com/pmd/pmd/commit/6fb3b99c2c060bd67bd4c1b11281b48f8cf5536c", "6fb3b99c2c060bd67bd4c1b11281b48f8cf5536c")</f>
        <v>0</v>
      </c>
      <c r="D1650" t="s">
        <v>782</v>
      </c>
      <c r="E1650" t="s">
        <v>1186</v>
      </c>
      <c r="F1650" t="s">
        <v>2445</v>
      </c>
      <c r="G1650" t="s">
        <v>3404</v>
      </c>
      <c r="H1650" t="s">
        <v>4816</v>
      </c>
    </row>
    <row r="1651" spans="1:8">
      <c r="H1651" t="s">
        <v>4817</v>
      </c>
    </row>
    <row r="1652" spans="1:8">
      <c r="H1652" t="s">
        <v>4818</v>
      </c>
    </row>
    <row r="1653" spans="1:8">
      <c r="H1653" t="s">
        <v>4819</v>
      </c>
    </row>
    <row r="1654" spans="1:8">
      <c r="A1654" t="s">
        <v>403</v>
      </c>
      <c r="B1654">
        <f>HYPERLINK("https://github.com/pmd/pmd/commit/6b335b1a253dfd97822e80fb5dab13cb1c822fb1", "6b335b1a253dfd97822e80fb5dab13cb1c822fb1")</f>
        <v>0</v>
      </c>
      <c r="C1654">
        <f>HYPERLINK("https://github.com/pmd/pmd/commit/db6dc4d5bcbba81a3f9d0f85c8301ebb6762a615", "db6dc4d5bcbba81a3f9d0f85c8301ebb6762a615")</f>
        <v>0</v>
      </c>
      <c r="D1654" t="s">
        <v>782</v>
      </c>
      <c r="E1654" t="s">
        <v>1187</v>
      </c>
      <c r="F1654" t="s">
        <v>2445</v>
      </c>
      <c r="G1654" t="s">
        <v>3404</v>
      </c>
      <c r="H1654" t="s">
        <v>4820</v>
      </c>
    </row>
    <row r="1655" spans="1:8">
      <c r="A1655" t="s">
        <v>407</v>
      </c>
      <c r="B1655">
        <f>HYPERLINK("https://github.com/pmd/pmd/commit/6d0ebbf63d6be28efedbb0c3e4d6b8aee6b89be5", "6d0ebbf63d6be28efedbb0c3e4d6b8aee6b89be5")</f>
        <v>0</v>
      </c>
      <c r="C1655">
        <f>HYPERLINK("https://github.com/pmd/pmd/commit/aa8c21d6e94d44a5035ee7536c770a59ec8fc8ed", "aa8c21d6e94d44a5035ee7536c770a59ec8fc8ed")</f>
        <v>0</v>
      </c>
      <c r="D1655" t="s">
        <v>781</v>
      </c>
      <c r="E1655" t="s">
        <v>1191</v>
      </c>
      <c r="F1655" t="s">
        <v>2447</v>
      </c>
      <c r="G1655" t="s">
        <v>3402</v>
      </c>
      <c r="H1655" t="s">
        <v>4821</v>
      </c>
    </row>
    <row r="1656" spans="1:8">
      <c r="H1656" t="s">
        <v>4822</v>
      </c>
    </row>
    <row r="1657" spans="1:8">
      <c r="H1657" t="s">
        <v>4823</v>
      </c>
    </row>
    <row r="1658" spans="1:8">
      <c r="H1658" t="s">
        <v>4824</v>
      </c>
    </row>
    <row r="1659" spans="1:8">
      <c r="H1659" t="s">
        <v>4825</v>
      </c>
    </row>
    <row r="1660" spans="1:8">
      <c r="F1660" t="s">
        <v>2449</v>
      </c>
      <c r="G1660" t="s">
        <v>3407</v>
      </c>
      <c r="H1660" t="s">
        <v>4827</v>
      </c>
    </row>
    <row r="1661" spans="1:8">
      <c r="H1661" t="s">
        <v>4828</v>
      </c>
    </row>
    <row r="1662" spans="1:8">
      <c r="H1662" t="s">
        <v>4829</v>
      </c>
    </row>
    <row r="1663" spans="1:8">
      <c r="H1663" t="s">
        <v>4830</v>
      </c>
    </row>
    <row r="1664" spans="1:8">
      <c r="H1664" t="s">
        <v>4831</v>
      </c>
    </row>
    <row r="1665" spans="1:8">
      <c r="H1665" t="s">
        <v>4832</v>
      </c>
    </row>
    <row r="1666" spans="1:8">
      <c r="H1666" t="s">
        <v>4833</v>
      </c>
    </row>
    <row r="1667" spans="1:8">
      <c r="A1667" t="s">
        <v>408</v>
      </c>
      <c r="B1667">
        <f>HYPERLINK("https://github.com/pmd/pmd/commit/152dddf6c550603a4b3e4902321e0acc71aeb746", "152dddf6c550603a4b3e4902321e0acc71aeb746")</f>
        <v>0</v>
      </c>
      <c r="C1667">
        <f>HYPERLINK("https://github.com/pmd/pmd/commit/909f98957134b615cf3b12b83df3de86117abaa0", "909f98957134b615cf3b12b83df3de86117abaa0")</f>
        <v>0</v>
      </c>
      <c r="D1667" t="s">
        <v>781</v>
      </c>
      <c r="E1667" t="s">
        <v>1192</v>
      </c>
      <c r="F1667" t="s">
        <v>2451</v>
      </c>
      <c r="G1667" t="s">
        <v>3408</v>
      </c>
      <c r="H1667" t="s">
        <v>4824</v>
      </c>
    </row>
    <row r="1668" spans="1:8">
      <c r="H1668" t="s">
        <v>4825</v>
      </c>
    </row>
    <row r="1669" spans="1:8">
      <c r="A1669" t="s">
        <v>411</v>
      </c>
      <c r="B1669">
        <f>HYPERLINK("https://github.com/pmd/pmd/commit/76b9b393689d4d5a2e3ecce2fc78ffca524e8f0d", "76b9b393689d4d5a2e3ecce2fc78ffca524e8f0d")</f>
        <v>0</v>
      </c>
      <c r="C1669">
        <f>HYPERLINK("https://github.com/pmd/pmd/commit/23a936e6548b228410c7c402265b578aaa1d3bf3", "23a936e6548b228410c7c402265b578aaa1d3bf3")</f>
        <v>0</v>
      </c>
      <c r="D1669" t="s">
        <v>781</v>
      </c>
      <c r="E1669" t="s">
        <v>1195</v>
      </c>
      <c r="F1669" t="s">
        <v>2453</v>
      </c>
      <c r="G1669" t="s">
        <v>3403</v>
      </c>
      <c r="H1669" t="s">
        <v>4809</v>
      </c>
    </row>
    <row r="1670" spans="1:8">
      <c r="H1670" t="s">
        <v>4810</v>
      </c>
    </row>
    <row r="1671" spans="1:8">
      <c r="H1671" t="s">
        <v>4811</v>
      </c>
    </row>
    <row r="1672" spans="1:8">
      <c r="H1672" t="s">
        <v>4812</v>
      </c>
    </row>
    <row r="1673" spans="1:8">
      <c r="A1673" t="s">
        <v>413</v>
      </c>
      <c r="B1673">
        <f>HYPERLINK("https://github.com/pmd/pmd/commit/f7d67df4426db0a29170e3e14f2c1e84aa6008d2", "f7d67df4426db0a29170e3e14f2c1e84aa6008d2")</f>
        <v>0</v>
      </c>
      <c r="C1673">
        <f>HYPERLINK("https://github.com/pmd/pmd/commit/b42ba5ea45adddbc44e74afa2569b38a3c47c6c6", "b42ba5ea45adddbc44e74afa2569b38a3c47c6c6")</f>
        <v>0</v>
      </c>
      <c r="D1673" t="s">
        <v>783</v>
      </c>
      <c r="E1673" t="s">
        <v>1197</v>
      </c>
      <c r="F1673" t="s">
        <v>2439</v>
      </c>
      <c r="G1673" t="s">
        <v>3397</v>
      </c>
      <c r="H1673" t="s">
        <v>4836</v>
      </c>
    </row>
    <row r="1674" spans="1:8">
      <c r="A1674" t="s">
        <v>414</v>
      </c>
      <c r="B1674">
        <f>HYPERLINK("https://github.com/pmd/pmd/commit/15b638082b9006c274d069d1c70ff327e1bc2c04", "15b638082b9006c274d069d1c70ff327e1bc2c04")</f>
        <v>0</v>
      </c>
      <c r="C1674">
        <f>HYPERLINK("https://github.com/pmd/pmd/commit/619f19cd831fc94b2191187f2085d7556127f08b", "619f19cd831fc94b2191187f2085d7556127f08b")</f>
        <v>0</v>
      </c>
      <c r="D1674" t="s">
        <v>781</v>
      </c>
      <c r="E1674" t="s">
        <v>1198</v>
      </c>
      <c r="F1674" t="s">
        <v>2456</v>
      </c>
      <c r="G1674" t="s">
        <v>3411</v>
      </c>
      <c r="H1674" t="s">
        <v>4839</v>
      </c>
    </row>
    <row r="1675" spans="1:8">
      <c r="A1675" t="s">
        <v>419</v>
      </c>
      <c r="B1675">
        <f>HYPERLINK("https://github.com/pmd/pmd/commit/1308b2c7fa57160c019d5ebdb611e40539080ec0", "1308b2c7fa57160c019d5ebdb611e40539080ec0")</f>
        <v>0</v>
      </c>
      <c r="C1675">
        <f>HYPERLINK("https://github.com/pmd/pmd/commit/2d15c6dba6fb8f00f308dfb63683671a897c0374", "2d15c6dba6fb8f00f308dfb63683671a897c0374")</f>
        <v>0</v>
      </c>
      <c r="D1675" t="s">
        <v>779</v>
      </c>
      <c r="E1675" t="s">
        <v>1203</v>
      </c>
      <c r="F1675" t="s">
        <v>2369</v>
      </c>
      <c r="G1675" t="s">
        <v>3354</v>
      </c>
      <c r="H1675" t="s">
        <v>4840</v>
      </c>
    </row>
    <row r="1676" spans="1:8">
      <c r="H1676" t="s">
        <v>4841</v>
      </c>
    </row>
    <row r="1677" spans="1:8">
      <c r="A1677" t="s">
        <v>421</v>
      </c>
      <c r="B1677">
        <f>HYPERLINK("https://github.com/pmd/pmd/commit/c29f2a44e61e259a6103ef5ed874d3cf02c24d74", "c29f2a44e61e259a6103ef5ed874d3cf02c24d74")</f>
        <v>0</v>
      </c>
      <c r="C1677">
        <f>HYPERLINK("https://github.com/pmd/pmd/commit/1d07ad353eee6e8ccaeb0b013629571ce6663617", "1d07ad353eee6e8ccaeb0b013629571ce6663617")</f>
        <v>0</v>
      </c>
      <c r="D1677" t="s">
        <v>783</v>
      </c>
      <c r="E1677" t="s">
        <v>1205</v>
      </c>
      <c r="F1677" t="s">
        <v>2465</v>
      </c>
      <c r="G1677" t="s">
        <v>2823</v>
      </c>
      <c r="H1677" t="s">
        <v>4582</v>
      </c>
    </row>
    <row r="1678" spans="1:8">
      <c r="A1678" t="s">
        <v>432</v>
      </c>
      <c r="B1678">
        <f>HYPERLINK("https://github.com/pmd/pmd/commit/109f458dbf0d6b8c64d77943f9523d98700162d9", "109f458dbf0d6b8c64d77943f9523d98700162d9")</f>
        <v>0</v>
      </c>
      <c r="C1678">
        <f>HYPERLINK("https://github.com/pmd/pmd/commit/64b862eef965aaa39c17db1808063e2f129d7057", "64b862eef965aaa39c17db1808063e2f129d7057")</f>
        <v>0</v>
      </c>
      <c r="D1678" t="s">
        <v>783</v>
      </c>
      <c r="E1678" t="s">
        <v>1216</v>
      </c>
      <c r="F1678" t="s">
        <v>2372</v>
      </c>
      <c r="G1678" t="s">
        <v>2975</v>
      </c>
      <c r="H1678" t="s">
        <v>4845</v>
      </c>
    </row>
    <row r="1679" spans="1:8">
      <c r="A1679" t="s">
        <v>436</v>
      </c>
      <c r="B1679">
        <f>HYPERLINK("https://github.com/pmd/pmd/commit/65a5d3f835f738fabcc424f1b6f3ee45f2a3cf54", "65a5d3f835f738fabcc424f1b6f3ee45f2a3cf54")</f>
        <v>0</v>
      </c>
      <c r="C1679">
        <f>HYPERLINK("https://github.com/pmd/pmd/commit/57e050f8c509ae873d40063a6e1783bb89380218", "57e050f8c509ae873d40063a6e1783bb89380218")</f>
        <v>0</v>
      </c>
      <c r="D1679" t="s">
        <v>783</v>
      </c>
      <c r="E1679" t="s">
        <v>1220</v>
      </c>
      <c r="F1679" t="s">
        <v>2465</v>
      </c>
      <c r="G1679" t="s">
        <v>2823</v>
      </c>
      <c r="H1679" t="s">
        <v>4865</v>
      </c>
    </row>
    <row r="1680" spans="1:8">
      <c r="A1680" t="s">
        <v>439</v>
      </c>
      <c r="B1680">
        <f>HYPERLINK("https://github.com/pmd/pmd/commit/ccc1443373284682809b5ae6cc0c8714701163bf", "ccc1443373284682809b5ae6cc0c8714701163bf")</f>
        <v>0</v>
      </c>
      <c r="C1680">
        <f>HYPERLINK("https://github.com/pmd/pmd/commit/eb8908796c64c84d5b8adc5de337d1325495365a", "eb8908796c64c84d5b8adc5de337d1325495365a")</f>
        <v>0</v>
      </c>
      <c r="D1680" t="s">
        <v>781</v>
      </c>
      <c r="E1680" t="s">
        <v>1223</v>
      </c>
      <c r="F1680" t="s">
        <v>2322</v>
      </c>
      <c r="G1680" t="s">
        <v>3177</v>
      </c>
      <c r="H1680" t="s">
        <v>4866</v>
      </c>
    </row>
    <row r="1681" spans="1:8">
      <c r="A1681" t="s">
        <v>446</v>
      </c>
      <c r="B1681">
        <f>HYPERLINK("https://github.com/pmd/pmd/commit/b9344ef6f6a75483439fea73403b7724c9e235a5", "b9344ef6f6a75483439fea73403b7724c9e235a5")</f>
        <v>0</v>
      </c>
      <c r="C1681">
        <f>HYPERLINK("https://github.com/pmd/pmd/commit/580c92c5505e1d7bc9cf5ec65342111d8d8990fb", "580c92c5505e1d7bc9cf5ec65342111d8d8990fb")</f>
        <v>0</v>
      </c>
      <c r="D1681" t="s">
        <v>785</v>
      </c>
      <c r="E1681" t="s">
        <v>1230</v>
      </c>
      <c r="F1681" t="s">
        <v>2504</v>
      </c>
      <c r="G1681" t="s">
        <v>3422</v>
      </c>
      <c r="H1681" t="s">
        <v>4870</v>
      </c>
    </row>
    <row r="1682" spans="1:8">
      <c r="A1682" t="s">
        <v>447</v>
      </c>
      <c r="B1682">
        <f>HYPERLINK("https://github.com/pmd/pmd/commit/ce25568664e178cd5f9535d9159e4b0793dd65c0", "ce25568664e178cd5f9535d9159e4b0793dd65c0")</f>
        <v>0</v>
      </c>
      <c r="C1682">
        <f>HYPERLINK("https://github.com/pmd/pmd/commit/e3018c3892bb34805efff9d9a2e4c6acde682887", "e3018c3892bb34805efff9d9a2e4c6acde682887")</f>
        <v>0</v>
      </c>
      <c r="D1682" t="s">
        <v>781</v>
      </c>
      <c r="E1682" t="s">
        <v>1231</v>
      </c>
      <c r="F1682" t="s">
        <v>2505</v>
      </c>
      <c r="G1682" t="s">
        <v>3423</v>
      </c>
      <c r="H1682" t="s">
        <v>4872</v>
      </c>
    </row>
    <row r="1683" spans="1:8">
      <c r="H1683" t="s">
        <v>4873</v>
      </c>
    </row>
    <row r="1684" spans="1:8">
      <c r="A1684" t="s">
        <v>452</v>
      </c>
      <c r="B1684">
        <f>HYPERLINK("https://github.com/pmd/pmd/commit/f14f00975c07a51a66f4b52623a03cf19f033c24", "f14f00975c07a51a66f4b52623a03cf19f033c24")</f>
        <v>0</v>
      </c>
      <c r="C1684">
        <f>HYPERLINK("https://github.com/pmd/pmd/commit/aaabd20173ad7add1ea4a7942e17eb4ac2c554d2", "aaabd20173ad7add1ea4a7942e17eb4ac2c554d2")</f>
        <v>0</v>
      </c>
      <c r="D1684" t="s">
        <v>783</v>
      </c>
      <c r="E1684" t="s">
        <v>1236</v>
      </c>
      <c r="F1684" t="s">
        <v>2513</v>
      </c>
      <c r="G1684" t="s">
        <v>3426</v>
      </c>
      <c r="H1684" t="s">
        <v>4877</v>
      </c>
    </row>
    <row r="1685" spans="1:8">
      <c r="F1685" t="s">
        <v>2515</v>
      </c>
      <c r="G1685" t="s">
        <v>2911</v>
      </c>
      <c r="H1685" t="s">
        <v>4878</v>
      </c>
    </row>
    <row r="1686" spans="1:8">
      <c r="H1686" t="s">
        <v>4879</v>
      </c>
    </row>
    <row r="1687" spans="1:8">
      <c r="H1687" t="s">
        <v>4880</v>
      </c>
    </row>
    <row r="1688" spans="1:8">
      <c r="H1688" t="s">
        <v>4881</v>
      </c>
    </row>
    <row r="1689" spans="1:8">
      <c r="A1689" t="s">
        <v>455</v>
      </c>
      <c r="B1689">
        <f>HYPERLINK("https://github.com/pmd/pmd/commit/b78af8b42c02943a0d3353f721f77c25d3dce23a", "b78af8b42c02943a0d3353f721f77c25d3dce23a")</f>
        <v>0</v>
      </c>
      <c r="C1689">
        <f>HYPERLINK("https://github.com/pmd/pmd/commit/efc22da116dffc30f22f448c95bb3dd6a89f1bd4", "efc22da116dffc30f22f448c95bb3dd6a89f1bd4")</f>
        <v>0</v>
      </c>
      <c r="D1689" t="s">
        <v>781</v>
      </c>
      <c r="E1689" t="s">
        <v>1239</v>
      </c>
      <c r="F1689" t="s">
        <v>2543</v>
      </c>
      <c r="G1689" t="s">
        <v>3427</v>
      </c>
      <c r="H1689" t="s">
        <v>4882</v>
      </c>
    </row>
    <row r="1690" spans="1:8">
      <c r="A1690" t="s">
        <v>457</v>
      </c>
      <c r="B1690">
        <f>HYPERLINK("https://github.com/pmd/pmd/commit/10e27ca3c09adb71bbe50877b484c53e938256ec", "10e27ca3c09adb71bbe50877b484c53e938256ec")</f>
        <v>0</v>
      </c>
      <c r="C1690">
        <f>HYPERLINK("https://github.com/pmd/pmd/commit/32002664f7cf908d1a522a21e8fa306f4485c70e", "32002664f7cf908d1a522a21e8fa306f4485c70e")</f>
        <v>0</v>
      </c>
      <c r="D1690" t="s">
        <v>785</v>
      </c>
      <c r="E1690" t="s">
        <v>1241</v>
      </c>
      <c r="F1690" t="s">
        <v>2294</v>
      </c>
      <c r="G1690" t="s">
        <v>3199</v>
      </c>
      <c r="H1690" t="s">
        <v>4708</v>
      </c>
    </row>
    <row r="1691" spans="1:8">
      <c r="A1691" t="s">
        <v>458</v>
      </c>
      <c r="B1691">
        <f>HYPERLINK("https://github.com/pmd/pmd/commit/4ba1eaa47a77e00538dac0f67109527464384409", "4ba1eaa47a77e00538dac0f67109527464384409")</f>
        <v>0</v>
      </c>
      <c r="C1691">
        <f>HYPERLINK("https://github.com/pmd/pmd/commit/41d52818b1f4d0c314d9053cc3aa3402c209c642", "41d52818b1f4d0c314d9053cc3aa3402c209c642")</f>
        <v>0</v>
      </c>
      <c r="D1691" t="s">
        <v>785</v>
      </c>
      <c r="E1691" t="s">
        <v>1242</v>
      </c>
      <c r="F1691" t="s">
        <v>2550</v>
      </c>
      <c r="G1691" t="s">
        <v>3175</v>
      </c>
      <c r="H1691" t="s">
        <v>4884</v>
      </c>
    </row>
    <row r="1692" spans="1:8">
      <c r="H1692" t="s">
        <v>4885</v>
      </c>
    </row>
    <row r="1693" spans="1:8">
      <c r="H1693" t="s">
        <v>4886</v>
      </c>
    </row>
    <row r="1694" spans="1:8">
      <c r="H1694" t="s">
        <v>4617</v>
      </c>
    </row>
    <row r="1695" spans="1:8">
      <c r="A1695" t="s">
        <v>459</v>
      </c>
      <c r="B1695">
        <f>HYPERLINK("https://github.com/pmd/pmd/commit/9c4c0679421c63412188f3f1c86f0bcd497be90e", "9c4c0679421c63412188f3f1c86f0bcd497be90e")</f>
        <v>0</v>
      </c>
      <c r="C1695">
        <f>HYPERLINK("https://github.com/pmd/pmd/commit/db630557bac9a804b3c303be76c96169432312bd", "db630557bac9a804b3c303be76c96169432312bd")</f>
        <v>0</v>
      </c>
      <c r="D1695" t="s">
        <v>783</v>
      </c>
      <c r="E1695" t="s">
        <v>1243</v>
      </c>
      <c r="F1695" t="s">
        <v>2423</v>
      </c>
      <c r="G1695" t="s">
        <v>3387</v>
      </c>
      <c r="H1695" t="s">
        <v>4887</v>
      </c>
    </row>
    <row r="1696" spans="1:8">
      <c r="H1696" t="s">
        <v>4888</v>
      </c>
    </row>
    <row r="1697" spans="1:8">
      <c r="F1697" t="s">
        <v>2422</v>
      </c>
      <c r="G1697" t="s">
        <v>3386</v>
      </c>
      <c r="H1697" t="s">
        <v>4890</v>
      </c>
    </row>
    <row r="1698" spans="1:8">
      <c r="A1698" t="s">
        <v>460</v>
      </c>
      <c r="B1698">
        <f>HYPERLINK("https://github.com/pmd/pmd/commit/dc7e0236443004c7c945693749e43625aa9b2528", "dc7e0236443004c7c945693749e43625aa9b2528")</f>
        <v>0</v>
      </c>
      <c r="C1698">
        <f>HYPERLINK("https://github.com/pmd/pmd/commit/45c8f50930abd69ca6b11c229c7571d341aedbef", "45c8f50930abd69ca6b11c229c7571d341aedbef")</f>
        <v>0</v>
      </c>
      <c r="D1698" t="s">
        <v>781</v>
      </c>
      <c r="E1698" t="s">
        <v>1244</v>
      </c>
      <c r="F1698" t="s">
        <v>2409</v>
      </c>
      <c r="G1698" t="s">
        <v>3376</v>
      </c>
      <c r="H1698" t="s">
        <v>4891</v>
      </c>
    </row>
    <row r="1699" spans="1:8">
      <c r="H1699" t="s">
        <v>4892</v>
      </c>
    </row>
    <row r="1700" spans="1:8">
      <c r="H1700" t="s">
        <v>4893</v>
      </c>
    </row>
    <row r="1701" spans="1:8">
      <c r="A1701" t="s">
        <v>461</v>
      </c>
      <c r="B1701">
        <f>HYPERLINK("https://github.com/pmd/pmd/commit/fe961010557b44c36140fb070bdcd47cd2efb3b8", "fe961010557b44c36140fb070bdcd47cd2efb3b8")</f>
        <v>0</v>
      </c>
      <c r="C1701">
        <f>HYPERLINK("https://github.com/pmd/pmd/commit/66f60e23502c658cd299a3dc1837ba7a00e4e013", "66f60e23502c658cd299a3dc1837ba7a00e4e013")</f>
        <v>0</v>
      </c>
      <c r="D1701" t="s">
        <v>781</v>
      </c>
      <c r="E1701" t="s">
        <v>1245</v>
      </c>
      <c r="F1701" t="s">
        <v>2551</v>
      </c>
      <c r="G1701" t="s">
        <v>3428</v>
      </c>
      <c r="H1701" t="s">
        <v>4894</v>
      </c>
    </row>
    <row r="1702" spans="1:8">
      <c r="A1702" t="s">
        <v>464</v>
      </c>
      <c r="B1702">
        <f>HYPERLINK("https://github.com/pmd/pmd/commit/7c1c5d54e7e89bc8368b783d6d064ae46fb2b5b6", "7c1c5d54e7e89bc8368b783d6d064ae46fb2b5b6")</f>
        <v>0</v>
      </c>
      <c r="C1702">
        <f>HYPERLINK("https://github.com/pmd/pmd/commit/ba8f318ef9405a2e90cef78cd6e349da68f06f55", "ba8f318ef9405a2e90cef78cd6e349da68f06f55")</f>
        <v>0</v>
      </c>
      <c r="D1702" t="s">
        <v>781</v>
      </c>
      <c r="E1702" t="s">
        <v>1248</v>
      </c>
      <c r="F1702" t="s">
        <v>2553</v>
      </c>
      <c r="G1702" t="s">
        <v>3429</v>
      </c>
      <c r="H1702" t="s">
        <v>4898</v>
      </c>
    </row>
    <row r="1703" spans="1:8">
      <c r="A1703" t="s">
        <v>465</v>
      </c>
      <c r="B1703">
        <f>HYPERLINK("https://github.com/pmd/pmd/commit/d43e65761ba7a58025977e9e8ed414f05e3058ce", "d43e65761ba7a58025977e9e8ed414f05e3058ce")</f>
        <v>0</v>
      </c>
      <c r="C1703">
        <f>HYPERLINK("https://github.com/pmd/pmd/commit/ead4a78c3b888e47095df47bd36c0e776fa2859d", "ead4a78c3b888e47095df47bd36c0e776fa2859d")</f>
        <v>0</v>
      </c>
      <c r="D1703" t="s">
        <v>783</v>
      </c>
      <c r="E1703" t="s">
        <v>1249</v>
      </c>
      <c r="F1703" t="s">
        <v>2554</v>
      </c>
      <c r="G1703" t="s">
        <v>2909</v>
      </c>
      <c r="H1703" t="s">
        <v>4899</v>
      </c>
    </row>
    <row r="1704" spans="1:8">
      <c r="A1704" t="s">
        <v>466</v>
      </c>
      <c r="B1704">
        <f>HYPERLINK("https://github.com/pmd/pmd/commit/af7ccce2361fb14da1ec630c08bb701202cda865", "af7ccce2361fb14da1ec630c08bb701202cda865")</f>
        <v>0</v>
      </c>
      <c r="C1704">
        <f>HYPERLINK("https://github.com/pmd/pmd/commit/1c73f6fd63588ba6b8be09db6b0da9b4d71a7b62", "1c73f6fd63588ba6b8be09db6b0da9b4d71a7b62")</f>
        <v>0</v>
      </c>
      <c r="D1704" t="s">
        <v>781</v>
      </c>
      <c r="E1704" t="s">
        <v>1250</v>
      </c>
      <c r="F1704" t="s">
        <v>2555</v>
      </c>
      <c r="G1704" t="s">
        <v>3430</v>
      </c>
      <c r="H1704" t="s">
        <v>4902</v>
      </c>
    </row>
    <row r="1705" spans="1:8">
      <c r="H1705" t="s">
        <v>4903</v>
      </c>
    </row>
    <row r="1706" spans="1:8">
      <c r="H1706" t="s">
        <v>4904</v>
      </c>
    </row>
    <row r="1707" spans="1:8">
      <c r="A1707" t="s">
        <v>468</v>
      </c>
      <c r="B1707">
        <f>HYPERLINK("https://github.com/pmd/pmd/commit/cc44bac3c3b8e0e680f8dd6c9da2898c2e39b7d9", "cc44bac3c3b8e0e680f8dd6c9da2898c2e39b7d9")</f>
        <v>0</v>
      </c>
      <c r="C1707">
        <f>HYPERLINK("https://github.com/pmd/pmd/commit/9e8fc3f4a2c74cb9ba338a2407ca3c6aeb51d657", "9e8fc3f4a2c74cb9ba338a2407ca3c6aeb51d657")</f>
        <v>0</v>
      </c>
      <c r="D1707" t="s">
        <v>781</v>
      </c>
      <c r="E1707" t="s">
        <v>1252</v>
      </c>
      <c r="F1707" t="s">
        <v>2557</v>
      </c>
      <c r="G1707" t="s">
        <v>3432</v>
      </c>
      <c r="H1707" t="s">
        <v>4908</v>
      </c>
    </row>
    <row r="1708" spans="1:8">
      <c r="A1708" t="s">
        <v>471</v>
      </c>
      <c r="B1708">
        <f>HYPERLINK("https://github.com/pmd/pmd/commit/5f24c07a831f80af3a46c37a76b10e4cdc0daadf", "5f24c07a831f80af3a46c37a76b10e4cdc0daadf")</f>
        <v>0</v>
      </c>
      <c r="C1708">
        <f>HYPERLINK("https://github.com/pmd/pmd/commit/d73a5505c27f0471b80d988fc57a68a9e5cee8a0", "d73a5505c27f0471b80d988fc57a68a9e5cee8a0")</f>
        <v>0</v>
      </c>
      <c r="D1708" t="s">
        <v>786</v>
      </c>
      <c r="E1708" t="s">
        <v>1255</v>
      </c>
      <c r="F1708" t="s">
        <v>2421</v>
      </c>
      <c r="G1708" t="s">
        <v>3385</v>
      </c>
      <c r="H1708" t="s">
        <v>4910</v>
      </c>
    </row>
    <row r="1709" spans="1:8">
      <c r="A1709" t="s">
        <v>472</v>
      </c>
      <c r="B1709">
        <f>HYPERLINK("https://github.com/pmd/pmd/commit/8a588f565f98fb914c9b3a29fd1f43a9f6d1fe70", "8a588f565f98fb914c9b3a29fd1f43a9f6d1fe70")</f>
        <v>0</v>
      </c>
      <c r="C1709">
        <f>HYPERLINK("https://github.com/pmd/pmd/commit/4ec95b527dae8a0dc6b173d07670d6c95df3bd55", "4ec95b527dae8a0dc6b173d07670d6c95df3bd55")</f>
        <v>0</v>
      </c>
      <c r="D1709" t="s">
        <v>787</v>
      </c>
      <c r="E1709" t="s">
        <v>1256</v>
      </c>
      <c r="F1709" t="s">
        <v>2407</v>
      </c>
      <c r="G1709" t="s">
        <v>3374</v>
      </c>
      <c r="H1709" t="s">
        <v>4891</v>
      </c>
    </row>
    <row r="1710" spans="1:8">
      <c r="A1710" t="s">
        <v>473</v>
      </c>
      <c r="B1710">
        <f>HYPERLINK("https://github.com/pmd/pmd/commit/dc56dd0676bbf8c68310c287f953ae4a5917e0bd", "dc56dd0676bbf8c68310c287f953ae4a5917e0bd")</f>
        <v>0</v>
      </c>
      <c r="C1710">
        <f>HYPERLINK("https://github.com/pmd/pmd/commit/56b2e6c420cd8a0e9e5961ae3e2db32e27de4deb", "56b2e6c420cd8a0e9e5961ae3e2db32e27de4deb")</f>
        <v>0</v>
      </c>
      <c r="D1710" t="s">
        <v>787</v>
      </c>
      <c r="E1710" t="s">
        <v>1257</v>
      </c>
      <c r="F1710" t="s">
        <v>2320</v>
      </c>
      <c r="G1710" t="s">
        <v>3330</v>
      </c>
      <c r="H1710" t="s">
        <v>4911</v>
      </c>
    </row>
    <row r="1711" spans="1:8">
      <c r="H1711" t="s">
        <v>4912</v>
      </c>
    </row>
    <row r="1712" spans="1:8">
      <c r="H1712" t="s">
        <v>4913</v>
      </c>
    </row>
    <row r="1713" spans="1:8">
      <c r="H1713" t="s">
        <v>4914</v>
      </c>
    </row>
    <row r="1714" spans="1:8">
      <c r="H1714" t="s">
        <v>4915</v>
      </c>
    </row>
    <row r="1715" spans="1:8">
      <c r="H1715" t="s">
        <v>4916</v>
      </c>
    </row>
    <row r="1716" spans="1:8">
      <c r="H1716" t="s">
        <v>4917</v>
      </c>
    </row>
    <row r="1717" spans="1:8">
      <c r="H1717" t="s">
        <v>4918</v>
      </c>
    </row>
    <row r="1718" spans="1:8">
      <c r="H1718" t="s">
        <v>4919</v>
      </c>
    </row>
    <row r="1719" spans="1:8">
      <c r="H1719" t="s">
        <v>4920</v>
      </c>
    </row>
    <row r="1720" spans="1:8">
      <c r="H1720" t="s">
        <v>4921</v>
      </c>
    </row>
    <row r="1721" spans="1:8">
      <c r="H1721" t="s">
        <v>4922</v>
      </c>
    </row>
    <row r="1722" spans="1:8">
      <c r="H1722" t="s">
        <v>4923</v>
      </c>
    </row>
    <row r="1723" spans="1:8">
      <c r="H1723" t="s">
        <v>4924</v>
      </c>
    </row>
    <row r="1724" spans="1:8">
      <c r="H1724" t="s">
        <v>4925</v>
      </c>
    </row>
    <row r="1725" spans="1:8">
      <c r="A1725" t="s">
        <v>474</v>
      </c>
      <c r="B1725">
        <f>HYPERLINK("https://github.com/pmd/pmd/commit/592557e948ce4876892d9fc1c848894be7f1a7a1", "592557e948ce4876892d9fc1c848894be7f1a7a1")</f>
        <v>0</v>
      </c>
      <c r="C1725">
        <f>HYPERLINK("https://github.com/pmd/pmd/commit/920b061083f489f287a2302ec12d05479a479779", "920b061083f489f287a2302ec12d05479a479779")</f>
        <v>0</v>
      </c>
      <c r="D1725" t="s">
        <v>787</v>
      </c>
      <c r="E1725" t="s">
        <v>1258</v>
      </c>
      <c r="F1725" t="s">
        <v>2378</v>
      </c>
      <c r="G1725" t="s">
        <v>3358</v>
      </c>
      <c r="H1725" t="s">
        <v>4926</v>
      </c>
    </row>
    <row r="1726" spans="1:8">
      <c r="H1726" t="s">
        <v>4927</v>
      </c>
    </row>
    <row r="1727" spans="1:8">
      <c r="H1727" t="s">
        <v>4928</v>
      </c>
    </row>
    <row r="1728" spans="1:8">
      <c r="A1728" t="s">
        <v>474</v>
      </c>
      <c r="B1728">
        <f>HYPERLINK("https://github.com/pmd/pmd/commit/dd5afcfc905a115fb64df4ca486ccef14fb7193c", "dd5afcfc905a115fb64df4ca486ccef14fb7193c")</f>
        <v>0</v>
      </c>
      <c r="C1728">
        <f>HYPERLINK("https://github.com/pmd/pmd/commit/ef7605ad6b8deb432c88d79abc14c65d2fbf7500", "ef7605ad6b8deb432c88d79abc14c65d2fbf7500")</f>
        <v>0</v>
      </c>
      <c r="D1728" t="s">
        <v>787</v>
      </c>
      <c r="E1728" t="s">
        <v>1259</v>
      </c>
      <c r="F1728" t="s">
        <v>2383</v>
      </c>
      <c r="G1728" t="s">
        <v>3362</v>
      </c>
      <c r="H1728" t="s">
        <v>4929</v>
      </c>
    </row>
    <row r="1729" spans="1:8">
      <c r="H1729" t="s">
        <v>4930</v>
      </c>
    </row>
    <row r="1730" spans="1:8">
      <c r="A1730" t="s">
        <v>475</v>
      </c>
      <c r="B1730">
        <f>HYPERLINK("https://github.com/pmd/pmd/commit/9cdb3ba27d8d249fbbd935932d13d4339db6f96b", "9cdb3ba27d8d249fbbd935932d13d4339db6f96b")</f>
        <v>0</v>
      </c>
      <c r="C1730">
        <f>HYPERLINK("https://github.com/pmd/pmd/commit/90d1467735393c8d9b9f79da1191fdfb5a3130e2", "90d1467735393c8d9b9f79da1191fdfb5a3130e2")</f>
        <v>0</v>
      </c>
      <c r="D1730" t="s">
        <v>781</v>
      </c>
      <c r="E1730" t="s">
        <v>1260</v>
      </c>
      <c r="F1730" t="s">
        <v>2406</v>
      </c>
      <c r="G1730" t="s">
        <v>3373</v>
      </c>
      <c r="H1730" t="s">
        <v>4931</v>
      </c>
    </row>
    <row r="1731" spans="1:8">
      <c r="H1731" t="s">
        <v>4932</v>
      </c>
    </row>
    <row r="1732" spans="1:8">
      <c r="F1732" t="s">
        <v>2502</v>
      </c>
      <c r="G1732" t="s">
        <v>2874</v>
      </c>
      <c r="H1732" t="s">
        <v>3786</v>
      </c>
    </row>
    <row r="1733" spans="1:8">
      <c r="H1733" t="s">
        <v>4933</v>
      </c>
    </row>
    <row r="1734" spans="1:8">
      <c r="A1734" t="s">
        <v>477</v>
      </c>
      <c r="B1734">
        <f>HYPERLINK("https://github.com/pmd/pmd/commit/281ef3441b20bc45048b2f1b9dd872cdc8d8ae40", "281ef3441b20bc45048b2f1b9dd872cdc8d8ae40")</f>
        <v>0</v>
      </c>
      <c r="C1734">
        <f>HYPERLINK("https://github.com/pmd/pmd/commit/bf18d5dc8702f5080d1eaa32e81cd9fecedd61a6", "bf18d5dc8702f5080d1eaa32e81cd9fecedd61a6")</f>
        <v>0</v>
      </c>
      <c r="D1734" t="s">
        <v>787</v>
      </c>
      <c r="E1734" t="s">
        <v>1262</v>
      </c>
      <c r="F1734" t="s">
        <v>2562</v>
      </c>
      <c r="G1734" t="s">
        <v>3436</v>
      </c>
      <c r="H1734" t="s">
        <v>4935</v>
      </c>
    </row>
    <row r="1735" spans="1:8">
      <c r="H1735" t="s">
        <v>4936</v>
      </c>
    </row>
    <row r="1736" spans="1:8">
      <c r="A1736" t="s">
        <v>478</v>
      </c>
      <c r="B1736">
        <f>HYPERLINK("https://github.com/pmd/pmd/commit/2ba142274717238ee0862eed4aa2df3de2070218", "2ba142274717238ee0862eed4aa2df3de2070218")</f>
        <v>0</v>
      </c>
      <c r="C1736">
        <f>HYPERLINK("https://github.com/pmd/pmd/commit/ac4a0daff98634fa6b5f464ec4ce42e60e556c05", "ac4a0daff98634fa6b5f464ec4ce42e60e556c05")</f>
        <v>0</v>
      </c>
      <c r="D1736" t="s">
        <v>787</v>
      </c>
      <c r="E1736" t="s">
        <v>1263</v>
      </c>
      <c r="F1736" t="s">
        <v>2563</v>
      </c>
      <c r="G1736" t="s">
        <v>3437</v>
      </c>
      <c r="H1736" t="s">
        <v>4937</v>
      </c>
    </row>
    <row r="1737" spans="1:8">
      <c r="A1737" t="s">
        <v>481</v>
      </c>
      <c r="B1737">
        <f>HYPERLINK("https://github.com/pmd/pmd/commit/191f996ab8f8bc5d846b84e4715a16a6869b1ca6", "191f996ab8f8bc5d846b84e4715a16a6869b1ca6")</f>
        <v>0</v>
      </c>
      <c r="C1737">
        <f>HYPERLINK("https://github.com/pmd/pmd/commit/ab1b50a3f69edd0d08fd53ff09f675db673cce23", "ab1b50a3f69edd0d08fd53ff09f675db673cce23")</f>
        <v>0</v>
      </c>
      <c r="D1737" t="s">
        <v>781</v>
      </c>
      <c r="E1737" t="s">
        <v>1266</v>
      </c>
      <c r="F1737" t="s">
        <v>2417</v>
      </c>
      <c r="G1737" t="s">
        <v>2800</v>
      </c>
      <c r="H1737" t="s">
        <v>4938</v>
      </c>
    </row>
    <row r="1738" spans="1:8">
      <c r="H1738" t="s">
        <v>4939</v>
      </c>
    </row>
    <row r="1739" spans="1:8">
      <c r="F1739" t="s">
        <v>2402</v>
      </c>
      <c r="G1739" t="s">
        <v>3058</v>
      </c>
      <c r="H1739" t="s">
        <v>4940</v>
      </c>
    </row>
    <row r="1740" spans="1:8">
      <c r="H1740" t="s">
        <v>4941</v>
      </c>
    </row>
    <row r="1741" spans="1:8">
      <c r="H1741" t="s">
        <v>4942</v>
      </c>
    </row>
    <row r="1742" spans="1:8">
      <c r="H1742" t="s">
        <v>4943</v>
      </c>
    </row>
    <row r="1743" spans="1:8">
      <c r="H1743" t="s">
        <v>4944</v>
      </c>
    </row>
    <row r="1744" spans="1:8">
      <c r="H1744" t="s">
        <v>4945</v>
      </c>
    </row>
    <row r="1745" spans="6:8">
      <c r="H1745" t="s">
        <v>4946</v>
      </c>
    </row>
    <row r="1746" spans="6:8">
      <c r="F1746" t="s">
        <v>2403</v>
      </c>
      <c r="G1746" t="s">
        <v>2825</v>
      </c>
      <c r="H1746" t="s">
        <v>4947</v>
      </c>
    </row>
    <row r="1747" spans="6:8">
      <c r="H1747" t="s">
        <v>4952</v>
      </c>
    </row>
    <row r="1748" spans="6:8">
      <c r="H1748" t="s">
        <v>4154</v>
      </c>
    </row>
    <row r="1749" spans="6:8">
      <c r="H1749" t="s">
        <v>4955</v>
      </c>
    </row>
    <row r="1750" spans="6:8">
      <c r="H1750" t="s">
        <v>4956</v>
      </c>
    </row>
    <row r="1751" spans="6:8">
      <c r="H1751" t="s">
        <v>4957</v>
      </c>
    </row>
    <row r="1752" spans="6:8">
      <c r="H1752" t="s">
        <v>4958</v>
      </c>
    </row>
    <row r="1753" spans="6:8">
      <c r="H1753" t="s">
        <v>4959</v>
      </c>
    </row>
    <row r="1754" spans="6:8">
      <c r="H1754" t="s">
        <v>4960</v>
      </c>
    </row>
    <row r="1755" spans="6:8">
      <c r="H1755" t="s">
        <v>4961</v>
      </c>
    </row>
    <row r="1756" spans="6:8">
      <c r="H1756" t="s">
        <v>4962</v>
      </c>
    </row>
    <row r="1757" spans="6:8">
      <c r="H1757" t="s">
        <v>4963</v>
      </c>
    </row>
    <row r="1758" spans="6:8">
      <c r="H1758" t="s">
        <v>4964</v>
      </c>
    </row>
    <row r="1759" spans="6:8">
      <c r="H1759" t="s">
        <v>4965</v>
      </c>
    </row>
    <row r="1760" spans="6:8">
      <c r="H1760" t="s">
        <v>4966</v>
      </c>
    </row>
    <row r="1761" spans="8:8">
      <c r="H1761" t="s">
        <v>4967</v>
      </c>
    </row>
    <row r="1762" spans="8:8">
      <c r="H1762" t="s">
        <v>4968</v>
      </c>
    </row>
    <row r="1763" spans="8:8">
      <c r="H1763" t="s">
        <v>4969</v>
      </c>
    </row>
    <row r="1764" spans="8:8">
      <c r="H1764" t="s">
        <v>4970</v>
      </c>
    </row>
    <row r="1765" spans="8:8">
      <c r="H1765" t="s">
        <v>4971</v>
      </c>
    </row>
    <row r="1766" spans="8:8">
      <c r="H1766" t="s">
        <v>4972</v>
      </c>
    </row>
    <row r="1767" spans="8:8">
      <c r="H1767" t="s">
        <v>4973</v>
      </c>
    </row>
    <row r="1768" spans="8:8">
      <c r="H1768" t="s">
        <v>4974</v>
      </c>
    </row>
    <row r="1769" spans="8:8">
      <c r="H1769" t="s">
        <v>4975</v>
      </c>
    </row>
    <row r="1770" spans="8:8">
      <c r="H1770" t="s">
        <v>4976</v>
      </c>
    </row>
    <row r="1771" spans="8:8">
      <c r="H1771" t="s">
        <v>4977</v>
      </c>
    </row>
    <row r="1772" spans="8:8">
      <c r="H1772" t="s">
        <v>4978</v>
      </c>
    </row>
    <row r="1773" spans="8:8">
      <c r="H1773" t="s">
        <v>4979</v>
      </c>
    </row>
    <row r="1774" spans="8:8">
      <c r="H1774" t="s">
        <v>4980</v>
      </c>
    </row>
    <row r="1775" spans="8:8">
      <c r="H1775" t="s">
        <v>4981</v>
      </c>
    </row>
    <row r="1776" spans="8:8">
      <c r="H1776" t="s">
        <v>4982</v>
      </c>
    </row>
    <row r="1777" spans="8:8">
      <c r="H1777" t="s">
        <v>4983</v>
      </c>
    </row>
    <row r="1778" spans="8:8">
      <c r="H1778" t="s">
        <v>4984</v>
      </c>
    </row>
    <row r="1779" spans="8:8">
      <c r="H1779" t="s">
        <v>4985</v>
      </c>
    </row>
    <row r="1780" spans="8:8">
      <c r="H1780" t="s">
        <v>4986</v>
      </c>
    </row>
    <row r="1781" spans="8:8">
      <c r="H1781" t="s">
        <v>4987</v>
      </c>
    </row>
    <row r="1782" spans="8:8">
      <c r="H1782" t="s">
        <v>4988</v>
      </c>
    </row>
    <row r="1783" spans="8:8">
      <c r="H1783" t="s">
        <v>4989</v>
      </c>
    </row>
    <row r="1784" spans="8:8">
      <c r="H1784" t="s">
        <v>4990</v>
      </c>
    </row>
    <row r="1785" spans="8:8">
      <c r="H1785" t="s">
        <v>4991</v>
      </c>
    </row>
    <row r="1786" spans="8:8">
      <c r="H1786" t="s">
        <v>4992</v>
      </c>
    </row>
    <row r="1787" spans="8:8">
      <c r="H1787" t="s">
        <v>4993</v>
      </c>
    </row>
    <row r="1788" spans="8:8">
      <c r="H1788" t="s">
        <v>4994</v>
      </c>
    </row>
    <row r="1789" spans="8:8">
      <c r="H1789" t="s">
        <v>4995</v>
      </c>
    </row>
    <row r="1790" spans="8:8">
      <c r="H1790" t="s">
        <v>4996</v>
      </c>
    </row>
    <row r="1791" spans="8:8">
      <c r="H1791" t="s">
        <v>4997</v>
      </c>
    </row>
    <row r="1792" spans="8:8">
      <c r="H1792" t="s">
        <v>4998</v>
      </c>
    </row>
    <row r="1793" spans="8:8">
      <c r="H1793" t="s">
        <v>4999</v>
      </c>
    </row>
    <row r="1794" spans="8:8">
      <c r="H1794" t="s">
        <v>5000</v>
      </c>
    </row>
    <row r="1795" spans="8:8">
      <c r="H1795" t="s">
        <v>5001</v>
      </c>
    </row>
    <row r="1796" spans="8:8">
      <c r="H1796" t="s">
        <v>5002</v>
      </c>
    </row>
    <row r="1797" spans="8:8">
      <c r="H1797" t="s">
        <v>5003</v>
      </c>
    </row>
    <row r="1798" spans="8:8">
      <c r="H1798" t="s">
        <v>5004</v>
      </c>
    </row>
    <row r="1799" spans="8:8">
      <c r="H1799" t="s">
        <v>5005</v>
      </c>
    </row>
    <row r="1800" spans="8:8">
      <c r="H1800" t="s">
        <v>5006</v>
      </c>
    </row>
    <row r="1801" spans="8:8">
      <c r="H1801" t="s">
        <v>5007</v>
      </c>
    </row>
    <row r="1802" spans="8:8">
      <c r="H1802" t="s">
        <v>5008</v>
      </c>
    </row>
    <row r="1803" spans="8:8">
      <c r="H1803" t="s">
        <v>5009</v>
      </c>
    </row>
    <row r="1804" spans="8:8">
      <c r="H1804" t="s">
        <v>5010</v>
      </c>
    </row>
    <row r="1805" spans="8:8">
      <c r="H1805" t="s">
        <v>5011</v>
      </c>
    </row>
    <row r="1806" spans="8:8">
      <c r="H1806" t="s">
        <v>5012</v>
      </c>
    </row>
    <row r="1807" spans="8:8">
      <c r="H1807" t="s">
        <v>5013</v>
      </c>
    </row>
    <row r="1808" spans="8:8">
      <c r="H1808" t="s">
        <v>5014</v>
      </c>
    </row>
    <row r="1809" spans="8:8">
      <c r="H1809" t="s">
        <v>5015</v>
      </c>
    </row>
    <row r="1810" spans="8:8">
      <c r="H1810" t="s">
        <v>5016</v>
      </c>
    </row>
    <row r="1811" spans="8:8">
      <c r="H1811" t="s">
        <v>5017</v>
      </c>
    </row>
    <row r="1812" spans="8:8">
      <c r="H1812" t="s">
        <v>5018</v>
      </c>
    </row>
    <row r="1813" spans="8:8">
      <c r="H1813" t="s">
        <v>5019</v>
      </c>
    </row>
    <row r="1814" spans="8:8">
      <c r="H1814" t="s">
        <v>5020</v>
      </c>
    </row>
    <row r="1815" spans="8:8">
      <c r="H1815" t="s">
        <v>5021</v>
      </c>
    </row>
    <row r="1816" spans="8:8">
      <c r="H1816" t="s">
        <v>5022</v>
      </c>
    </row>
    <row r="1817" spans="8:8">
      <c r="H1817" t="s">
        <v>5023</v>
      </c>
    </row>
    <row r="1818" spans="8:8">
      <c r="H1818" t="s">
        <v>5024</v>
      </c>
    </row>
    <row r="1819" spans="8:8">
      <c r="H1819" t="s">
        <v>5025</v>
      </c>
    </row>
    <row r="1820" spans="8:8">
      <c r="H1820" t="s">
        <v>5026</v>
      </c>
    </row>
    <row r="1821" spans="8:8">
      <c r="H1821" t="s">
        <v>5027</v>
      </c>
    </row>
    <row r="1822" spans="8:8">
      <c r="H1822" t="s">
        <v>5028</v>
      </c>
    </row>
    <row r="1823" spans="8:8">
      <c r="H1823" t="s">
        <v>5029</v>
      </c>
    </row>
    <row r="1824" spans="8:8">
      <c r="H1824" t="s">
        <v>5030</v>
      </c>
    </row>
    <row r="1825" spans="1:8">
      <c r="H1825" t="s">
        <v>5031</v>
      </c>
    </row>
    <row r="1826" spans="1:8">
      <c r="H1826" t="s">
        <v>5032</v>
      </c>
    </row>
    <row r="1827" spans="1:8">
      <c r="A1827" t="s">
        <v>483</v>
      </c>
      <c r="B1827">
        <f>HYPERLINK("https://github.com/pmd/pmd/commit/0ef24090c4e1bd0660538037b8d6caa80318053a", "0ef24090c4e1bd0660538037b8d6caa80318053a")</f>
        <v>0</v>
      </c>
      <c r="C1827">
        <f>HYPERLINK("https://github.com/pmd/pmd/commit/6843571dbd17bb5b9ab3da4084008b326f9e52ea", "6843571dbd17bb5b9ab3da4084008b326f9e52ea")</f>
        <v>0</v>
      </c>
      <c r="D1827" t="s">
        <v>781</v>
      </c>
      <c r="E1827" t="s">
        <v>1268</v>
      </c>
      <c r="F1827" t="s">
        <v>2568</v>
      </c>
      <c r="G1827" t="s">
        <v>3430</v>
      </c>
      <c r="H1827" t="s">
        <v>5038</v>
      </c>
    </row>
    <row r="1828" spans="1:8">
      <c r="A1828" t="s">
        <v>485</v>
      </c>
      <c r="B1828">
        <f>HYPERLINK("https://github.com/pmd/pmd/commit/b5104768dfc5e762e3bcc4578d5aac91f98cf384", "b5104768dfc5e762e3bcc4578d5aac91f98cf384")</f>
        <v>0</v>
      </c>
      <c r="C1828">
        <f>HYPERLINK("https://github.com/pmd/pmd/commit/d3c98dd14876b161c29904df8c2d9044c929c67f", "d3c98dd14876b161c29904df8c2d9044c929c67f")</f>
        <v>0</v>
      </c>
      <c r="D1828" t="s">
        <v>781</v>
      </c>
      <c r="E1828" t="s">
        <v>1270</v>
      </c>
      <c r="F1828" t="s">
        <v>2570</v>
      </c>
      <c r="G1828" t="s">
        <v>3300</v>
      </c>
      <c r="H1828" t="s">
        <v>4877</v>
      </c>
    </row>
    <row r="1829" spans="1:8">
      <c r="A1829" t="s">
        <v>486</v>
      </c>
      <c r="B1829">
        <f>HYPERLINK("https://github.com/pmd/pmd/commit/0f13725b3d39e0e8884c297176e4b7b5b5ca6cff", "0f13725b3d39e0e8884c297176e4b7b5b5ca6cff")</f>
        <v>0</v>
      </c>
      <c r="C1829">
        <f>HYPERLINK("https://github.com/pmd/pmd/commit/7b7fc2bd75ef3515731bb9c13d92e8b877ce3b3a", "7b7fc2bd75ef3515731bb9c13d92e8b877ce3b3a")</f>
        <v>0</v>
      </c>
      <c r="D1829" t="s">
        <v>781</v>
      </c>
      <c r="E1829" t="s">
        <v>1271</v>
      </c>
      <c r="F1829" t="s">
        <v>2571</v>
      </c>
      <c r="G1829" t="s">
        <v>3443</v>
      </c>
      <c r="H1829" t="s">
        <v>5055</v>
      </c>
    </row>
    <row r="1830" spans="1:8">
      <c r="H1830" t="s">
        <v>5056</v>
      </c>
    </row>
    <row r="1831" spans="1:8">
      <c r="A1831" t="s">
        <v>487</v>
      </c>
      <c r="B1831">
        <f>HYPERLINK("https://github.com/pmd/pmd/commit/591cfc0a51febd8aa9869277f5c16914798c97e1", "591cfc0a51febd8aa9869277f5c16914798c97e1")</f>
        <v>0</v>
      </c>
      <c r="C1831">
        <f>HYPERLINK("https://github.com/pmd/pmd/commit/95d6ea3f37f72fdaa0e5eea749f64431b6591d36", "95d6ea3f37f72fdaa0e5eea749f64431b6591d36")</f>
        <v>0</v>
      </c>
      <c r="D1831" t="s">
        <v>781</v>
      </c>
      <c r="E1831" t="s">
        <v>1272</v>
      </c>
      <c r="F1831" t="s">
        <v>2572</v>
      </c>
      <c r="G1831" t="s">
        <v>3444</v>
      </c>
      <c r="H1831" t="s">
        <v>5057</v>
      </c>
    </row>
    <row r="1832" spans="1:8">
      <c r="A1832" t="s">
        <v>488</v>
      </c>
      <c r="B1832">
        <f>HYPERLINK("https://github.com/pmd/pmd/commit/4b4e6a247d1fd0ec108d509a02a2522de4434e49", "4b4e6a247d1fd0ec108d509a02a2522de4434e49")</f>
        <v>0</v>
      </c>
      <c r="C1832">
        <f>HYPERLINK("https://github.com/pmd/pmd/commit/e09ea8ce1a21f8c1ae0b4f265cc0b6aba1ad0ec3", "e09ea8ce1a21f8c1ae0b4f265cc0b6aba1ad0ec3")</f>
        <v>0</v>
      </c>
      <c r="D1832" t="s">
        <v>781</v>
      </c>
      <c r="E1832" t="s">
        <v>1273</v>
      </c>
      <c r="F1832" t="s">
        <v>2572</v>
      </c>
      <c r="G1832" t="s">
        <v>3444</v>
      </c>
      <c r="H1832" t="s">
        <v>5059</v>
      </c>
    </row>
    <row r="1833" spans="1:8">
      <c r="A1833" t="s">
        <v>490</v>
      </c>
      <c r="B1833">
        <f>HYPERLINK("https://github.com/pmd/pmd/commit/34e936c5e319c640ed22d946e3e07bc6ff84db09", "34e936c5e319c640ed22d946e3e07bc6ff84db09")</f>
        <v>0</v>
      </c>
      <c r="C1833">
        <f>HYPERLINK("https://github.com/pmd/pmd/commit/e6a2a60aaa292fecbf46abd7dc7e73099d7623fa", "e6a2a60aaa292fecbf46abd7dc7e73099d7623fa")</f>
        <v>0</v>
      </c>
      <c r="D1833" t="s">
        <v>781</v>
      </c>
      <c r="E1833" t="s">
        <v>1275</v>
      </c>
      <c r="F1833" t="s">
        <v>2291</v>
      </c>
      <c r="G1833" t="s">
        <v>2823</v>
      </c>
      <c r="H1833" t="s">
        <v>5060</v>
      </c>
    </row>
    <row r="1834" spans="1:8">
      <c r="H1834" t="s">
        <v>5061</v>
      </c>
    </row>
    <row r="1835" spans="1:8">
      <c r="H1835" t="s">
        <v>5062</v>
      </c>
    </row>
    <row r="1836" spans="1:8">
      <c r="H1836" t="s">
        <v>5063</v>
      </c>
    </row>
    <row r="1837" spans="1:8">
      <c r="H1837" t="s">
        <v>5064</v>
      </c>
    </row>
    <row r="1838" spans="1:8">
      <c r="A1838" t="s">
        <v>491</v>
      </c>
      <c r="B1838">
        <f>HYPERLINK("https://github.com/pmd/pmd/commit/a792e5ef2525ec6e9e6b18f0caebc1e9c9841b81", "a792e5ef2525ec6e9e6b18f0caebc1e9c9841b81")</f>
        <v>0</v>
      </c>
      <c r="C1838">
        <f>HYPERLINK("https://github.com/pmd/pmd/commit/90df330e52de5d5eec9edc238307304a6e0e7f20", "90df330e52de5d5eec9edc238307304a6e0e7f20")</f>
        <v>0</v>
      </c>
      <c r="D1838" t="s">
        <v>781</v>
      </c>
      <c r="E1838" t="s">
        <v>1276</v>
      </c>
      <c r="F1838" t="s">
        <v>2574</v>
      </c>
      <c r="G1838" t="s">
        <v>3445</v>
      </c>
      <c r="H1838" t="s">
        <v>5065</v>
      </c>
    </row>
    <row r="1839" spans="1:8">
      <c r="F1839" t="s">
        <v>2292</v>
      </c>
      <c r="G1839" t="s">
        <v>3307</v>
      </c>
      <c r="H1839" t="s">
        <v>4547</v>
      </c>
    </row>
    <row r="1840" spans="1:8">
      <c r="A1840" t="s">
        <v>492</v>
      </c>
      <c r="B1840">
        <f>HYPERLINK("https://github.com/pmd/pmd/commit/df4ed6097155e9495c30747cfbd53579a8be10fc", "df4ed6097155e9495c30747cfbd53579a8be10fc")</f>
        <v>0</v>
      </c>
      <c r="C1840">
        <f>HYPERLINK("https://github.com/pmd/pmd/commit/7c475d64a101e2ad464802de2320263195bdcba1", "7c475d64a101e2ad464802de2320263195bdcba1")</f>
        <v>0</v>
      </c>
      <c r="D1840" t="s">
        <v>781</v>
      </c>
      <c r="E1840" t="s">
        <v>1277</v>
      </c>
      <c r="F1840" t="s">
        <v>2575</v>
      </c>
      <c r="G1840" t="s">
        <v>2802</v>
      </c>
      <c r="H1840" t="s">
        <v>5066</v>
      </c>
    </row>
    <row r="1841" spans="1:8">
      <c r="H1841" t="s">
        <v>5067</v>
      </c>
    </row>
    <row r="1842" spans="1:8">
      <c r="A1842" t="s">
        <v>493</v>
      </c>
      <c r="B1842">
        <f>HYPERLINK("https://github.com/pmd/pmd/commit/c29f1a6b84cc10e07fcfff70775c126eac8209ef", "c29f1a6b84cc10e07fcfff70775c126eac8209ef")</f>
        <v>0</v>
      </c>
      <c r="C1842">
        <f>HYPERLINK("https://github.com/pmd/pmd/commit/d1479d9fcffeb4c6bbb1758effb4a1beaf7ba3d2", "d1479d9fcffeb4c6bbb1758effb4a1beaf7ba3d2")</f>
        <v>0</v>
      </c>
      <c r="D1842" t="s">
        <v>781</v>
      </c>
      <c r="E1842" t="s">
        <v>1278</v>
      </c>
      <c r="F1842" t="s">
        <v>2576</v>
      </c>
      <c r="G1842" t="s">
        <v>3196</v>
      </c>
      <c r="H1842" t="s">
        <v>5068</v>
      </c>
    </row>
    <row r="1843" spans="1:8">
      <c r="A1843" t="s">
        <v>496</v>
      </c>
      <c r="B1843">
        <f>HYPERLINK("https://github.com/pmd/pmd/commit/bc394dcf67221ea230c049cce9a420d56bbd9f74", "bc394dcf67221ea230c049cce9a420d56bbd9f74")</f>
        <v>0</v>
      </c>
      <c r="C1843">
        <f>HYPERLINK("https://github.com/pmd/pmd/commit/8c5fd6956dc406abaf57260275d5c5762bf4ed0b", "8c5fd6956dc406abaf57260275d5c5762bf4ed0b")</f>
        <v>0</v>
      </c>
      <c r="D1843" t="s">
        <v>781</v>
      </c>
      <c r="E1843" t="s">
        <v>1279</v>
      </c>
      <c r="F1843" t="s">
        <v>2377</v>
      </c>
      <c r="G1843" t="s">
        <v>3357</v>
      </c>
      <c r="H1843" t="s">
        <v>5085</v>
      </c>
    </row>
    <row r="1844" spans="1:8">
      <c r="H1844" t="s">
        <v>5086</v>
      </c>
    </row>
    <row r="1845" spans="1:8">
      <c r="H1845" t="s">
        <v>5087</v>
      </c>
    </row>
    <row r="1846" spans="1:8">
      <c r="A1846" t="s">
        <v>497</v>
      </c>
      <c r="B1846">
        <f>HYPERLINK("https://github.com/pmd/pmd/commit/b03e2336477b614e9bd9f6aedbca6f8a1b100453", "b03e2336477b614e9bd9f6aedbca6f8a1b100453")</f>
        <v>0</v>
      </c>
      <c r="C1846">
        <f>HYPERLINK("https://github.com/pmd/pmd/commit/5960740d1882cad84c253ad04760772225ae36d8", "5960740d1882cad84c253ad04760772225ae36d8")</f>
        <v>0</v>
      </c>
      <c r="D1846" t="s">
        <v>781</v>
      </c>
      <c r="E1846" t="s">
        <v>1282</v>
      </c>
      <c r="F1846" t="s">
        <v>2390</v>
      </c>
      <c r="G1846" t="s">
        <v>2837</v>
      </c>
      <c r="H1846" t="s">
        <v>5088</v>
      </c>
    </row>
    <row r="1847" spans="1:8">
      <c r="H1847" t="s">
        <v>5089</v>
      </c>
    </row>
    <row r="1848" spans="1:8">
      <c r="H1848" t="s">
        <v>5090</v>
      </c>
    </row>
    <row r="1849" spans="1:8">
      <c r="H1849" t="s">
        <v>5091</v>
      </c>
    </row>
    <row r="1850" spans="1:8">
      <c r="H1850" t="s">
        <v>5092</v>
      </c>
    </row>
    <row r="1851" spans="1:8">
      <c r="H1851" t="s">
        <v>5093</v>
      </c>
    </row>
    <row r="1852" spans="1:8">
      <c r="H1852" t="s">
        <v>5094</v>
      </c>
    </row>
    <row r="1853" spans="1:8">
      <c r="A1853" t="s">
        <v>498</v>
      </c>
      <c r="B1853">
        <f>HYPERLINK("https://github.com/pmd/pmd/commit/8afe5ae7a8c7aae109955b826a5e35c12a016b77", "8afe5ae7a8c7aae109955b826a5e35c12a016b77")</f>
        <v>0</v>
      </c>
      <c r="C1853">
        <f>HYPERLINK("https://github.com/pmd/pmd/commit/f67819e05acf10b4230e1dfdd8d500a004e58aa2", "f67819e05acf10b4230e1dfdd8d500a004e58aa2")</f>
        <v>0</v>
      </c>
      <c r="D1853" t="s">
        <v>781</v>
      </c>
      <c r="E1853" t="s">
        <v>1283</v>
      </c>
      <c r="F1853" t="s">
        <v>2315</v>
      </c>
      <c r="G1853" t="s">
        <v>3325</v>
      </c>
      <c r="H1853" t="s">
        <v>5096</v>
      </c>
    </row>
    <row r="1854" spans="1:8">
      <c r="A1854" t="s">
        <v>500</v>
      </c>
      <c r="B1854">
        <f>HYPERLINK("https://github.com/pmd/pmd/commit/3458c02649dd4303a8d2e25ce94dabdcefb986eb", "3458c02649dd4303a8d2e25ce94dabdcefb986eb")</f>
        <v>0</v>
      </c>
      <c r="C1854">
        <f>HYPERLINK("https://github.com/pmd/pmd/commit/86086bc04acf705e284735cf526a5898cfea826a", "86086bc04acf705e284735cf526a5898cfea826a")</f>
        <v>0</v>
      </c>
      <c r="D1854" t="s">
        <v>781</v>
      </c>
      <c r="E1854" t="s">
        <v>1285</v>
      </c>
      <c r="F1854" t="s">
        <v>2587</v>
      </c>
      <c r="G1854" t="s">
        <v>3451</v>
      </c>
      <c r="H1854" t="s">
        <v>5117</v>
      </c>
    </row>
    <row r="1855" spans="1:8">
      <c r="H1855" t="s">
        <v>5118</v>
      </c>
    </row>
    <row r="1856" spans="1:8">
      <c r="H1856" t="s">
        <v>5119</v>
      </c>
    </row>
    <row r="1857" spans="1:8">
      <c r="H1857" t="s">
        <v>5120</v>
      </c>
    </row>
    <row r="1858" spans="1:8">
      <c r="H1858" t="s">
        <v>5121</v>
      </c>
    </row>
    <row r="1859" spans="1:8">
      <c r="A1859" t="s">
        <v>501</v>
      </c>
      <c r="B1859">
        <f>HYPERLINK("https://github.com/pmd/pmd/commit/99cc1afd1b81fafb61c8bdbe7dadb0bfb984cb13", "99cc1afd1b81fafb61c8bdbe7dadb0bfb984cb13")</f>
        <v>0</v>
      </c>
      <c r="C1859">
        <f>HYPERLINK("https://github.com/pmd/pmd/commit/f6d25ccf3380b395932f7dd06ba430930512d6b0", "f6d25ccf3380b395932f7dd06ba430930512d6b0")</f>
        <v>0</v>
      </c>
      <c r="D1859" t="s">
        <v>781</v>
      </c>
      <c r="E1859" t="s">
        <v>1286</v>
      </c>
      <c r="F1859" t="s">
        <v>2588</v>
      </c>
      <c r="G1859" t="s">
        <v>2979</v>
      </c>
      <c r="H1859" t="s">
        <v>5125</v>
      </c>
    </row>
    <row r="1860" spans="1:8">
      <c r="H1860" t="s">
        <v>5126</v>
      </c>
    </row>
    <row r="1861" spans="1:8">
      <c r="H1861" t="s">
        <v>5127</v>
      </c>
    </row>
    <row r="1862" spans="1:8">
      <c r="H1862" t="s">
        <v>5128</v>
      </c>
    </row>
    <row r="1863" spans="1:8">
      <c r="H1863" t="s">
        <v>5129</v>
      </c>
    </row>
    <row r="1864" spans="1:8">
      <c r="H1864" t="s">
        <v>5130</v>
      </c>
    </row>
    <row r="1865" spans="1:8">
      <c r="A1865" t="s">
        <v>502</v>
      </c>
      <c r="B1865">
        <f>HYPERLINK("https://github.com/pmd/pmd/commit/1eab9448e720a8bf88a70583b272cd3e84fc1af3", "1eab9448e720a8bf88a70583b272cd3e84fc1af3")</f>
        <v>0</v>
      </c>
      <c r="C1865">
        <f>HYPERLINK("https://github.com/pmd/pmd/commit/d4da257dc64354b0e13956d2d9dcdbb7628ec4a8", "d4da257dc64354b0e13956d2d9dcdbb7628ec4a8")</f>
        <v>0</v>
      </c>
      <c r="D1865" t="s">
        <v>781</v>
      </c>
      <c r="E1865" t="s">
        <v>1287</v>
      </c>
      <c r="F1865" t="s">
        <v>2407</v>
      </c>
      <c r="G1865" t="s">
        <v>3374</v>
      </c>
      <c r="H1865" t="s">
        <v>4028</v>
      </c>
    </row>
    <row r="1866" spans="1:8">
      <c r="H1866" t="s">
        <v>4030</v>
      </c>
    </row>
    <row r="1867" spans="1:8">
      <c r="H1867" t="s">
        <v>5131</v>
      </c>
    </row>
    <row r="1868" spans="1:8">
      <c r="H1868" t="s">
        <v>5132</v>
      </c>
    </row>
    <row r="1869" spans="1:8">
      <c r="H1869" t="s">
        <v>5133</v>
      </c>
    </row>
    <row r="1870" spans="1:8">
      <c r="H1870" t="s">
        <v>5134</v>
      </c>
    </row>
    <row r="1871" spans="1:8">
      <c r="F1871" t="s">
        <v>2408</v>
      </c>
      <c r="G1871" t="s">
        <v>3375</v>
      </c>
      <c r="H1871" t="s">
        <v>5135</v>
      </c>
    </row>
    <row r="1872" spans="1:8">
      <c r="H1872" t="s">
        <v>5136</v>
      </c>
    </row>
    <row r="1873" spans="1:8">
      <c r="H1873" t="s">
        <v>5137</v>
      </c>
    </row>
    <row r="1874" spans="1:8">
      <c r="A1874" t="s">
        <v>503</v>
      </c>
      <c r="B1874">
        <f>HYPERLINK("https://github.com/pmd/pmd/commit/77664d9d7f1d4bca02bf7bb58eb6de9a14338fe7", "77664d9d7f1d4bca02bf7bb58eb6de9a14338fe7")</f>
        <v>0</v>
      </c>
      <c r="C1874">
        <f>HYPERLINK("https://github.com/pmd/pmd/commit/d4da257dc64354b0e13956d2d9dcdbb7628ec4a8", "d4da257dc64354b0e13956d2d9dcdbb7628ec4a8")</f>
        <v>0</v>
      </c>
      <c r="D1874" t="s">
        <v>781</v>
      </c>
      <c r="E1874" t="s">
        <v>1288</v>
      </c>
      <c r="F1874" t="s">
        <v>2563</v>
      </c>
      <c r="G1874" t="s">
        <v>3437</v>
      </c>
      <c r="H1874" t="s">
        <v>5138</v>
      </c>
    </row>
    <row r="1875" spans="1:8">
      <c r="H1875" t="s">
        <v>5139</v>
      </c>
    </row>
    <row r="1876" spans="1:8">
      <c r="H1876" t="s">
        <v>5140</v>
      </c>
    </row>
    <row r="1877" spans="1:8">
      <c r="H1877" t="s">
        <v>4937</v>
      </c>
    </row>
    <row r="1878" spans="1:8">
      <c r="F1878" t="s">
        <v>2571</v>
      </c>
      <c r="G1878" t="s">
        <v>3443</v>
      </c>
      <c r="H1878" t="s">
        <v>5140</v>
      </c>
    </row>
    <row r="1879" spans="1:8">
      <c r="H1879" t="s">
        <v>5141</v>
      </c>
    </row>
    <row r="1880" spans="1:8">
      <c r="A1880" t="s">
        <v>507</v>
      </c>
      <c r="B1880">
        <f>HYPERLINK("https://github.com/pmd/pmd/commit/99700d7526a57ece50f779ffc6f9ae75f8e37288", "99700d7526a57ece50f779ffc6f9ae75f8e37288")</f>
        <v>0</v>
      </c>
      <c r="C1880">
        <f>HYPERLINK("https://github.com/pmd/pmd/commit/d6296bd85fb3981124ebd0bbe855c7f9f2a1ec7f", "d6296bd85fb3981124ebd0bbe855c7f9f2a1ec7f")</f>
        <v>0</v>
      </c>
      <c r="D1880" t="s">
        <v>781</v>
      </c>
      <c r="E1880" t="s">
        <v>1292</v>
      </c>
      <c r="F1880" t="s">
        <v>2320</v>
      </c>
      <c r="G1880" t="s">
        <v>3330</v>
      </c>
      <c r="H1880" t="s">
        <v>4911</v>
      </c>
    </row>
    <row r="1881" spans="1:8">
      <c r="H1881" t="s">
        <v>4912</v>
      </c>
    </row>
    <row r="1882" spans="1:8">
      <c r="H1882" t="s">
        <v>4913</v>
      </c>
    </row>
    <row r="1883" spans="1:8">
      <c r="H1883" t="s">
        <v>4914</v>
      </c>
    </row>
    <row r="1884" spans="1:8">
      <c r="H1884" t="s">
        <v>4915</v>
      </c>
    </row>
    <row r="1885" spans="1:8">
      <c r="H1885" t="s">
        <v>4916</v>
      </c>
    </row>
    <row r="1886" spans="1:8">
      <c r="H1886" t="s">
        <v>4917</v>
      </c>
    </row>
    <row r="1887" spans="1:8">
      <c r="H1887" t="s">
        <v>4918</v>
      </c>
    </row>
    <row r="1888" spans="1:8">
      <c r="H1888" t="s">
        <v>4919</v>
      </c>
    </row>
    <row r="1889" spans="1:8">
      <c r="H1889" t="s">
        <v>4920</v>
      </c>
    </row>
    <row r="1890" spans="1:8">
      <c r="H1890" t="s">
        <v>4921</v>
      </c>
    </row>
    <row r="1891" spans="1:8">
      <c r="H1891" t="s">
        <v>4922</v>
      </c>
    </row>
    <row r="1892" spans="1:8">
      <c r="H1892" t="s">
        <v>4923</v>
      </c>
    </row>
    <row r="1893" spans="1:8">
      <c r="H1893" t="s">
        <v>4924</v>
      </c>
    </row>
    <row r="1894" spans="1:8">
      <c r="H1894" t="s">
        <v>4925</v>
      </c>
    </row>
    <row r="1895" spans="1:8">
      <c r="A1895" t="s">
        <v>508</v>
      </c>
      <c r="B1895">
        <f>HYPERLINK("https://github.com/pmd/pmd/commit/bc92fa45907c96f7d0697d5189356253a19f8c43", "bc92fa45907c96f7d0697d5189356253a19f8c43")</f>
        <v>0</v>
      </c>
      <c r="C1895">
        <f>HYPERLINK("https://github.com/pmd/pmd/commit/271efff28997e99620c4dda06a43fe3f73f03200", "271efff28997e99620c4dda06a43fe3f73f03200")</f>
        <v>0</v>
      </c>
      <c r="D1895" t="s">
        <v>787</v>
      </c>
      <c r="E1895" t="s">
        <v>1293</v>
      </c>
      <c r="F1895" t="s">
        <v>2592</v>
      </c>
      <c r="G1895" t="s">
        <v>3453</v>
      </c>
      <c r="H1895" t="s">
        <v>5144</v>
      </c>
    </row>
    <row r="1896" spans="1:8">
      <c r="A1896" t="s">
        <v>510</v>
      </c>
      <c r="B1896">
        <f>HYPERLINK("https://github.com/pmd/pmd/commit/5e7b2c5721b356c3371342dfbc49d7a0b6ee57f4", "5e7b2c5721b356c3371342dfbc49d7a0b6ee57f4")</f>
        <v>0</v>
      </c>
      <c r="C1896">
        <f>HYPERLINK("https://github.com/pmd/pmd/commit/1072c49f46d9b434cbab915c3c040b7c12fcb23e", "1072c49f46d9b434cbab915c3c040b7c12fcb23e")</f>
        <v>0</v>
      </c>
      <c r="D1896" t="s">
        <v>781</v>
      </c>
      <c r="E1896" t="s">
        <v>1295</v>
      </c>
      <c r="F1896" t="s">
        <v>2503</v>
      </c>
      <c r="G1896" t="s">
        <v>3421</v>
      </c>
      <c r="H1896" t="s">
        <v>5152</v>
      </c>
    </row>
    <row r="1897" spans="1:8">
      <c r="H1897" t="s">
        <v>5153</v>
      </c>
    </row>
    <row r="1898" spans="1:8">
      <c r="H1898" t="s">
        <v>5154</v>
      </c>
    </row>
    <row r="1899" spans="1:8">
      <c r="H1899" t="s">
        <v>5155</v>
      </c>
    </row>
    <row r="1900" spans="1:8">
      <c r="F1900" t="s">
        <v>2315</v>
      </c>
      <c r="G1900" t="s">
        <v>3325</v>
      </c>
      <c r="H1900" t="s">
        <v>5156</v>
      </c>
    </row>
    <row r="1901" spans="1:8">
      <c r="A1901" t="s">
        <v>511</v>
      </c>
      <c r="B1901">
        <f>HYPERLINK("https://github.com/pmd/pmd/commit/23cb9f41fbe2d4b5904df04aff926cf0374620aa", "23cb9f41fbe2d4b5904df04aff926cf0374620aa")</f>
        <v>0</v>
      </c>
      <c r="C1901">
        <f>HYPERLINK("https://github.com/pmd/pmd/commit/96500f90fcbf6a9eb21b8621d046cc143f1ea603", "96500f90fcbf6a9eb21b8621d046cc143f1ea603")</f>
        <v>0</v>
      </c>
      <c r="D1901" t="s">
        <v>781</v>
      </c>
      <c r="E1901" t="s">
        <v>1296</v>
      </c>
      <c r="F1901" t="s">
        <v>2345</v>
      </c>
      <c r="G1901" t="s">
        <v>2927</v>
      </c>
      <c r="H1901" t="s">
        <v>4707</v>
      </c>
    </row>
    <row r="1902" spans="1:8">
      <c r="A1902" t="s">
        <v>512</v>
      </c>
      <c r="B1902">
        <f>HYPERLINK("https://github.com/pmd/pmd/commit/b5b0bcb9214e79bdaab4ba93f33cc71b7a0e30a8", "b5b0bcb9214e79bdaab4ba93f33cc71b7a0e30a8")</f>
        <v>0</v>
      </c>
      <c r="C1902">
        <f>HYPERLINK("https://github.com/pmd/pmd/commit/aa9a9c2bed2084897e4f311c8783b8a89858a876", "aa9a9c2bed2084897e4f311c8783b8a89858a876")</f>
        <v>0</v>
      </c>
      <c r="D1902" t="s">
        <v>781</v>
      </c>
      <c r="E1902" t="s">
        <v>1297</v>
      </c>
      <c r="F1902" t="s">
        <v>2594</v>
      </c>
      <c r="G1902" t="s">
        <v>3300</v>
      </c>
      <c r="H1902" t="s">
        <v>4877</v>
      </c>
    </row>
    <row r="1903" spans="1:8">
      <c r="F1903" t="s">
        <v>2570</v>
      </c>
      <c r="G1903" t="s">
        <v>3300</v>
      </c>
      <c r="H1903" t="s">
        <v>4877</v>
      </c>
    </row>
    <row r="1904" spans="1:8">
      <c r="A1904" t="s">
        <v>514</v>
      </c>
      <c r="B1904">
        <f>HYPERLINK("https://github.com/pmd/pmd/commit/34e6e8bf08d117e8c8924842b932290c8862b633", "34e6e8bf08d117e8c8924842b932290c8862b633")</f>
        <v>0</v>
      </c>
      <c r="C1904">
        <f>HYPERLINK("https://github.com/pmd/pmd/commit/127b232f2e9e22e6ca9b7c141332f28a6abaf3eb", "127b232f2e9e22e6ca9b7c141332f28a6abaf3eb")</f>
        <v>0</v>
      </c>
      <c r="D1904" t="s">
        <v>781</v>
      </c>
      <c r="E1904" t="s">
        <v>1299</v>
      </c>
      <c r="F1904" t="s">
        <v>2575</v>
      </c>
      <c r="G1904" t="s">
        <v>2802</v>
      </c>
      <c r="H1904" t="s">
        <v>5157</v>
      </c>
    </row>
    <row r="1905" spans="1:8">
      <c r="H1905" t="s">
        <v>5158</v>
      </c>
    </row>
    <row r="1906" spans="1:8">
      <c r="F1906" t="s">
        <v>2393</v>
      </c>
      <c r="G1906" t="s">
        <v>2927</v>
      </c>
      <c r="H1906" t="s">
        <v>4707</v>
      </c>
    </row>
    <row r="1907" spans="1:8">
      <c r="F1907" t="s">
        <v>2601</v>
      </c>
      <c r="G1907" t="s">
        <v>2928</v>
      </c>
      <c r="H1907" t="s">
        <v>5159</v>
      </c>
    </row>
    <row r="1908" spans="1:8">
      <c r="F1908" t="s">
        <v>2345</v>
      </c>
      <c r="G1908" t="s">
        <v>2927</v>
      </c>
      <c r="H1908" t="s">
        <v>4707</v>
      </c>
    </row>
    <row r="1909" spans="1:8">
      <c r="A1909" t="s">
        <v>514</v>
      </c>
      <c r="B1909">
        <f>HYPERLINK("https://github.com/pmd/pmd/commit/14a8eeec764c3ab4365f416c032684aa8ac42fc3", "14a8eeec764c3ab4365f416c032684aa8ac42fc3")</f>
        <v>0</v>
      </c>
      <c r="C1909">
        <f>HYPERLINK("https://github.com/pmd/pmd/commit/34e6e8bf08d117e8c8924842b932290c8862b633", "34e6e8bf08d117e8c8924842b932290c8862b633")</f>
        <v>0</v>
      </c>
      <c r="D1909" t="s">
        <v>781</v>
      </c>
      <c r="E1909" t="s">
        <v>1300</v>
      </c>
      <c r="F1909" t="s">
        <v>2291</v>
      </c>
      <c r="G1909" t="s">
        <v>2823</v>
      </c>
      <c r="H1909" t="s">
        <v>5160</v>
      </c>
    </row>
    <row r="1910" spans="1:8">
      <c r="H1910" t="s">
        <v>5161</v>
      </c>
    </row>
    <row r="1911" spans="1:8">
      <c r="F1911" t="s">
        <v>2602</v>
      </c>
      <c r="G1911" t="s">
        <v>2888</v>
      </c>
      <c r="H1911" t="s">
        <v>5162</v>
      </c>
    </row>
    <row r="1912" spans="1:8">
      <c r="A1912" t="s">
        <v>515</v>
      </c>
      <c r="B1912">
        <f>HYPERLINK("https://github.com/pmd/pmd/commit/3191ef360dad948ffeb7b65c9c0d45dfa3bcc40c", "3191ef360dad948ffeb7b65c9c0d45dfa3bcc40c")</f>
        <v>0</v>
      </c>
      <c r="C1912">
        <f>HYPERLINK("https://github.com/pmd/pmd/commit/01ef998d1756b1163197ca7a4e8bd84c73188786", "01ef998d1756b1163197ca7a4e8bd84c73188786")</f>
        <v>0</v>
      </c>
      <c r="D1912" t="s">
        <v>781</v>
      </c>
      <c r="E1912" t="s">
        <v>1301</v>
      </c>
      <c r="F1912" t="s">
        <v>2603</v>
      </c>
      <c r="G1912" t="s">
        <v>3456</v>
      </c>
      <c r="H1912" t="s">
        <v>5163</v>
      </c>
    </row>
    <row r="1913" spans="1:8">
      <c r="H1913" t="s">
        <v>5164</v>
      </c>
    </row>
    <row r="1914" spans="1:8">
      <c r="H1914" t="s">
        <v>5165</v>
      </c>
    </row>
    <row r="1915" spans="1:8">
      <c r="H1915" t="s">
        <v>5166</v>
      </c>
    </row>
    <row r="1916" spans="1:8">
      <c r="H1916" t="s">
        <v>5167</v>
      </c>
    </row>
    <row r="1917" spans="1:8">
      <c r="H1917" t="s">
        <v>5168</v>
      </c>
    </row>
    <row r="1918" spans="1:8">
      <c r="H1918" t="s">
        <v>5169</v>
      </c>
    </row>
    <row r="1919" spans="1:8">
      <c r="F1919" t="s">
        <v>2386</v>
      </c>
      <c r="G1919" t="s">
        <v>2833</v>
      </c>
      <c r="H1919" t="s">
        <v>5172</v>
      </c>
    </row>
    <row r="1920" spans="1:8">
      <c r="H1920" t="s">
        <v>5173</v>
      </c>
    </row>
    <row r="1921" spans="6:8">
      <c r="H1921" t="s">
        <v>5174</v>
      </c>
    </row>
    <row r="1922" spans="6:8">
      <c r="H1922" t="s">
        <v>5175</v>
      </c>
    </row>
    <row r="1923" spans="6:8">
      <c r="H1923" t="s">
        <v>3903</v>
      </c>
    </row>
    <row r="1924" spans="6:8">
      <c r="H1924" t="s">
        <v>5176</v>
      </c>
    </row>
    <row r="1925" spans="6:8">
      <c r="H1925" t="s">
        <v>5177</v>
      </c>
    </row>
    <row r="1926" spans="6:8">
      <c r="H1926" t="s">
        <v>5178</v>
      </c>
    </row>
    <row r="1927" spans="6:8">
      <c r="H1927" t="s">
        <v>5179</v>
      </c>
    </row>
    <row r="1928" spans="6:8">
      <c r="H1928" t="s">
        <v>5180</v>
      </c>
    </row>
    <row r="1929" spans="6:8">
      <c r="H1929" t="s">
        <v>3893</v>
      </c>
    </row>
    <row r="1930" spans="6:8">
      <c r="H1930" t="s">
        <v>5181</v>
      </c>
    </row>
    <row r="1931" spans="6:8">
      <c r="H1931" t="s">
        <v>5182</v>
      </c>
    </row>
    <row r="1932" spans="6:8">
      <c r="F1932" t="s">
        <v>2387</v>
      </c>
      <c r="G1932" t="s">
        <v>2834</v>
      </c>
      <c r="H1932" t="s">
        <v>5174</v>
      </c>
    </row>
    <row r="1933" spans="6:8">
      <c r="H1933" t="s">
        <v>3893</v>
      </c>
    </row>
    <row r="1934" spans="6:8">
      <c r="H1934" t="s">
        <v>5176</v>
      </c>
    </row>
    <row r="1935" spans="6:8">
      <c r="H1935" t="s">
        <v>5181</v>
      </c>
    </row>
    <row r="1936" spans="6:8">
      <c r="H1936" t="s">
        <v>5184</v>
      </c>
    </row>
    <row r="1937" spans="1:8">
      <c r="F1937" t="s">
        <v>2388</v>
      </c>
      <c r="G1937" t="s">
        <v>2835</v>
      </c>
      <c r="H1937" t="s">
        <v>5174</v>
      </c>
    </row>
    <row r="1938" spans="1:8">
      <c r="H1938" t="s">
        <v>5175</v>
      </c>
    </row>
    <row r="1939" spans="1:8">
      <c r="H1939" t="s">
        <v>3903</v>
      </c>
    </row>
    <row r="1940" spans="1:8">
      <c r="H1940" t="s">
        <v>5173</v>
      </c>
    </row>
    <row r="1941" spans="1:8">
      <c r="H1941" t="s">
        <v>5176</v>
      </c>
    </row>
    <row r="1942" spans="1:8">
      <c r="H1942" t="s">
        <v>5179</v>
      </c>
    </row>
    <row r="1943" spans="1:8">
      <c r="H1943" t="s">
        <v>5178</v>
      </c>
    </row>
    <row r="1944" spans="1:8">
      <c r="F1944" t="s">
        <v>2389</v>
      </c>
      <c r="G1944" t="s">
        <v>2836</v>
      </c>
      <c r="H1944" t="s">
        <v>5174</v>
      </c>
    </row>
    <row r="1945" spans="1:8">
      <c r="H1945" t="s">
        <v>3903</v>
      </c>
    </row>
    <row r="1946" spans="1:8">
      <c r="H1946" t="s">
        <v>5175</v>
      </c>
    </row>
    <row r="1947" spans="1:8">
      <c r="H1947" t="s">
        <v>5176</v>
      </c>
    </row>
    <row r="1948" spans="1:8">
      <c r="H1948" t="s">
        <v>5177</v>
      </c>
    </row>
    <row r="1949" spans="1:8">
      <c r="H1949" t="s">
        <v>3893</v>
      </c>
    </row>
    <row r="1950" spans="1:8">
      <c r="H1950" t="s">
        <v>5180</v>
      </c>
    </row>
    <row r="1951" spans="1:8">
      <c r="H1951" t="s">
        <v>5181</v>
      </c>
    </row>
    <row r="1952" spans="1:8">
      <c r="A1952" t="s">
        <v>516</v>
      </c>
      <c r="B1952">
        <f>HYPERLINK("https://github.com/pmd/pmd/commit/ef1b7b410f51442b58bd669ba903dfcd5a986fec", "ef1b7b410f51442b58bd669ba903dfcd5a986fec")</f>
        <v>0</v>
      </c>
      <c r="C1952">
        <f>HYPERLINK("https://github.com/pmd/pmd/commit/91872dfe607d704bf011027e745638c5e9f1d1f8", "91872dfe607d704bf011027e745638c5e9f1d1f8")</f>
        <v>0</v>
      </c>
      <c r="D1952" t="s">
        <v>781</v>
      </c>
      <c r="E1952" t="s">
        <v>1302</v>
      </c>
      <c r="F1952" t="s">
        <v>2501</v>
      </c>
      <c r="G1952" t="s">
        <v>3420</v>
      </c>
      <c r="H1952" t="s">
        <v>5189</v>
      </c>
    </row>
    <row r="1953" spans="1:8">
      <c r="H1953" t="s">
        <v>5190</v>
      </c>
    </row>
    <row r="1954" spans="1:8">
      <c r="H1954" t="s">
        <v>5191</v>
      </c>
    </row>
    <row r="1955" spans="1:8">
      <c r="H1955" t="s">
        <v>5192</v>
      </c>
    </row>
    <row r="1956" spans="1:8">
      <c r="H1956" t="s">
        <v>5193</v>
      </c>
    </row>
    <row r="1957" spans="1:8">
      <c r="H1957" t="s">
        <v>5194</v>
      </c>
    </row>
    <row r="1958" spans="1:8">
      <c r="H1958" t="s">
        <v>5195</v>
      </c>
    </row>
    <row r="1959" spans="1:8">
      <c r="H1959" t="s">
        <v>5196</v>
      </c>
    </row>
    <row r="1960" spans="1:8">
      <c r="H1960" t="s">
        <v>5197</v>
      </c>
    </row>
    <row r="1961" spans="1:8">
      <c r="A1961" t="s">
        <v>519</v>
      </c>
      <c r="B1961">
        <f>HYPERLINK("https://github.com/pmd/pmd/commit/f1fe8ce5e1883f2fbeae3e93bdbabdf8eb7511e0", "f1fe8ce5e1883f2fbeae3e93bdbabdf8eb7511e0")</f>
        <v>0</v>
      </c>
      <c r="C1961">
        <f>HYPERLINK("https://github.com/pmd/pmd/commit/eae6e96db0b469e72e61e6e0cd1ee23465c7f30d", "eae6e96db0b469e72e61e6e0cd1ee23465c7f30d")</f>
        <v>0</v>
      </c>
      <c r="D1961" t="s">
        <v>787</v>
      </c>
      <c r="E1961" t="s">
        <v>1304</v>
      </c>
      <c r="F1961" t="s">
        <v>2563</v>
      </c>
      <c r="G1961" t="s">
        <v>3437</v>
      </c>
      <c r="H1961" t="s">
        <v>5203</v>
      </c>
    </row>
    <row r="1962" spans="1:8">
      <c r="H1962" t="s">
        <v>5138</v>
      </c>
    </row>
    <row r="1963" spans="1:8">
      <c r="H1963" t="s">
        <v>5204</v>
      </c>
    </row>
    <row r="1964" spans="1:8">
      <c r="H1964" t="s">
        <v>5139</v>
      </c>
    </row>
    <row r="1965" spans="1:8">
      <c r="H1965" t="s">
        <v>5205</v>
      </c>
    </row>
    <row r="1966" spans="1:8">
      <c r="H1966" t="s">
        <v>5140</v>
      </c>
    </row>
    <row r="1967" spans="1:8">
      <c r="H1967" t="s">
        <v>4937</v>
      </c>
    </row>
    <row r="1968" spans="1:8">
      <c r="A1968" t="s">
        <v>520</v>
      </c>
      <c r="B1968">
        <f>HYPERLINK("https://github.com/pmd/pmd/commit/b2b85e51bdba99f277fe8dc9ef8170020f6931a6", "b2b85e51bdba99f277fe8dc9ef8170020f6931a6")</f>
        <v>0</v>
      </c>
      <c r="C1968">
        <f>HYPERLINK("https://github.com/pmd/pmd/commit/ea0122a6560b81353f0fd381ef5d07e197139f91", "ea0122a6560b81353f0fd381ef5d07e197139f91")</f>
        <v>0</v>
      </c>
      <c r="D1968" t="s">
        <v>781</v>
      </c>
      <c r="E1968" t="s">
        <v>1305</v>
      </c>
      <c r="F1968" t="s">
        <v>2606</v>
      </c>
      <c r="G1968" t="s">
        <v>3459</v>
      </c>
      <c r="H1968" t="s">
        <v>5207</v>
      </c>
    </row>
    <row r="1969" spans="1:8">
      <c r="F1969" t="s">
        <v>2581</v>
      </c>
      <c r="G1969" t="s">
        <v>3450</v>
      </c>
      <c r="H1969" t="s">
        <v>4809</v>
      </c>
    </row>
    <row r="1970" spans="1:8">
      <c r="H1970" t="s">
        <v>4810</v>
      </c>
    </row>
    <row r="1971" spans="1:8">
      <c r="H1971" t="s">
        <v>4811</v>
      </c>
    </row>
    <row r="1972" spans="1:8">
      <c r="H1972" t="s">
        <v>5211</v>
      </c>
    </row>
    <row r="1973" spans="1:8">
      <c r="H1973" t="s">
        <v>5212</v>
      </c>
    </row>
    <row r="1974" spans="1:8">
      <c r="F1974" t="s">
        <v>2607</v>
      </c>
      <c r="G1974" t="s">
        <v>3408</v>
      </c>
      <c r="H1974" t="s">
        <v>4821</v>
      </c>
    </row>
    <row r="1975" spans="1:8">
      <c r="H1975" t="s">
        <v>4822</v>
      </c>
    </row>
    <row r="1976" spans="1:8">
      <c r="H1976" t="s">
        <v>4823</v>
      </c>
    </row>
    <row r="1977" spans="1:8">
      <c r="A1977" t="s">
        <v>521</v>
      </c>
      <c r="B1977">
        <f>HYPERLINK("https://github.com/pmd/pmd/commit/9c54cc3a547397baaf99a327384eb3643938c5ef", "9c54cc3a547397baaf99a327384eb3643938c5ef")</f>
        <v>0</v>
      </c>
      <c r="C1977">
        <f>HYPERLINK("https://github.com/pmd/pmd/commit/370df2512173e9ece421ea610c985ec19c7f0c4f", "370df2512173e9ece421ea610c985ec19c7f0c4f")</f>
        <v>0</v>
      </c>
      <c r="D1977" t="s">
        <v>787</v>
      </c>
      <c r="E1977" t="s">
        <v>1306</v>
      </c>
      <c r="F1977" t="s">
        <v>2608</v>
      </c>
      <c r="G1977" t="s">
        <v>3460</v>
      </c>
      <c r="H1977" t="s">
        <v>5213</v>
      </c>
    </row>
    <row r="1978" spans="1:8">
      <c r="H1978" t="s">
        <v>5214</v>
      </c>
    </row>
    <row r="1979" spans="1:8">
      <c r="A1979" t="s">
        <v>522</v>
      </c>
      <c r="B1979">
        <f>HYPERLINK("https://github.com/pmd/pmd/commit/b7e317fb220cf3f39296f90766ee9e1ddf00d634", "b7e317fb220cf3f39296f90766ee9e1ddf00d634")</f>
        <v>0</v>
      </c>
      <c r="C1979">
        <f>HYPERLINK("https://github.com/pmd/pmd/commit/14bc46fe0db265814ad611881ccdc0be9aeb33d1", "14bc46fe0db265814ad611881ccdc0be9aeb33d1")</f>
        <v>0</v>
      </c>
      <c r="D1979" t="s">
        <v>781</v>
      </c>
      <c r="E1979" t="s">
        <v>1307</v>
      </c>
      <c r="F1979" t="s">
        <v>2501</v>
      </c>
      <c r="G1979" t="s">
        <v>3420</v>
      </c>
      <c r="H1979" t="s">
        <v>4851</v>
      </c>
    </row>
    <row r="1980" spans="1:8">
      <c r="H1980" t="s">
        <v>4853</v>
      </c>
    </row>
    <row r="1981" spans="1:8">
      <c r="H1981" t="s">
        <v>3795</v>
      </c>
    </row>
    <row r="1982" spans="1:8">
      <c r="H1982" t="s">
        <v>4854</v>
      </c>
    </row>
    <row r="1983" spans="1:8">
      <c r="H1983" t="s">
        <v>4855</v>
      </c>
    </row>
    <row r="1984" spans="1:8">
      <c r="H1984" t="s">
        <v>4856</v>
      </c>
    </row>
    <row r="1985" spans="1:8">
      <c r="H1985" t="s">
        <v>4857</v>
      </c>
    </row>
    <row r="1986" spans="1:8">
      <c r="H1986" t="s">
        <v>4858</v>
      </c>
    </row>
    <row r="1987" spans="1:8">
      <c r="H1987" t="s">
        <v>4859</v>
      </c>
    </row>
    <row r="1988" spans="1:8">
      <c r="H1988" t="s">
        <v>4860</v>
      </c>
    </row>
    <row r="1989" spans="1:8">
      <c r="H1989" t="s">
        <v>5215</v>
      </c>
    </row>
    <row r="1990" spans="1:8">
      <c r="H1990" t="s">
        <v>5216</v>
      </c>
    </row>
    <row r="1991" spans="1:8">
      <c r="H1991" t="s">
        <v>4861</v>
      </c>
    </row>
    <row r="1992" spans="1:8">
      <c r="H1992" t="s">
        <v>5217</v>
      </c>
    </row>
    <row r="1993" spans="1:8">
      <c r="A1993" t="s">
        <v>528</v>
      </c>
      <c r="B1993">
        <f>HYPERLINK("https://github.com/pmd/pmd/commit/fa7b286d31dceecb2af043367b302dd8c6f77899", "fa7b286d31dceecb2af043367b302dd8c6f77899")</f>
        <v>0</v>
      </c>
      <c r="C1993">
        <f>HYPERLINK("https://github.com/pmd/pmd/commit/c7172fe78f71d7fcff19dba2fc26e60bb0ad0ce1", "c7172fe78f71d7fcff19dba2fc26e60bb0ad0ce1")</f>
        <v>0</v>
      </c>
      <c r="D1993" t="s">
        <v>781</v>
      </c>
      <c r="E1993" t="s">
        <v>1313</v>
      </c>
      <c r="F1993" t="s">
        <v>2611</v>
      </c>
      <c r="G1993" t="s">
        <v>3463</v>
      </c>
      <c r="H1993" t="s">
        <v>5220</v>
      </c>
    </row>
    <row r="1994" spans="1:8">
      <c r="H1994" t="s">
        <v>5221</v>
      </c>
    </row>
    <row r="1995" spans="1:8">
      <c r="H1995" t="s">
        <v>5222</v>
      </c>
    </row>
    <row r="1996" spans="1:8">
      <c r="A1996" t="s">
        <v>529</v>
      </c>
      <c r="B1996">
        <f>HYPERLINK("https://github.com/pmd/pmd/commit/9dca569cc4efd99bca4165f1d6beb16df5467f05", "9dca569cc4efd99bca4165f1d6beb16df5467f05")</f>
        <v>0</v>
      </c>
      <c r="C1996">
        <f>HYPERLINK("https://github.com/pmd/pmd/commit/48294ae66839810d221a809fd32fb7a0c46b6285", "48294ae66839810d221a809fd32fb7a0c46b6285")</f>
        <v>0</v>
      </c>
      <c r="D1996" t="s">
        <v>781</v>
      </c>
      <c r="E1996" t="s">
        <v>1314</v>
      </c>
      <c r="F1996" t="s">
        <v>2554</v>
      </c>
      <c r="G1996" t="s">
        <v>2909</v>
      </c>
      <c r="H1996" t="s">
        <v>5223</v>
      </c>
    </row>
    <row r="1997" spans="1:8">
      <c r="A1997" t="s">
        <v>530</v>
      </c>
      <c r="B1997">
        <f>HYPERLINK("https://github.com/pmd/pmd/commit/400ca5dca5a52bdc93de17b0e06290f640914bd9", "400ca5dca5a52bdc93de17b0e06290f640914bd9")</f>
        <v>0</v>
      </c>
      <c r="C1997">
        <f>HYPERLINK("https://github.com/pmd/pmd/commit/e9cc7e00ef1c5f1ead4c32a69474fa6ddfc93f7e", "e9cc7e00ef1c5f1ead4c32a69474fa6ddfc93f7e")</f>
        <v>0</v>
      </c>
      <c r="D1997" t="s">
        <v>781</v>
      </c>
      <c r="E1997" t="s">
        <v>1315</v>
      </c>
      <c r="F1997" t="s">
        <v>2612</v>
      </c>
      <c r="G1997" t="s">
        <v>3464</v>
      </c>
      <c r="H1997" t="s">
        <v>5224</v>
      </c>
    </row>
    <row r="1998" spans="1:8">
      <c r="A1998" t="s">
        <v>531</v>
      </c>
      <c r="B1998">
        <f>HYPERLINK("https://github.com/pmd/pmd/commit/13cacee11f5a398d0da5abb0f9e6b367296eda90", "13cacee11f5a398d0da5abb0f9e6b367296eda90")</f>
        <v>0</v>
      </c>
      <c r="C1998">
        <f>HYPERLINK("https://github.com/pmd/pmd/commit/9c9f9c458b18c4775dc5fdeba5938724b4176563", "9c9f9c458b18c4775dc5fdeba5938724b4176563")</f>
        <v>0</v>
      </c>
      <c r="D1998" t="s">
        <v>781</v>
      </c>
      <c r="E1998" t="s">
        <v>1316</v>
      </c>
      <c r="F1998" t="s">
        <v>2612</v>
      </c>
      <c r="G1998" t="s">
        <v>3464</v>
      </c>
      <c r="H1998" t="s">
        <v>5229</v>
      </c>
    </row>
    <row r="1999" spans="1:8">
      <c r="H1999" t="s">
        <v>5230</v>
      </c>
    </row>
    <row r="2000" spans="1:8">
      <c r="H2000" t="s">
        <v>5231</v>
      </c>
    </row>
    <row r="2001" spans="6:8">
      <c r="H2001" t="s">
        <v>5232</v>
      </c>
    </row>
    <row r="2002" spans="6:8">
      <c r="H2002" t="s">
        <v>5233</v>
      </c>
    </row>
    <row r="2003" spans="6:8">
      <c r="H2003" t="s">
        <v>5234</v>
      </c>
    </row>
    <row r="2004" spans="6:8">
      <c r="H2004" t="s">
        <v>5224</v>
      </c>
    </row>
    <row r="2005" spans="6:8">
      <c r="F2005" t="s">
        <v>2390</v>
      </c>
      <c r="G2005" t="s">
        <v>2837</v>
      </c>
      <c r="H2005" t="s">
        <v>5235</v>
      </c>
    </row>
    <row r="2006" spans="6:8">
      <c r="H2006" t="s">
        <v>5236</v>
      </c>
    </row>
    <row r="2007" spans="6:8">
      <c r="H2007" t="s">
        <v>5237</v>
      </c>
    </row>
    <row r="2008" spans="6:8">
      <c r="H2008" t="s">
        <v>5238</v>
      </c>
    </row>
    <row r="2009" spans="6:8">
      <c r="H2009" t="s">
        <v>5239</v>
      </c>
    </row>
    <row r="2010" spans="6:8">
      <c r="H2010" t="s">
        <v>5240</v>
      </c>
    </row>
    <row r="2011" spans="6:8">
      <c r="H2011" t="s">
        <v>5241</v>
      </c>
    </row>
    <row r="2012" spans="6:8">
      <c r="H2012" t="s">
        <v>5242</v>
      </c>
    </row>
    <row r="2013" spans="6:8">
      <c r="H2013" t="s">
        <v>5243</v>
      </c>
    </row>
    <row r="2014" spans="6:8">
      <c r="H2014" t="s">
        <v>5088</v>
      </c>
    </row>
    <row r="2015" spans="6:8">
      <c r="H2015" t="s">
        <v>5089</v>
      </c>
    </row>
    <row r="2016" spans="6:8">
      <c r="H2016" t="s">
        <v>5090</v>
      </c>
    </row>
    <row r="2017" spans="1:8">
      <c r="H2017" t="s">
        <v>5091</v>
      </c>
    </row>
    <row r="2018" spans="1:8">
      <c r="H2018" t="s">
        <v>5092</v>
      </c>
    </row>
    <row r="2019" spans="1:8">
      <c r="H2019" t="s">
        <v>5093</v>
      </c>
    </row>
    <row r="2020" spans="1:8">
      <c r="H2020" t="s">
        <v>5094</v>
      </c>
    </row>
    <row r="2021" spans="1:8">
      <c r="H2021" t="s">
        <v>5244</v>
      </c>
    </row>
    <row r="2022" spans="1:8">
      <c r="H2022" t="s">
        <v>4159</v>
      </c>
    </row>
    <row r="2023" spans="1:8">
      <c r="H2023" t="s">
        <v>5245</v>
      </c>
    </row>
    <row r="2024" spans="1:8">
      <c r="H2024" t="s">
        <v>5246</v>
      </c>
    </row>
    <row r="2025" spans="1:8">
      <c r="H2025" t="s">
        <v>5247</v>
      </c>
    </row>
    <row r="2026" spans="1:8">
      <c r="H2026" t="s">
        <v>5248</v>
      </c>
    </row>
    <row r="2027" spans="1:8">
      <c r="A2027" t="s">
        <v>533</v>
      </c>
      <c r="B2027">
        <f>HYPERLINK("https://github.com/pmd/pmd/commit/cda02a2754da66653bea6ea569f7739f2e954747", "cda02a2754da66653bea6ea569f7739f2e954747")</f>
        <v>0</v>
      </c>
      <c r="C2027">
        <f>HYPERLINK("https://github.com/pmd/pmd/commit/0b776f338abff64bb10ef1da30caa25ad70dbccb", "0b776f338abff64bb10ef1da30caa25ad70dbccb")</f>
        <v>0</v>
      </c>
      <c r="D2027" t="s">
        <v>781</v>
      </c>
      <c r="E2027" t="s">
        <v>1317</v>
      </c>
      <c r="F2027" t="s">
        <v>2615</v>
      </c>
      <c r="G2027" t="s">
        <v>3466</v>
      </c>
      <c r="H2027" t="s">
        <v>5255</v>
      </c>
    </row>
    <row r="2028" spans="1:8">
      <c r="H2028" t="s">
        <v>5256</v>
      </c>
    </row>
    <row r="2029" spans="1:8">
      <c r="H2029" t="s">
        <v>5257</v>
      </c>
    </row>
    <row r="2030" spans="1:8">
      <c r="H2030" t="s">
        <v>5258</v>
      </c>
    </row>
    <row r="2031" spans="1:8">
      <c r="H2031" t="s">
        <v>5259</v>
      </c>
    </row>
    <row r="2032" spans="1:8">
      <c r="F2032" t="s">
        <v>2567</v>
      </c>
      <c r="G2032" t="s">
        <v>3441</v>
      </c>
      <c r="H2032" t="s">
        <v>5262</v>
      </c>
    </row>
    <row r="2033" spans="1:8">
      <c r="A2033" t="s">
        <v>535</v>
      </c>
      <c r="B2033">
        <f>HYPERLINK("https://github.com/pmd/pmd/commit/e6f5b4c5f32841f17670b7ec157d33aa89451f1f", "e6f5b4c5f32841f17670b7ec157d33aa89451f1f")</f>
        <v>0</v>
      </c>
      <c r="C2033">
        <f>HYPERLINK("https://github.com/pmd/pmd/commit/7beb2824c18a245f8935ea6264b61bb117133dea", "7beb2824c18a245f8935ea6264b61bb117133dea")</f>
        <v>0</v>
      </c>
      <c r="D2033" t="s">
        <v>781</v>
      </c>
      <c r="E2033" t="s">
        <v>1319</v>
      </c>
      <c r="F2033" t="s">
        <v>2617</v>
      </c>
      <c r="G2033" t="s">
        <v>3468</v>
      </c>
      <c r="H2033" t="s">
        <v>5265</v>
      </c>
    </row>
    <row r="2034" spans="1:8">
      <c r="A2034" t="s">
        <v>535</v>
      </c>
      <c r="B2034">
        <f>HYPERLINK("https://github.com/pmd/pmd/commit/3a445493a1b78e0b8625f9f61359107cb56b7392", "3a445493a1b78e0b8625f9f61359107cb56b7392")</f>
        <v>0</v>
      </c>
      <c r="C2034">
        <f>HYPERLINK("https://github.com/pmd/pmd/commit/e6f5b4c5f32841f17670b7ec157d33aa89451f1f", "e6f5b4c5f32841f17670b7ec157d33aa89451f1f")</f>
        <v>0</v>
      </c>
      <c r="D2034" t="s">
        <v>781</v>
      </c>
      <c r="E2034" t="s">
        <v>1320</v>
      </c>
      <c r="F2034" t="s">
        <v>2617</v>
      </c>
      <c r="G2034" t="s">
        <v>3468</v>
      </c>
      <c r="H2034" t="s">
        <v>4878</v>
      </c>
    </row>
    <row r="2035" spans="1:8">
      <c r="H2035" t="s">
        <v>4879</v>
      </c>
    </row>
    <row r="2036" spans="1:8">
      <c r="H2036" t="s">
        <v>4880</v>
      </c>
    </row>
    <row r="2037" spans="1:8">
      <c r="H2037" t="s">
        <v>4881</v>
      </c>
    </row>
    <row r="2038" spans="1:8">
      <c r="A2038" t="s">
        <v>537</v>
      </c>
      <c r="B2038">
        <f>HYPERLINK("https://github.com/pmd/pmd/commit/52ed41c027e14041ca216a7bd668f65fcb72c725", "52ed41c027e14041ca216a7bd668f65fcb72c725")</f>
        <v>0</v>
      </c>
      <c r="C2038">
        <f>HYPERLINK("https://github.com/pmd/pmd/commit/87c4d84d6115fcf9040a411e876c0c7a0dd0c1c3", "87c4d84d6115fcf9040a411e876c0c7a0dd0c1c3")</f>
        <v>0</v>
      </c>
      <c r="D2038" t="s">
        <v>781</v>
      </c>
      <c r="E2038" t="s">
        <v>1321</v>
      </c>
      <c r="F2038" t="s">
        <v>2618</v>
      </c>
      <c r="G2038" t="s">
        <v>3441</v>
      </c>
      <c r="H2038" t="s">
        <v>5255</v>
      </c>
    </row>
    <row r="2039" spans="1:8">
      <c r="A2039" t="s">
        <v>538</v>
      </c>
      <c r="B2039">
        <f>HYPERLINK("https://github.com/pmd/pmd/commit/c5f73d137a11f414e70711eadee27bd648087828", "c5f73d137a11f414e70711eadee27bd648087828")</f>
        <v>0</v>
      </c>
      <c r="C2039">
        <f>HYPERLINK("https://github.com/pmd/pmd/commit/e1a22282d02db281f4467336e5c46faff25a765c", "e1a22282d02db281f4467336e5c46faff25a765c")</f>
        <v>0</v>
      </c>
      <c r="D2039" t="s">
        <v>781</v>
      </c>
      <c r="E2039" t="s">
        <v>1322</v>
      </c>
      <c r="F2039" t="s">
        <v>2291</v>
      </c>
      <c r="G2039" t="s">
        <v>2823</v>
      </c>
      <c r="H2039" t="s">
        <v>5060</v>
      </c>
    </row>
    <row r="2040" spans="1:8">
      <c r="A2040" t="s">
        <v>539</v>
      </c>
      <c r="B2040">
        <f>HYPERLINK("https://github.com/pmd/pmd/commit/8c824412656774a46ade0e9b69c3d8c33165f5e0", "8c824412656774a46ade0e9b69c3d8c33165f5e0")</f>
        <v>0</v>
      </c>
      <c r="C2040">
        <f>HYPERLINK("https://github.com/pmd/pmd/commit/9ff844921b6f41ea953f41b61d62f6ab316f4188", "9ff844921b6f41ea953f41b61d62f6ab316f4188")</f>
        <v>0</v>
      </c>
      <c r="D2040" t="s">
        <v>781</v>
      </c>
      <c r="E2040" t="s">
        <v>1325</v>
      </c>
      <c r="F2040" t="s">
        <v>2619</v>
      </c>
      <c r="G2040" t="s">
        <v>3469</v>
      </c>
      <c r="H2040" t="s">
        <v>5269</v>
      </c>
    </row>
    <row r="2041" spans="1:8">
      <c r="A2041" t="s">
        <v>540</v>
      </c>
      <c r="B2041">
        <f>HYPERLINK("https://github.com/pmd/pmd/commit/9af5268605a469498d6beee3767da9cc738278e3", "9af5268605a469498d6beee3767da9cc738278e3")</f>
        <v>0</v>
      </c>
      <c r="C2041">
        <f>HYPERLINK("https://github.com/pmd/pmd/commit/cc23b61b0308167ed0ea16cbc3bc30d11659b298", "cc23b61b0308167ed0ea16cbc3bc30d11659b298")</f>
        <v>0</v>
      </c>
      <c r="D2041" t="s">
        <v>781</v>
      </c>
      <c r="E2041" t="s">
        <v>1327</v>
      </c>
      <c r="F2041" t="s">
        <v>2622</v>
      </c>
      <c r="G2041" t="s">
        <v>3471</v>
      </c>
      <c r="H2041" t="s">
        <v>5274</v>
      </c>
    </row>
    <row r="2042" spans="1:8">
      <c r="H2042" t="s">
        <v>5275</v>
      </c>
    </row>
    <row r="2043" spans="1:8">
      <c r="H2043" t="s">
        <v>5276</v>
      </c>
    </row>
    <row r="2044" spans="1:8">
      <c r="A2044" t="s">
        <v>540</v>
      </c>
      <c r="B2044">
        <f>HYPERLINK("https://github.com/pmd/pmd/commit/28bf4d918e022309e246b59479266872b2afd151", "28bf4d918e022309e246b59479266872b2afd151")</f>
        <v>0</v>
      </c>
      <c r="C2044">
        <f>HYPERLINK("https://github.com/pmd/pmd/commit/1b68a2683ffeab873ceb6ab1919fec90e9b5a68c", "1b68a2683ffeab873ceb6ab1919fec90e9b5a68c")</f>
        <v>0</v>
      </c>
      <c r="D2044" t="s">
        <v>781</v>
      </c>
      <c r="E2044" t="s">
        <v>1330</v>
      </c>
      <c r="F2044" t="s">
        <v>2623</v>
      </c>
      <c r="G2044" t="s">
        <v>3473</v>
      </c>
      <c r="H2044" t="s">
        <v>5285</v>
      </c>
    </row>
    <row r="2045" spans="1:8">
      <c r="A2045" t="s">
        <v>541</v>
      </c>
      <c r="B2045">
        <f>HYPERLINK("https://github.com/pmd/pmd/commit/21aa2efbbff7993b0b451d7e74783247c273d16c", "21aa2efbbff7993b0b451d7e74783247c273d16c")</f>
        <v>0</v>
      </c>
      <c r="C2045">
        <f>HYPERLINK("https://github.com/pmd/pmd/commit/c13951ee46a630af84f599b5209cf4f8b46e912b", "c13951ee46a630af84f599b5209cf4f8b46e912b")</f>
        <v>0</v>
      </c>
      <c r="D2045" t="s">
        <v>781</v>
      </c>
      <c r="E2045" t="s">
        <v>1334</v>
      </c>
      <c r="F2045" t="s">
        <v>2624</v>
      </c>
      <c r="G2045" t="s">
        <v>3472</v>
      </c>
      <c r="H2045" t="s">
        <v>5283</v>
      </c>
    </row>
    <row r="2046" spans="1:8">
      <c r="A2046" t="s">
        <v>542</v>
      </c>
      <c r="B2046">
        <f>HYPERLINK("https://github.com/pmd/pmd/commit/1540ec6d9148fc14fc1673f4df1d33030d2ffcf7", "1540ec6d9148fc14fc1673f4df1d33030d2ffcf7")</f>
        <v>0</v>
      </c>
      <c r="C2046">
        <f>HYPERLINK("https://github.com/pmd/pmd/commit/ecc869926972f5437d20a72dce261497cbd2c44a", "ecc869926972f5437d20a72dce261497cbd2c44a")</f>
        <v>0</v>
      </c>
      <c r="D2046" t="s">
        <v>781</v>
      </c>
      <c r="E2046" t="s">
        <v>1336</v>
      </c>
      <c r="F2046" t="s">
        <v>2626</v>
      </c>
      <c r="G2046" t="s">
        <v>3475</v>
      </c>
      <c r="H2046" t="s">
        <v>4630</v>
      </c>
    </row>
    <row r="2047" spans="1:8">
      <c r="A2047" t="s">
        <v>544</v>
      </c>
      <c r="B2047">
        <f>HYPERLINK("https://github.com/pmd/pmd/commit/e48fc7cca259f0efcae7135ae27e5143b3e092af", "e48fc7cca259f0efcae7135ae27e5143b3e092af")</f>
        <v>0</v>
      </c>
      <c r="C2047">
        <f>HYPERLINK("https://github.com/pmd/pmd/commit/4e21c1a94776002778b88985529a009b0a9e56f3", "4e21c1a94776002778b88985529a009b0a9e56f3")</f>
        <v>0</v>
      </c>
      <c r="D2047" t="s">
        <v>781</v>
      </c>
      <c r="E2047" t="s">
        <v>1338</v>
      </c>
      <c r="F2047" t="s">
        <v>2628</v>
      </c>
      <c r="G2047" t="s">
        <v>3181</v>
      </c>
      <c r="H2047" t="s">
        <v>3680</v>
      </c>
    </row>
    <row r="2048" spans="1:8">
      <c r="H2048" t="s">
        <v>3794</v>
      </c>
    </row>
    <row r="2049" spans="1:8">
      <c r="A2049" t="s">
        <v>545</v>
      </c>
      <c r="B2049">
        <f>HYPERLINK("https://github.com/pmd/pmd/commit/551ab453fdf7a96f91f45cb71a209e98c26691fb", "551ab453fdf7a96f91f45cb71a209e98c26691fb")</f>
        <v>0</v>
      </c>
      <c r="C2049">
        <f>HYPERLINK("https://github.com/pmd/pmd/commit/0a1e82efad8a838da894ba8cbdbfa8d60a5fe005", "0a1e82efad8a838da894ba8cbdbfa8d60a5fe005")</f>
        <v>0</v>
      </c>
      <c r="D2049" t="s">
        <v>781</v>
      </c>
      <c r="E2049" t="s">
        <v>1339</v>
      </c>
      <c r="F2049" t="s">
        <v>2629</v>
      </c>
      <c r="G2049" t="s">
        <v>3477</v>
      </c>
      <c r="H2049" t="s">
        <v>5287</v>
      </c>
    </row>
    <row r="2050" spans="1:8">
      <c r="H2050" t="s">
        <v>5288</v>
      </c>
    </row>
    <row r="2051" spans="1:8">
      <c r="H2051" t="s">
        <v>4792</v>
      </c>
    </row>
    <row r="2052" spans="1:8">
      <c r="H2052" t="s">
        <v>4793</v>
      </c>
    </row>
    <row r="2053" spans="1:8">
      <c r="F2053" t="s">
        <v>2421</v>
      </c>
      <c r="G2053" t="s">
        <v>3385</v>
      </c>
      <c r="H2053" t="s">
        <v>5293</v>
      </c>
    </row>
    <row r="2054" spans="1:8">
      <c r="H2054" t="s">
        <v>5294</v>
      </c>
    </row>
    <row r="2055" spans="1:8">
      <c r="H2055" t="s">
        <v>5295</v>
      </c>
    </row>
    <row r="2056" spans="1:8">
      <c r="H2056" t="s">
        <v>5296</v>
      </c>
    </row>
    <row r="2057" spans="1:8">
      <c r="H2057" t="s">
        <v>5297</v>
      </c>
    </row>
    <row r="2058" spans="1:8">
      <c r="H2058" t="s">
        <v>5298</v>
      </c>
    </row>
    <row r="2059" spans="1:8">
      <c r="H2059" t="s">
        <v>5299</v>
      </c>
    </row>
    <row r="2060" spans="1:8">
      <c r="H2060" t="s">
        <v>5301</v>
      </c>
    </row>
    <row r="2061" spans="1:8">
      <c r="H2061" t="s">
        <v>5302</v>
      </c>
    </row>
    <row r="2062" spans="1:8">
      <c r="H2062" t="s">
        <v>5303</v>
      </c>
    </row>
    <row r="2063" spans="1:8">
      <c r="H2063" t="s">
        <v>5304</v>
      </c>
    </row>
    <row r="2064" spans="1:8">
      <c r="H2064" t="s">
        <v>5305</v>
      </c>
    </row>
    <row r="2065" spans="1:8">
      <c r="H2065" t="s">
        <v>5306</v>
      </c>
    </row>
    <row r="2066" spans="1:8">
      <c r="H2066" t="s">
        <v>5307</v>
      </c>
    </row>
    <row r="2067" spans="1:8">
      <c r="H2067" t="s">
        <v>5308</v>
      </c>
    </row>
    <row r="2068" spans="1:8">
      <c r="H2068" t="s">
        <v>5309</v>
      </c>
    </row>
    <row r="2069" spans="1:8">
      <c r="H2069" t="s">
        <v>5310</v>
      </c>
    </row>
    <row r="2070" spans="1:8">
      <c r="H2070" t="s">
        <v>5311</v>
      </c>
    </row>
    <row r="2071" spans="1:8">
      <c r="A2071" t="s">
        <v>546</v>
      </c>
      <c r="B2071">
        <f>HYPERLINK("https://github.com/pmd/pmd/commit/709996fddc68c5c2ef791eb4cc9d4a18dfd9213b", "709996fddc68c5c2ef791eb4cc9d4a18dfd9213b")</f>
        <v>0</v>
      </c>
      <c r="C2071">
        <f>HYPERLINK("https://github.com/pmd/pmd/commit/551ab453fdf7a96f91f45cb71a209e98c26691fb", "551ab453fdf7a96f91f45cb71a209e98c26691fb")</f>
        <v>0</v>
      </c>
      <c r="D2071" t="s">
        <v>781</v>
      </c>
      <c r="E2071" t="s">
        <v>1340</v>
      </c>
      <c r="F2071" t="s">
        <v>2421</v>
      </c>
      <c r="G2071" t="s">
        <v>3385</v>
      </c>
      <c r="H2071" t="s">
        <v>5312</v>
      </c>
    </row>
    <row r="2072" spans="1:8">
      <c r="A2072" t="s">
        <v>547</v>
      </c>
      <c r="B2072">
        <f>HYPERLINK("https://github.com/pmd/pmd/commit/344d02600c4e8551ec9b07c88eef10946aa9d07d", "344d02600c4e8551ec9b07c88eef10946aa9d07d")</f>
        <v>0</v>
      </c>
      <c r="C2072">
        <f>HYPERLINK("https://github.com/pmd/pmd/commit/709996fddc68c5c2ef791eb4cc9d4a18dfd9213b", "709996fddc68c5c2ef791eb4cc9d4a18dfd9213b")</f>
        <v>0</v>
      </c>
      <c r="D2072" t="s">
        <v>781</v>
      </c>
      <c r="E2072" t="s">
        <v>1341</v>
      </c>
      <c r="F2072" t="s">
        <v>2374</v>
      </c>
      <c r="G2072" t="s">
        <v>2838</v>
      </c>
      <c r="H2072" t="s">
        <v>3680</v>
      </c>
    </row>
    <row r="2073" spans="1:8">
      <c r="H2073" t="s">
        <v>3794</v>
      </c>
    </row>
    <row r="2074" spans="1:8">
      <c r="H2074" t="s">
        <v>5313</v>
      </c>
    </row>
    <row r="2075" spans="1:8">
      <c r="H2075" t="s">
        <v>5314</v>
      </c>
    </row>
    <row r="2076" spans="1:8">
      <c r="H2076" t="s">
        <v>5315</v>
      </c>
    </row>
    <row r="2077" spans="1:8">
      <c r="H2077" t="s">
        <v>5316</v>
      </c>
    </row>
    <row r="2078" spans="1:8">
      <c r="H2078" t="s">
        <v>5317</v>
      </c>
    </row>
    <row r="2079" spans="1:8">
      <c r="H2079" t="s">
        <v>5318</v>
      </c>
    </row>
    <row r="2080" spans="1:8">
      <c r="H2080" t="s">
        <v>5319</v>
      </c>
    </row>
    <row r="2081" spans="1:8">
      <c r="H2081" t="s">
        <v>5320</v>
      </c>
    </row>
    <row r="2082" spans="1:8">
      <c r="A2082" t="s">
        <v>548</v>
      </c>
      <c r="B2082">
        <f>HYPERLINK("https://github.com/pmd/pmd/commit/d8c3831db8a6cf03d903fe9bce56d5c967b42b49", "d8c3831db8a6cf03d903fe9bce56d5c967b42b49")</f>
        <v>0</v>
      </c>
      <c r="C2082">
        <f>HYPERLINK("https://github.com/pmd/pmd/commit/344d02600c4e8551ec9b07c88eef10946aa9d07d", "344d02600c4e8551ec9b07c88eef10946aa9d07d")</f>
        <v>0</v>
      </c>
      <c r="D2082" t="s">
        <v>781</v>
      </c>
      <c r="E2082" t="s">
        <v>1342</v>
      </c>
      <c r="F2082" t="s">
        <v>2630</v>
      </c>
      <c r="G2082" t="s">
        <v>3305</v>
      </c>
      <c r="H2082" t="s">
        <v>3872</v>
      </c>
    </row>
    <row r="2083" spans="1:8">
      <c r="A2083" t="s">
        <v>550</v>
      </c>
      <c r="B2083">
        <f>HYPERLINK("https://github.com/pmd/pmd/commit/da371182aadaec625274f651e2a28ee6a71ff161", "da371182aadaec625274f651e2a28ee6a71ff161")</f>
        <v>0</v>
      </c>
      <c r="C2083">
        <f>HYPERLINK("https://github.com/pmd/pmd/commit/4b3d58d4c98e78ab61b9b0d5c31ede6c32707715", "4b3d58d4c98e78ab61b9b0d5c31ede6c32707715")</f>
        <v>0</v>
      </c>
      <c r="D2083" t="s">
        <v>781</v>
      </c>
      <c r="E2083" t="s">
        <v>1344</v>
      </c>
      <c r="F2083" t="s">
        <v>2631</v>
      </c>
      <c r="G2083" t="s">
        <v>3479</v>
      </c>
      <c r="H2083" t="s">
        <v>5337</v>
      </c>
    </row>
    <row r="2084" spans="1:8">
      <c r="F2084" t="s">
        <v>2632</v>
      </c>
      <c r="G2084" t="s">
        <v>3480</v>
      </c>
      <c r="H2084" t="s">
        <v>4630</v>
      </c>
    </row>
    <row r="2085" spans="1:8">
      <c r="F2085" t="s">
        <v>2633</v>
      </c>
      <c r="G2085" t="s">
        <v>3481</v>
      </c>
      <c r="H2085" t="s">
        <v>4630</v>
      </c>
    </row>
    <row r="2086" spans="1:8">
      <c r="A2086" t="s">
        <v>551</v>
      </c>
      <c r="B2086">
        <f>HYPERLINK("https://github.com/pmd/pmd/commit/da764abb1ee6019ba4aef1572ef4bdd8022de3b0", "da764abb1ee6019ba4aef1572ef4bdd8022de3b0")</f>
        <v>0</v>
      </c>
      <c r="C2086">
        <f>HYPERLINK("https://github.com/pmd/pmd/commit/da371182aadaec625274f651e2a28ee6a71ff161", "da371182aadaec625274f651e2a28ee6a71ff161")</f>
        <v>0</v>
      </c>
      <c r="D2086" t="s">
        <v>781</v>
      </c>
      <c r="E2086" t="s">
        <v>1345</v>
      </c>
      <c r="F2086" t="s">
        <v>2634</v>
      </c>
      <c r="G2086" t="s">
        <v>3482</v>
      </c>
      <c r="H2086" t="s">
        <v>4630</v>
      </c>
    </row>
    <row r="2087" spans="1:8">
      <c r="A2087" t="s">
        <v>552</v>
      </c>
      <c r="B2087">
        <f>HYPERLINK("https://github.com/pmd/pmd/commit/50725a95fc222723cc4efa89c19cbe4b574a9f52", "50725a95fc222723cc4efa89c19cbe4b574a9f52")</f>
        <v>0</v>
      </c>
      <c r="C2087">
        <f>HYPERLINK("https://github.com/pmd/pmd/commit/da764abb1ee6019ba4aef1572ef4bdd8022de3b0", "da764abb1ee6019ba4aef1572ef4bdd8022de3b0")</f>
        <v>0</v>
      </c>
      <c r="D2087" t="s">
        <v>781</v>
      </c>
      <c r="E2087" t="s">
        <v>1346</v>
      </c>
      <c r="F2087" t="s">
        <v>2395</v>
      </c>
      <c r="G2087" t="s">
        <v>3366</v>
      </c>
      <c r="H2087" t="s">
        <v>4630</v>
      </c>
    </row>
    <row r="2088" spans="1:8">
      <c r="A2088" t="s">
        <v>553</v>
      </c>
      <c r="B2088">
        <f>HYPERLINK("https://github.com/pmd/pmd/commit/7e594e390a05230e91d063eea7edf5d48f0da608", "7e594e390a05230e91d063eea7edf5d48f0da608")</f>
        <v>0</v>
      </c>
      <c r="C2088">
        <f>HYPERLINK("https://github.com/pmd/pmd/commit/6eba9a827fac10720d8ca9f35412c5988e4c9256", "6eba9a827fac10720d8ca9f35412c5988e4c9256")</f>
        <v>0</v>
      </c>
      <c r="D2088" t="s">
        <v>781</v>
      </c>
      <c r="E2088" t="s">
        <v>1347</v>
      </c>
      <c r="F2088" t="s">
        <v>2328</v>
      </c>
      <c r="G2088" t="s">
        <v>3334</v>
      </c>
      <c r="H2088" t="s">
        <v>4630</v>
      </c>
    </row>
    <row r="2089" spans="1:8">
      <c r="A2089" t="s">
        <v>554</v>
      </c>
      <c r="B2089">
        <f>HYPERLINK("https://github.com/pmd/pmd/commit/ff2aa9c038f519f0fcd49112167def7e56fad610", "ff2aa9c038f519f0fcd49112167def7e56fad610")</f>
        <v>0</v>
      </c>
      <c r="C2089">
        <f>HYPERLINK("https://github.com/pmd/pmd/commit/7e594e390a05230e91d063eea7edf5d48f0da608", "7e594e390a05230e91d063eea7edf5d48f0da608")</f>
        <v>0</v>
      </c>
      <c r="D2089" t="s">
        <v>781</v>
      </c>
      <c r="E2089" t="s">
        <v>1348</v>
      </c>
      <c r="F2089" t="s">
        <v>2635</v>
      </c>
      <c r="G2089" t="s">
        <v>3483</v>
      </c>
      <c r="H2089" t="s">
        <v>4630</v>
      </c>
    </row>
    <row r="2090" spans="1:8">
      <c r="A2090" t="s">
        <v>555</v>
      </c>
      <c r="B2090">
        <f>HYPERLINK("https://github.com/pmd/pmd/commit/3df4506365c0bce73d45bc426e3d8c75f3590aa4", "3df4506365c0bce73d45bc426e3d8c75f3590aa4")</f>
        <v>0</v>
      </c>
      <c r="C2090">
        <f>HYPERLINK("https://github.com/pmd/pmd/commit/ff2aa9c038f519f0fcd49112167def7e56fad610", "ff2aa9c038f519f0fcd49112167def7e56fad610")</f>
        <v>0</v>
      </c>
      <c r="D2090" t="s">
        <v>781</v>
      </c>
      <c r="E2090" t="s">
        <v>1349</v>
      </c>
      <c r="F2090" t="s">
        <v>2636</v>
      </c>
      <c r="G2090" t="s">
        <v>3318</v>
      </c>
      <c r="H2090" t="s">
        <v>4630</v>
      </c>
    </row>
    <row r="2091" spans="1:8">
      <c r="A2091" t="s">
        <v>556</v>
      </c>
      <c r="B2091">
        <f>HYPERLINK("https://github.com/pmd/pmd/commit/9fc15f0b915267404df6a8e25d0977f96130d9e3", "9fc15f0b915267404df6a8e25d0977f96130d9e3")</f>
        <v>0</v>
      </c>
      <c r="C2091">
        <f>HYPERLINK("https://github.com/pmd/pmd/commit/3df4506365c0bce73d45bc426e3d8c75f3590aa4", "3df4506365c0bce73d45bc426e3d8c75f3590aa4")</f>
        <v>0</v>
      </c>
      <c r="D2091" t="s">
        <v>781</v>
      </c>
      <c r="E2091" t="s">
        <v>1350</v>
      </c>
      <c r="F2091" t="s">
        <v>2637</v>
      </c>
      <c r="G2091" t="s">
        <v>3478</v>
      </c>
      <c r="H2091" t="s">
        <v>5324</v>
      </c>
    </row>
    <row r="2092" spans="1:8">
      <c r="A2092" t="s">
        <v>557</v>
      </c>
      <c r="B2092">
        <f>HYPERLINK("https://github.com/pmd/pmd/commit/60d028a28212be292d670253b5027824a197805b", "60d028a28212be292d670253b5027824a197805b")</f>
        <v>0</v>
      </c>
      <c r="C2092">
        <f>HYPERLINK("https://github.com/pmd/pmd/commit/9fc15f0b915267404df6a8e25d0977f96130d9e3", "9fc15f0b915267404df6a8e25d0977f96130d9e3")</f>
        <v>0</v>
      </c>
      <c r="D2092" t="s">
        <v>781</v>
      </c>
      <c r="E2092" t="s">
        <v>1351</v>
      </c>
      <c r="F2092" t="s">
        <v>2306</v>
      </c>
      <c r="G2092" t="s">
        <v>3316</v>
      </c>
      <c r="H2092" t="s">
        <v>4630</v>
      </c>
    </row>
    <row r="2093" spans="1:8">
      <c r="A2093" t="s">
        <v>558</v>
      </c>
      <c r="B2093">
        <f>HYPERLINK("https://github.com/pmd/pmd/commit/15d6515278453aafe3d59b8b0124c2ab8a611c55", "15d6515278453aafe3d59b8b0124c2ab8a611c55")</f>
        <v>0</v>
      </c>
      <c r="C2093">
        <f>HYPERLINK("https://github.com/pmd/pmd/commit/60d028a28212be292d670253b5027824a197805b", "60d028a28212be292d670253b5027824a197805b")</f>
        <v>0</v>
      </c>
      <c r="D2093" t="s">
        <v>781</v>
      </c>
      <c r="E2093" t="s">
        <v>1352</v>
      </c>
      <c r="F2093" t="s">
        <v>2307</v>
      </c>
      <c r="G2093" t="s">
        <v>3317</v>
      </c>
      <c r="H2093" t="s">
        <v>4630</v>
      </c>
    </row>
    <row r="2094" spans="1:8">
      <c r="F2094" t="s">
        <v>2638</v>
      </c>
      <c r="G2094" t="s">
        <v>3484</v>
      </c>
      <c r="H2094" t="s">
        <v>4630</v>
      </c>
    </row>
    <row r="2095" spans="1:8">
      <c r="F2095" t="s">
        <v>2639</v>
      </c>
      <c r="G2095" t="s">
        <v>3485</v>
      </c>
      <c r="H2095" t="s">
        <v>4630</v>
      </c>
    </row>
    <row r="2096" spans="1:8">
      <c r="H2096" t="s">
        <v>5327</v>
      </c>
    </row>
    <row r="2097" spans="1:8">
      <c r="A2097" t="s">
        <v>559</v>
      </c>
      <c r="B2097">
        <f>HYPERLINK("https://github.com/pmd/pmd/commit/2c563436e41067fa253f824ca0e768500dc29d34", "2c563436e41067fa253f824ca0e768500dc29d34")</f>
        <v>0</v>
      </c>
      <c r="C2097">
        <f>HYPERLINK("https://github.com/pmd/pmd/commit/15d6515278453aafe3d59b8b0124c2ab8a611c55", "15d6515278453aafe3d59b8b0124c2ab8a611c55")</f>
        <v>0</v>
      </c>
      <c r="D2097" t="s">
        <v>781</v>
      </c>
      <c r="E2097" t="s">
        <v>1353</v>
      </c>
      <c r="F2097" t="s">
        <v>2342</v>
      </c>
      <c r="G2097" t="s">
        <v>3340</v>
      </c>
      <c r="H2097" t="s">
        <v>4630</v>
      </c>
    </row>
    <row r="2098" spans="1:8">
      <c r="H2098" t="s">
        <v>5327</v>
      </c>
    </row>
    <row r="2099" spans="1:8">
      <c r="A2099" t="s">
        <v>560</v>
      </c>
      <c r="B2099">
        <f>HYPERLINK("https://github.com/pmd/pmd/commit/aedd2ce49376042e3dbdcb1d9147754214ff4697", "aedd2ce49376042e3dbdcb1d9147754214ff4697")</f>
        <v>0</v>
      </c>
      <c r="C2099">
        <f>HYPERLINK("https://github.com/pmd/pmd/commit/2c563436e41067fa253f824ca0e768500dc29d34", "2c563436e41067fa253f824ca0e768500dc29d34")</f>
        <v>0</v>
      </c>
      <c r="D2099" t="s">
        <v>781</v>
      </c>
      <c r="E2099" t="s">
        <v>1354</v>
      </c>
      <c r="F2099" t="s">
        <v>2295</v>
      </c>
      <c r="G2099" t="s">
        <v>3309</v>
      </c>
      <c r="H2099" t="s">
        <v>4630</v>
      </c>
    </row>
    <row r="2100" spans="1:8">
      <c r="H2100" t="s">
        <v>5327</v>
      </c>
    </row>
    <row r="2101" spans="1:8">
      <c r="A2101" t="s">
        <v>561</v>
      </c>
      <c r="B2101">
        <f>HYPERLINK("https://github.com/pmd/pmd/commit/394b8665249d7c2f7f372ec754e97483d3860199", "394b8665249d7c2f7f372ec754e97483d3860199")</f>
        <v>0</v>
      </c>
      <c r="C2101">
        <f>HYPERLINK("https://github.com/pmd/pmd/commit/aedd2ce49376042e3dbdcb1d9147754214ff4697", "aedd2ce49376042e3dbdcb1d9147754214ff4697")</f>
        <v>0</v>
      </c>
      <c r="D2101" t="s">
        <v>781</v>
      </c>
      <c r="E2101" t="s">
        <v>1355</v>
      </c>
      <c r="F2101" t="s">
        <v>2640</v>
      </c>
      <c r="G2101" t="s">
        <v>3486</v>
      </c>
      <c r="H2101" t="s">
        <v>5338</v>
      </c>
    </row>
    <row r="2102" spans="1:8">
      <c r="F2102" t="s">
        <v>2641</v>
      </c>
      <c r="G2102" t="s">
        <v>3487</v>
      </c>
      <c r="H2102" t="s">
        <v>4630</v>
      </c>
    </row>
    <row r="2103" spans="1:8">
      <c r="A2103" t="s">
        <v>562</v>
      </c>
      <c r="B2103">
        <f>HYPERLINK("https://github.com/pmd/pmd/commit/4c378b56318541c126451db8d6ae9188c0d8cfb5", "4c378b56318541c126451db8d6ae9188c0d8cfb5")</f>
        <v>0</v>
      </c>
      <c r="C2103">
        <f>HYPERLINK("https://github.com/pmd/pmd/commit/394b8665249d7c2f7f372ec754e97483d3860199", "394b8665249d7c2f7f372ec754e97483d3860199")</f>
        <v>0</v>
      </c>
      <c r="D2103" t="s">
        <v>781</v>
      </c>
      <c r="E2103" t="s">
        <v>1356</v>
      </c>
      <c r="F2103" t="s">
        <v>2326</v>
      </c>
      <c r="G2103" t="s">
        <v>3333</v>
      </c>
      <c r="H2103" t="s">
        <v>4615</v>
      </c>
    </row>
    <row r="2104" spans="1:8">
      <c r="H2104" t="s">
        <v>4620</v>
      </c>
    </row>
    <row r="2105" spans="1:8">
      <c r="H2105" t="s">
        <v>4621</v>
      </c>
    </row>
    <row r="2106" spans="1:8">
      <c r="H2106" t="s">
        <v>4622</v>
      </c>
    </row>
    <row r="2107" spans="1:8">
      <c r="H2107" t="s">
        <v>4623</v>
      </c>
    </row>
    <row r="2108" spans="1:8">
      <c r="H2108" t="s">
        <v>5339</v>
      </c>
    </row>
    <row r="2109" spans="1:8">
      <c r="H2109" t="s">
        <v>4626</v>
      </c>
    </row>
    <row r="2110" spans="1:8">
      <c r="H2110" t="s">
        <v>5340</v>
      </c>
    </row>
    <row r="2111" spans="1:8">
      <c r="H2111" t="s">
        <v>5341</v>
      </c>
    </row>
    <row r="2112" spans="1:8">
      <c r="A2112" t="s">
        <v>564</v>
      </c>
      <c r="B2112">
        <f>HYPERLINK("https://github.com/pmd/pmd/commit/1bdbd4883c2751a3f4900ade0fc958d626e6e0c4", "1bdbd4883c2751a3f4900ade0fc958d626e6e0c4")</f>
        <v>0</v>
      </c>
      <c r="C2112">
        <f>HYPERLINK("https://github.com/pmd/pmd/commit/59dfa15269710bc7aeeb81b00c6e1fe63512fe4e", "59dfa15269710bc7aeeb81b00c6e1fe63512fe4e")</f>
        <v>0</v>
      </c>
      <c r="D2112" t="s">
        <v>781</v>
      </c>
      <c r="E2112" t="s">
        <v>1358</v>
      </c>
      <c r="F2112" t="s">
        <v>2643</v>
      </c>
      <c r="G2112" t="s">
        <v>3489</v>
      </c>
      <c r="H2112" t="s">
        <v>4630</v>
      </c>
    </row>
    <row r="2113" spans="1:8">
      <c r="A2113" t="s">
        <v>567</v>
      </c>
      <c r="B2113">
        <f>HYPERLINK("https://github.com/pmd/pmd/commit/2bf00f482d52208f5fd3c3e83b8d72c62b2bcb4e", "2bf00f482d52208f5fd3c3e83b8d72c62b2bcb4e")</f>
        <v>0</v>
      </c>
      <c r="C2113">
        <f>HYPERLINK("https://github.com/pmd/pmd/commit/abd50366f8c5c51f21c10bed22052567ee8a2ee3", "abd50366f8c5c51f21c10bed22052567ee8a2ee3")</f>
        <v>0</v>
      </c>
      <c r="D2113" t="s">
        <v>781</v>
      </c>
      <c r="E2113" t="s">
        <v>1361</v>
      </c>
      <c r="F2113" t="s">
        <v>2644</v>
      </c>
      <c r="G2113" t="s">
        <v>2909</v>
      </c>
      <c r="H2113" t="s">
        <v>3778</v>
      </c>
    </row>
    <row r="2114" spans="1:8">
      <c r="F2114" t="s">
        <v>2645</v>
      </c>
      <c r="G2114" t="s">
        <v>2986</v>
      </c>
      <c r="H2114" t="s">
        <v>3795</v>
      </c>
    </row>
    <row r="2115" spans="1:8">
      <c r="F2115" t="s">
        <v>2646</v>
      </c>
      <c r="G2115" t="s">
        <v>2994</v>
      </c>
      <c r="H2115" t="s">
        <v>4185</v>
      </c>
    </row>
    <row r="2116" spans="1:8">
      <c r="H2116" t="s">
        <v>4186</v>
      </c>
    </row>
    <row r="2117" spans="1:8">
      <c r="F2117" t="s">
        <v>2647</v>
      </c>
      <c r="G2117" t="s">
        <v>3464</v>
      </c>
      <c r="H2117" t="s">
        <v>5224</v>
      </c>
    </row>
    <row r="2118" spans="1:8">
      <c r="F2118" t="s">
        <v>2648</v>
      </c>
      <c r="G2118" t="s">
        <v>3293</v>
      </c>
      <c r="H2118" t="s">
        <v>3872</v>
      </c>
    </row>
    <row r="2119" spans="1:8">
      <c r="A2119" t="s">
        <v>568</v>
      </c>
      <c r="B2119">
        <f>HYPERLINK("https://github.com/pmd/pmd/commit/185c172b3c66860cce49fa0aa88427db85526509", "185c172b3c66860cce49fa0aa88427db85526509")</f>
        <v>0</v>
      </c>
      <c r="C2119">
        <f>HYPERLINK("https://github.com/pmd/pmd/commit/534bfe3c55c73a55065815598ee82e9260736054", "534bfe3c55c73a55065815598ee82e9260736054")</f>
        <v>0</v>
      </c>
      <c r="D2119" t="s">
        <v>781</v>
      </c>
      <c r="E2119" t="s">
        <v>1362</v>
      </c>
      <c r="F2119" t="s">
        <v>2421</v>
      </c>
      <c r="G2119" t="s">
        <v>3385</v>
      </c>
      <c r="H2119" t="s">
        <v>5358</v>
      </c>
    </row>
    <row r="2120" spans="1:8">
      <c r="H2120" t="s">
        <v>5359</v>
      </c>
    </row>
    <row r="2121" spans="1:8">
      <c r="A2121" t="s">
        <v>569</v>
      </c>
      <c r="B2121">
        <f>HYPERLINK("https://github.com/pmd/pmd/commit/d624ee99f0b1acb5992b5ac720d8006475644b49", "d624ee99f0b1acb5992b5ac720d8006475644b49")</f>
        <v>0</v>
      </c>
      <c r="C2121">
        <f>HYPERLINK("https://github.com/pmd/pmd/commit/7f081f0e63174e3f6d59494dde0559b174d9f14c", "7f081f0e63174e3f6d59494dde0559b174d9f14c")</f>
        <v>0</v>
      </c>
      <c r="D2121" t="s">
        <v>781</v>
      </c>
      <c r="E2121" t="s">
        <v>1269</v>
      </c>
      <c r="F2121" t="s">
        <v>2421</v>
      </c>
      <c r="G2121" t="s">
        <v>3385</v>
      </c>
      <c r="H2121" t="s">
        <v>5360</v>
      </c>
    </row>
    <row r="2122" spans="1:8">
      <c r="A2122" t="s">
        <v>570</v>
      </c>
      <c r="B2122">
        <f>HYPERLINK("https://github.com/pmd/pmd/commit/06904e7145fd1955f071fa8a1f3331b3ad6b2bc1", "06904e7145fd1955f071fa8a1f3331b3ad6b2bc1")</f>
        <v>0</v>
      </c>
      <c r="C2122">
        <f>HYPERLINK("https://github.com/pmd/pmd/commit/ad3e8b1fd51070f2bea1e08e1bfca5f72c64f5ff", "ad3e8b1fd51070f2bea1e08e1bfca5f72c64f5ff")</f>
        <v>0</v>
      </c>
      <c r="D2122" t="s">
        <v>781</v>
      </c>
      <c r="E2122" t="s">
        <v>1363</v>
      </c>
      <c r="F2122" t="s">
        <v>2602</v>
      </c>
      <c r="G2122" t="s">
        <v>2888</v>
      </c>
      <c r="H2122" t="s">
        <v>5361</v>
      </c>
    </row>
    <row r="2123" spans="1:8">
      <c r="A2123" t="s">
        <v>571</v>
      </c>
      <c r="B2123">
        <f>HYPERLINK("https://github.com/pmd/pmd/commit/15dbd030614cb1165d29af56c39a3f8e124c9aff", "15dbd030614cb1165d29af56c39a3f8e124c9aff")</f>
        <v>0</v>
      </c>
      <c r="C2123">
        <f>HYPERLINK("https://github.com/pmd/pmd/commit/6001ba232e7abcdbd92f56e6b4e2371824af624f", "6001ba232e7abcdbd92f56e6b4e2371824af624f")</f>
        <v>0</v>
      </c>
      <c r="D2123" t="s">
        <v>781</v>
      </c>
      <c r="E2123" t="s">
        <v>1364</v>
      </c>
      <c r="F2123" t="s">
        <v>2291</v>
      </c>
      <c r="G2123" t="s">
        <v>2823</v>
      </c>
      <c r="H2123" t="s">
        <v>5061</v>
      </c>
    </row>
    <row r="2124" spans="1:8">
      <c r="H2124" t="s">
        <v>5063</v>
      </c>
    </row>
    <row r="2125" spans="1:8">
      <c r="A2125" t="s">
        <v>574</v>
      </c>
      <c r="B2125">
        <f>HYPERLINK("https://github.com/pmd/pmd/commit/1770cdc22777414ad2e10e716d079a80e8934223", "1770cdc22777414ad2e10e716d079a80e8934223")</f>
        <v>0</v>
      </c>
      <c r="C2125">
        <f>HYPERLINK("https://github.com/pmd/pmd/commit/516a3866835ada3b51fdd080bb4f9b6a5a4656b1", "516a3866835ada3b51fdd080bb4f9b6a5a4656b1")</f>
        <v>0</v>
      </c>
      <c r="D2125" t="s">
        <v>781</v>
      </c>
      <c r="E2125" t="s">
        <v>1367</v>
      </c>
      <c r="F2125" t="s">
        <v>2385</v>
      </c>
      <c r="G2125" t="s">
        <v>3364</v>
      </c>
      <c r="H2125" t="s">
        <v>5364</v>
      </c>
    </row>
    <row r="2126" spans="1:8">
      <c r="H2126" t="s">
        <v>5365</v>
      </c>
    </row>
    <row r="2127" spans="1:8">
      <c r="A2127" t="s">
        <v>575</v>
      </c>
      <c r="B2127">
        <f>HYPERLINK("https://github.com/pmd/pmd/commit/78f5500eb87c66185cc149b5dc3eb43f699f832c", "78f5500eb87c66185cc149b5dc3eb43f699f832c")</f>
        <v>0</v>
      </c>
      <c r="C2127">
        <f>HYPERLINK("https://github.com/pmd/pmd/commit/320500d3a916defe7d44fb1c530b2c8cc5a40cd3", "320500d3a916defe7d44fb1c530b2c8cc5a40cd3")</f>
        <v>0</v>
      </c>
      <c r="D2127" t="s">
        <v>781</v>
      </c>
      <c r="E2127" t="s">
        <v>1368</v>
      </c>
      <c r="F2127" t="s">
        <v>2555</v>
      </c>
      <c r="G2127" t="s">
        <v>3430</v>
      </c>
      <c r="H2127" t="s">
        <v>5366</v>
      </c>
    </row>
    <row r="2128" spans="1:8">
      <c r="A2128" t="s">
        <v>576</v>
      </c>
      <c r="B2128">
        <f>HYPERLINK("https://github.com/pmd/pmd/commit/7db6f3809c07c93729a8183cf80c19a9643d0837", "7db6f3809c07c93729a8183cf80c19a9643d0837")</f>
        <v>0</v>
      </c>
      <c r="C2128">
        <f>HYPERLINK("https://github.com/pmd/pmd/commit/77a8d7268e648712dcc2835137e93c827ea29830", "77a8d7268e648712dcc2835137e93c827ea29830")</f>
        <v>0</v>
      </c>
      <c r="D2128" t="s">
        <v>781</v>
      </c>
      <c r="E2128" t="s">
        <v>1369</v>
      </c>
      <c r="F2128" t="s">
        <v>2417</v>
      </c>
      <c r="G2128" t="s">
        <v>2800</v>
      </c>
      <c r="H2128" t="s">
        <v>5367</v>
      </c>
    </row>
    <row r="2129" spans="1:8">
      <c r="A2129" t="s">
        <v>577</v>
      </c>
      <c r="B2129">
        <f>HYPERLINK("https://github.com/pmd/pmd/commit/942493051eb3deb429b7c4a755807b5a366f2bdf", "942493051eb3deb429b7c4a755807b5a366f2bdf")</f>
        <v>0</v>
      </c>
      <c r="C2129">
        <f>HYPERLINK("https://github.com/pmd/pmd/commit/7db6f3809c07c93729a8183cf80c19a9643d0837", "7db6f3809c07c93729a8183cf80c19a9643d0837")</f>
        <v>0</v>
      </c>
      <c r="D2129" t="s">
        <v>781</v>
      </c>
      <c r="E2129" t="s">
        <v>1370</v>
      </c>
      <c r="F2129" t="s">
        <v>2302</v>
      </c>
      <c r="G2129" t="s">
        <v>3313</v>
      </c>
      <c r="H2129" t="s">
        <v>5370</v>
      </c>
    </row>
    <row r="2130" spans="1:8">
      <c r="H2130" t="s">
        <v>5371</v>
      </c>
    </row>
    <row r="2131" spans="1:8">
      <c r="H2131" t="s">
        <v>5372</v>
      </c>
    </row>
    <row r="2132" spans="1:8">
      <c r="H2132" t="s">
        <v>4802</v>
      </c>
    </row>
    <row r="2133" spans="1:8">
      <c r="H2133" t="s">
        <v>4803</v>
      </c>
    </row>
    <row r="2134" spans="1:8">
      <c r="H2134" t="s">
        <v>4804</v>
      </c>
    </row>
    <row r="2135" spans="1:8">
      <c r="F2135" t="s">
        <v>2404</v>
      </c>
      <c r="G2135" t="s">
        <v>3372</v>
      </c>
      <c r="H2135" t="s">
        <v>5374</v>
      </c>
    </row>
    <row r="2136" spans="1:8">
      <c r="H2136" t="s">
        <v>5375</v>
      </c>
    </row>
    <row r="2137" spans="1:8">
      <c r="H2137" t="s">
        <v>5376</v>
      </c>
    </row>
    <row r="2138" spans="1:8">
      <c r="H2138" t="s">
        <v>5377</v>
      </c>
    </row>
    <row r="2139" spans="1:8">
      <c r="H2139" t="s">
        <v>5378</v>
      </c>
    </row>
    <row r="2140" spans="1:8">
      <c r="A2140" t="s">
        <v>578</v>
      </c>
      <c r="B2140">
        <f>HYPERLINK("https://github.com/pmd/pmd/commit/d650c87d8d4a60d4ad6fe2a514524d952a50bd94", "d650c87d8d4a60d4ad6fe2a514524d952a50bd94")</f>
        <v>0</v>
      </c>
      <c r="C2140">
        <f>HYPERLINK("https://github.com/pmd/pmd/commit/942493051eb3deb429b7c4a755807b5a366f2bdf", "942493051eb3deb429b7c4a755807b5a366f2bdf")</f>
        <v>0</v>
      </c>
      <c r="D2140" t="s">
        <v>781</v>
      </c>
      <c r="E2140" t="s">
        <v>1371</v>
      </c>
      <c r="F2140" t="s">
        <v>2651</v>
      </c>
      <c r="G2140" t="s">
        <v>3490</v>
      </c>
      <c r="H2140" t="s">
        <v>5379</v>
      </c>
    </row>
    <row r="2141" spans="1:8">
      <c r="F2141" t="s">
        <v>2588</v>
      </c>
      <c r="G2141" t="s">
        <v>2979</v>
      </c>
      <c r="H2141" t="s">
        <v>5380</v>
      </c>
    </row>
    <row r="2142" spans="1:8">
      <c r="H2142" t="s">
        <v>5381</v>
      </c>
    </row>
    <row r="2143" spans="1:8">
      <c r="H2143" t="s">
        <v>5382</v>
      </c>
    </row>
    <row r="2144" spans="1:8">
      <c r="H2144" t="s">
        <v>5383</v>
      </c>
    </row>
    <row r="2145" spans="1:8">
      <c r="H2145" t="s">
        <v>5384</v>
      </c>
    </row>
    <row r="2146" spans="1:8">
      <c r="A2146" t="s">
        <v>579</v>
      </c>
      <c r="B2146">
        <f>HYPERLINK("https://github.com/pmd/pmd/commit/e0de46652b00bc95378e8fbb3ff8913edb1673e6", "e0de46652b00bc95378e8fbb3ff8913edb1673e6")</f>
        <v>0</v>
      </c>
      <c r="C2146">
        <f>HYPERLINK("https://github.com/pmd/pmd/commit/d650c87d8d4a60d4ad6fe2a514524d952a50bd94", "d650c87d8d4a60d4ad6fe2a514524d952a50bd94")</f>
        <v>0</v>
      </c>
      <c r="D2146" t="s">
        <v>781</v>
      </c>
      <c r="E2146" t="s">
        <v>1279</v>
      </c>
      <c r="F2146" t="s">
        <v>2652</v>
      </c>
      <c r="G2146" t="s">
        <v>3491</v>
      </c>
      <c r="H2146" t="s">
        <v>5385</v>
      </c>
    </row>
    <row r="2147" spans="1:8">
      <c r="H2147" t="s">
        <v>5386</v>
      </c>
    </row>
    <row r="2148" spans="1:8">
      <c r="H2148" t="s">
        <v>5387</v>
      </c>
    </row>
    <row r="2149" spans="1:8">
      <c r="H2149" t="s">
        <v>5388</v>
      </c>
    </row>
    <row r="2150" spans="1:8">
      <c r="H2150" t="s">
        <v>5389</v>
      </c>
    </row>
    <row r="2151" spans="1:8">
      <c r="H2151" t="s">
        <v>5390</v>
      </c>
    </row>
    <row r="2152" spans="1:8">
      <c r="H2152" t="s">
        <v>5391</v>
      </c>
    </row>
    <row r="2153" spans="1:8">
      <c r="A2153" t="s">
        <v>581</v>
      </c>
      <c r="B2153">
        <f>HYPERLINK("https://github.com/pmd/pmd/commit/e00b208497f882c4570ae9676d814ba297aeeb95", "e00b208497f882c4570ae9676d814ba297aeeb95")</f>
        <v>0</v>
      </c>
      <c r="C2153">
        <f>HYPERLINK("https://github.com/pmd/pmd/commit/5d13e397a05057a60aa5f6501c280055c3bb8e78", "5d13e397a05057a60aa5f6501c280055c3bb8e78")</f>
        <v>0</v>
      </c>
      <c r="D2153" t="s">
        <v>781</v>
      </c>
      <c r="E2153" t="s">
        <v>1373</v>
      </c>
      <c r="F2153" t="s">
        <v>2589</v>
      </c>
      <c r="G2153" t="s">
        <v>3387</v>
      </c>
      <c r="H2153" t="s">
        <v>5393</v>
      </c>
    </row>
    <row r="2154" spans="1:8">
      <c r="H2154" t="s">
        <v>5394</v>
      </c>
    </row>
    <row r="2155" spans="1:8">
      <c r="F2155" t="s">
        <v>2322</v>
      </c>
      <c r="G2155" t="s">
        <v>3177</v>
      </c>
      <c r="H2155" t="s">
        <v>5395</v>
      </c>
    </row>
    <row r="2156" spans="1:8">
      <c r="H2156" t="s">
        <v>5396</v>
      </c>
    </row>
    <row r="2157" spans="1:8">
      <c r="H2157" t="s">
        <v>5397</v>
      </c>
    </row>
    <row r="2158" spans="1:8">
      <c r="H2158" t="s">
        <v>5398</v>
      </c>
    </row>
    <row r="2159" spans="1:8">
      <c r="H2159" t="s">
        <v>5399</v>
      </c>
    </row>
    <row r="2160" spans="1:8">
      <c r="H2160" t="s">
        <v>5400</v>
      </c>
    </row>
    <row r="2161" spans="8:8">
      <c r="H2161" t="s">
        <v>5401</v>
      </c>
    </row>
    <row r="2162" spans="8:8">
      <c r="H2162" t="s">
        <v>5402</v>
      </c>
    </row>
    <row r="2163" spans="8:8">
      <c r="H2163" t="s">
        <v>5403</v>
      </c>
    </row>
    <row r="2164" spans="8:8">
      <c r="H2164" t="s">
        <v>5404</v>
      </c>
    </row>
    <row r="2165" spans="8:8">
      <c r="H2165" t="s">
        <v>5405</v>
      </c>
    </row>
    <row r="2166" spans="8:8">
      <c r="H2166" t="s">
        <v>5406</v>
      </c>
    </row>
    <row r="2167" spans="8:8">
      <c r="H2167" t="s">
        <v>5407</v>
      </c>
    </row>
    <row r="2168" spans="8:8">
      <c r="H2168" t="s">
        <v>5408</v>
      </c>
    </row>
    <row r="2169" spans="8:8">
      <c r="H2169" t="s">
        <v>5409</v>
      </c>
    </row>
    <row r="2170" spans="8:8">
      <c r="H2170" t="s">
        <v>5410</v>
      </c>
    </row>
    <row r="2171" spans="8:8">
      <c r="H2171" t="s">
        <v>5411</v>
      </c>
    </row>
    <row r="2172" spans="8:8">
      <c r="H2172" t="s">
        <v>5412</v>
      </c>
    </row>
    <row r="2173" spans="8:8">
      <c r="H2173" t="s">
        <v>5413</v>
      </c>
    </row>
    <row r="2174" spans="8:8">
      <c r="H2174" t="s">
        <v>5414</v>
      </c>
    </row>
    <row r="2175" spans="8:8">
      <c r="H2175" t="s">
        <v>5415</v>
      </c>
    </row>
    <row r="2176" spans="8:8">
      <c r="H2176" t="s">
        <v>5416</v>
      </c>
    </row>
    <row r="2177" spans="8:8">
      <c r="H2177" t="s">
        <v>5393</v>
      </c>
    </row>
    <row r="2178" spans="8:8">
      <c r="H2178" t="s">
        <v>5394</v>
      </c>
    </row>
    <row r="2179" spans="8:8">
      <c r="H2179" t="s">
        <v>5417</v>
      </c>
    </row>
    <row r="2180" spans="8:8">
      <c r="H2180" t="s">
        <v>5418</v>
      </c>
    </row>
    <row r="2181" spans="8:8">
      <c r="H2181" t="s">
        <v>5419</v>
      </c>
    </row>
    <row r="2182" spans="8:8">
      <c r="H2182" t="s">
        <v>5420</v>
      </c>
    </row>
    <row r="2183" spans="8:8">
      <c r="H2183" t="s">
        <v>5423</v>
      </c>
    </row>
    <row r="2184" spans="8:8">
      <c r="H2184" t="s">
        <v>5424</v>
      </c>
    </row>
    <row r="2185" spans="8:8">
      <c r="H2185" t="s">
        <v>5425</v>
      </c>
    </row>
    <row r="2186" spans="8:8">
      <c r="H2186" t="s">
        <v>5426</v>
      </c>
    </row>
    <row r="2187" spans="8:8">
      <c r="H2187" t="s">
        <v>5427</v>
      </c>
    </row>
    <row r="2188" spans="8:8">
      <c r="H2188" t="s">
        <v>5428</v>
      </c>
    </row>
    <row r="2189" spans="8:8">
      <c r="H2189" t="s">
        <v>5429</v>
      </c>
    </row>
    <row r="2190" spans="8:8">
      <c r="H2190" t="s">
        <v>5430</v>
      </c>
    </row>
    <row r="2191" spans="8:8">
      <c r="H2191" t="s">
        <v>5431</v>
      </c>
    </row>
    <row r="2192" spans="8:8">
      <c r="H2192" t="s">
        <v>5432</v>
      </c>
    </row>
    <row r="2193" spans="8:8">
      <c r="H2193" t="s">
        <v>5433</v>
      </c>
    </row>
    <row r="2194" spans="8:8">
      <c r="H2194" t="s">
        <v>5434</v>
      </c>
    </row>
    <row r="2195" spans="8:8">
      <c r="H2195" t="s">
        <v>5435</v>
      </c>
    </row>
    <row r="2196" spans="8:8">
      <c r="H2196" t="s">
        <v>5436</v>
      </c>
    </row>
    <row r="2197" spans="8:8">
      <c r="H2197" t="s">
        <v>5437</v>
      </c>
    </row>
    <row r="2198" spans="8:8">
      <c r="H2198" t="s">
        <v>5438</v>
      </c>
    </row>
    <row r="2199" spans="8:8">
      <c r="H2199" t="s">
        <v>5439</v>
      </c>
    </row>
    <row r="2200" spans="8:8">
      <c r="H2200" t="s">
        <v>5440</v>
      </c>
    </row>
    <row r="2201" spans="8:8">
      <c r="H2201" t="s">
        <v>5441</v>
      </c>
    </row>
    <row r="2202" spans="8:8">
      <c r="H2202" t="s">
        <v>5442</v>
      </c>
    </row>
    <row r="2203" spans="8:8">
      <c r="H2203" t="s">
        <v>5443</v>
      </c>
    </row>
    <row r="2204" spans="8:8">
      <c r="H2204" t="s">
        <v>5444</v>
      </c>
    </row>
    <row r="2205" spans="8:8">
      <c r="H2205" t="s">
        <v>5445</v>
      </c>
    </row>
    <row r="2206" spans="8:8">
      <c r="H2206" t="s">
        <v>5446</v>
      </c>
    </row>
    <row r="2207" spans="8:8">
      <c r="H2207" t="s">
        <v>5447</v>
      </c>
    </row>
    <row r="2208" spans="8:8">
      <c r="H2208" t="s">
        <v>5448</v>
      </c>
    </row>
    <row r="2209" spans="6:8">
      <c r="H2209" t="s">
        <v>5449</v>
      </c>
    </row>
    <row r="2210" spans="6:8">
      <c r="H2210" t="s">
        <v>5450</v>
      </c>
    </row>
    <row r="2211" spans="6:8">
      <c r="H2211" t="s">
        <v>5451</v>
      </c>
    </row>
    <row r="2212" spans="6:8">
      <c r="H2212" t="s">
        <v>5452</v>
      </c>
    </row>
    <row r="2213" spans="6:8">
      <c r="H2213" t="s">
        <v>5453</v>
      </c>
    </row>
    <row r="2214" spans="6:8">
      <c r="H2214" t="s">
        <v>5454</v>
      </c>
    </row>
    <row r="2215" spans="6:8">
      <c r="H2215" t="s">
        <v>5455</v>
      </c>
    </row>
    <row r="2216" spans="6:8">
      <c r="H2216" t="s">
        <v>5456</v>
      </c>
    </row>
    <row r="2217" spans="6:8">
      <c r="H2217" t="s">
        <v>5457</v>
      </c>
    </row>
    <row r="2218" spans="6:8">
      <c r="H2218" t="s">
        <v>5458</v>
      </c>
    </row>
    <row r="2219" spans="6:8">
      <c r="H2219" t="s">
        <v>5459</v>
      </c>
    </row>
    <row r="2220" spans="6:8">
      <c r="H2220" t="s">
        <v>5460</v>
      </c>
    </row>
    <row r="2221" spans="6:8">
      <c r="F2221" t="s">
        <v>2653</v>
      </c>
      <c r="G2221" t="s">
        <v>3492</v>
      </c>
      <c r="H2221" t="s">
        <v>5464</v>
      </c>
    </row>
    <row r="2222" spans="6:8">
      <c r="F2222" t="s">
        <v>2416</v>
      </c>
      <c r="G2222" t="s">
        <v>3198</v>
      </c>
      <c r="H2222" t="s">
        <v>5465</v>
      </c>
    </row>
    <row r="2223" spans="6:8">
      <c r="H2223" t="s">
        <v>5466</v>
      </c>
    </row>
    <row r="2224" spans="6:8">
      <c r="H2224" t="s">
        <v>5467</v>
      </c>
    </row>
    <row r="2225" spans="6:8">
      <c r="H2225" t="s">
        <v>5469</v>
      </c>
    </row>
    <row r="2226" spans="6:8">
      <c r="F2226" t="s">
        <v>2445</v>
      </c>
      <c r="G2226" t="s">
        <v>3404</v>
      </c>
      <c r="H2226" t="s">
        <v>5470</v>
      </c>
    </row>
    <row r="2227" spans="6:8">
      <c r="H2227" t="s">
        <v>5471</v>
      </c>
    </row>
    <row r="2228" spans="6:8">
      <c r="H2228" t="s">
        <v>5472</v>
      </c>
    </row>
    <row r="2229" spans="6:8">
      <c r="H2229" t="s">
        <v>5473</v>
      </c>
    </row>
    <row r="2230" spans="6:8">
      <c r="H2230" t="s">
        <v>5474</v>
      </c>
    </row>
    <row r="2231" spans="6:8">
      <c r="H2231" t="s">
        <v>5475</v>
      </c>
    </row>
    <row r="2232" spans="6:8">
      <c r="H2232" t="s">
        <v>5476</v>
      </c>
    </row>
    <row r="2233" spans="6:8">
      <c r="H2233" t="s">
        <v>5477</v>
      </c>
    </row>
    <row r="2234" spans="6:8">
      <c r="H2234" t="s">
        <v>5478</v>
      </c>
    </row>
    <row r="2235" spans="6:8">
      <c r="H2235" t="s">
        <v>5479</v>
      </c>
    </row>
    <row r="2236" spans="6:8">
      <c r="H2236" t="s">
        <v>5480</v>
      </c>
    </row>
    <row r="2237" spans="6:8">
      <c r="H2237" t="s">
        <v>5481</v>
      </c>
    </row>
    <row r="2238" spans="6:8">
      <c r="H2238" t="s">
        <v>5482</v>
      </c>
    </row>
    <row r="2239" spans="6:8">
      <c r="H2239" t="s">
        <v>5483</v>
      </c>
    </row>
    <row r="2240" spans="6:8">
      <c r="H2240" t="s">
        <v>5484</v>
      </c>
    </row>
    <row r="2241" spans="1:8">
      <c r="H2241" t="s">
        <v>5485</v>
      </c>
    </row>
    <row r="2242" spans="1:8">
      <c r="H2242" t="s">
        <v>5486</v>
      </c>
    </row>
    <row r="2243" spans="1:8">
      <c r="H2243" t="s">
        <v>5487</v>
      </c>
    </row>
    <row r="2244" spans="1:8">
      <c r="H2244" t="s">
        <v>5488</v>
      </c>
    </row>
    <row r="2245" spans="1:8">
      <c r="H2245" t="s">
        <v>5489</v>
      </c>
    </row>
    <row r="2246" spans="1:8">
      <c r="H2246" t="s">
        <v>5490</v>
      </c>
    </row>
    <row r="2247" spans="1:8">
      <c r="F2247" t="s">
        <v>2654</v>
      </c>
      <c r="G2247" t="s">
        <v>3493</v>
      </c>
      <c r="H2247" t="s">
        <v>5493</v>
      </c>
    </row>
    <row r="2248" spans="1:8">
      <c r="H2248" t="s">
        <v>5494</v>
      </c>
    </row>
    <row r="2249" spans="1:8">
      <c r="H2249" t="s">
        <v>5495</v>
      </c>
    </row>
    <row r="2250" spans="1:8">
      <c r="H2250" t="s">
        <v>5496</v>
      </c>
    </row>
    <row r="2251" spans="1:8">
      <c r="A2251" t="s">
        <v>582</v>
      </c>
      <c r="B2251">
        <f>HYPERLINK("https://github.com/pmd/pmd/commit/bf3d3083eba32c43c836dd2920fe29a43d654ab4", "bf3d3083eba32c43c836dd2920fe29a43d654ab4")</f>
        <v>0</v>
      </c>
      <c r="C2251">
        <f>HYPERLINK("https://github.com/pmd/pmd/commit/c554aceba627ffd1c28b8a80192a7f1baddf9a7c", "c554aceba627ffd1c28b8a80192a7f1baddf9a7c")</f>
        <v>0</v>
      </c>
      <c r="D2251" t="s">
        <v>781</v>
      </c>
      <c r="E2251" t="s">
        <v>1374</v>
      </c>
      <c r="F2251" t="s">
        <v>2391</v>
      </c>
      <c r="G2251" t="s">
        <v>2918</v>
      </c>
      <c r="H2251" t="s">
        <v>5497</v>
      </c>
    </row>
    <row r="2252" spans="1:8">
      <c r="H2252" t="s">
        <v>5498</v>
      </c>
    </row>
    <row r="2253" spans="1:8">
      <c r="H2253" t="s">
        <v>3680</v>
      </c>
    </row>
    <row r="2254" spans="1:8">
      <c r="H2254" t="s">
        <v>3794</v>
      </c>
    </row>
    <row r="2255" spans="1:8">
      <c r="H2255" t="s">
        <v>3803</v>
      </c>
    </row>
    <row r="2256" spans="1:8">
      <c r="H2256" t="s">
        <v>3804</v>
      </c>
    </row>
    <row r="2257" spans="8:8">
      <c r="H2257" t="s">
        <v>3805</v>
      </c>
    </row>
    <row r="2258" spans="8:8">
      <c r="H2258" t="s">
        <v>3806</v>
      </c>
    </row>
    <row r="2259" spans="8:8">
      <c r="H2259" t="s">
        <v>3807</v>
      </c>
    </row>
    <row r="2260" spans="8:8">
      <c r="H2260" t="s">
        <v>3808</v>
      </c>
    </row>
    <row r="2261" spans="8:8">
      <c r="H2261" t="s">
        <v>3809</v>
      </c>
    </row>
    <row r="2262" spans="8:8">
      <c r="H2262" t="s">
        <v>3810</v>
      </c>
    </row>
    <row r="2263" spans="8:8">
      <c r="H2263" t="s">
        <v>3811</v>
      </c>
    </row>
    <row r="2264" spans="8:8">
      <c r="H2264" t="s">
        <v>3812</v>
      </c>
    </row>
    <row r="2265" spans="8:8">
      <c r="H2265" t="s">
        <v>3813</v>
      </c>
    </row>
    <row r="2266" spans="8:8">
      <c r="H2266" t="s">
        <v>3814</v>
      </c>
    </row>
    <row r="2267" spans="8:8">
      <c r="H2267" t="s">
        <v>3815</v>
      </c>
    </row>
    <row r="2268" spans="8:8">
      <c r="H2268" t="s">
        <v>3816</v>
      </c>
    </row>
    <row r="2269" spans="8:8">
      <c r="H2269" t="s">
        <v>3817</v>
      </c>
    </row>
    <row r="2270" spans="8:8">
      <c r="H2270" t="s">
        <v>3818</v>
      </c>
    </row>
    <row r="2271" spans="8:8">
      <c r="H2271" t="s">
        <v>3819</v>
      </c>
    </row>
    <row r="2272" spans="8:8">
      <c r="H2272" t="s">
        <v>5500</v>
      </c>
    </row>
    <row r="2273" spans="6:8">
      <c r="H2273" t="s">
        <v>5501</v>
      </c>
    </row>
    <row r="2274" spans="6:8">
      <c r="H2274" t="s">
        <v>5502</v>
      </c>
    </row>
    <row r="2275" spans="6:8">
      <c r="H2275" t="s">
        <v>5503</v>
      </c>
    </row>
    <row r="2276" spans="6:8">
      <c r="H2276" t="s">
        <v>5504</v>
      </c>
    </row>
    <row r="2277" spans="6:8">
      <c r="H2277" t="s">
        <v>5505</v>
      </c>
    </row>
    <row r="2278" spans="6:8">
      <c r="H2278" t="s">
        <v>5506</v>
      </c>
    </row>
    <row r="2279" spans="6:8">
      <c r="H2279" t="s">
        <v>5507</v>
      </c>
    </row>
    <row r="2280" spans="6:8">
      <c r="H2280" t="s">
        <v>5508</v>
      </c>
    </row>
    <row r="2281" spans="6:8">
      <c r="H2281" t="s">
        <v>5509</v>
      </c>
    </row>
    <row r="2282" spans="6:8">
      <c r="F2282" t="s">
        <v>2392</v>
      </c>
      <c r="G2282" t="s">
        <v>3365</v>
      </c>
      <c r="H2282" t="s">
        <v>5510</v>
      </c>
    </row>
    <row r="2283" spans="6:8">
      <c r="F2283" t="s">
        <v>2655</v>
      </c>
      <c r="G2283" t="s">
        <v>3494</v>
      </c>
      <c r="H2283" t="s">
        <v>5511</v>
      </c>
    </row>
    <row r="2284" spans="6:8">
      <c r="H2284" t="s">
        <v>5512</v>
      </c>
    </row>
    <row r="2285" spans="6:8">
      <c r="H2285" t="s">
        <v>5513</v>
      </c>
    </row>
    <row r="2286" spans="6:8">
      <c r="H2286" t="s">
        <v>5514</v>
      </c>
    </row>
    <row r="2287" spans="6:8">
      <c r="H2287" t="s">
        <v>5515</v>
      </c>
    </row>
    <row r="2288" spans="6:8">
      <c r="F2288" t="s">
        <v>2656</v>
      </c>
      <c r="G2288" t="s">
        <v>3200</v>
      </c>
      <c r="H2288" t="s">
        <v>5516</v>
      </c>
    </row>
    <row r="2289" spans="1:8">
      <c r="H2289" t="s">
        <v>3680</v>
      </c>
    </row>
    <row r="2290" spans="1:8">
      <c r="F2290" t="s">
        <v>2393</v>
      </c>
      <c r="G2290" t="s">
        <v>2927</v>
      </c>
      <c r="H2290" t="s">
        <v>5517</v>
      </c>
    </row>
    <row r="2291" spans="1:8">
      <c r="H2291" t="s">
        <v>5518</v>
      </c>
    </row>
    <row r="2292" spans="1:8">
      <c r="H2292" t="s">
        <v>4702</v>
      </c>
    </row>
    <row r="2293" spans="1:8">
      <c r="H2293" t="s">
        <v>4703</v>
      </c>
    </row>
    <row r="2294" spans="1:8">
      <c r="H2294" t="s">
        <v>4704</v>
      </c>
    </row>
    <row r="2295" spans="1:8">
      <c r="F2295" t="s">
        <v>2410</v>
      </c>
      <c r="G2295" t="s">
        <v>3377</v>
      </c>
      <c r="H2295" t="s">
        <v>4891</v>
      </c>
    </row>
    <row r="2296" spans="1:8">
      <c r="A2296" t="s">
        <v>583</v>
      </c>
      <c r="B2296">
        <f>HYPERLINK("https://github.com/pmd/pmd/commit/be98a689f74e882198adf305ee75fa17a5b67798", "be98a689f74e882198adf305ee75fa17a5b67798")</f>
        <v>0</v>
      </c>
      <c r="C2296">
        <f>HYPERLINK("https://github.com/pmd/pmd/commit/bf3d3083eba32c43c836dd2920fe29a43d654ab4", "bf3d3083eba32c43c836dd2920fe29a43d654ab4")</f>
        <v>0</v>
      </c>
      <c r="D2296" t="s">
        <v>781</v>
      </c>
      <c r="E2296" t="s">
        <v>1375</v>
      </c>
      <c r="F2296" t="s">
        <v>2345</v>
      </c>
      <c r="G2296" t="s">
        <v>2927</v>
      </c>
      <c r="H2296" t="s">
        <v>4700</v>
      </c>
    </row>
    <row r="2297" spans="1:8">
      <c r="H2297" t="s">
        <v>4701</v>
      </c>
    </row>
    <row r="2298" spans="1:8">
      <c r="H2298" t="s">
        <v>4702</v>
      </c>
    </row>
    <row r="2299" spans="1:8">
      <c r="H2299" t="s">
        <v>4703</v>
      </c>
    </row>
    <row r="2300" spans="1:8">
      <c r="H2300" t="s">
        <v>4704</v>
      </c>
    </row>
    <row r="2301" spans="1:8">
      <c r="H2301" t="s">
        <v>4705</v>
      </c>
    </row>
    <row r="2302" spans="1:8">
      <c r="H2302" t="s">
        <v>4706</v>
      </c>
    </row>
    <row r="2303" spans="1:8">
      <c r="A2303" t="s">
        <v>586</v>
      </c>
      <c r="B2303">
        <f>HYPERLINK("https://github.com/pmd/pmd/commit/02a78f5bea0189fbf9e25b383a9df18f2944f6b0", "02a78f5bea0189fbf9e25b383a9df18f2944f6b0")</f>
        <v>0</v>
      </c>
      <c r="C2303">
        <f>HYPERLINK("https://github.com/pmd/pmd/commit/575d1262a9dc5dbe519d3f17bb3e2b23a5864140", "575d1262a9dc5dbe519d3f17bb3e2b23a5864140")</f>
        <v>0</v>
      </c>
      <c r="D2303" t="s">
        <v>787</v>
      </c>
      <c r="E2303" t="s">
        <v>1378</v>
      </c>
      <c r="F2303" t="s">
        <v>2571</v>
      </c>
      <c r="G2303" t="s">
        <v>3443</v>
      </c>
      <c r="H2303" t="s">
        <v>5140</v>
      </c>
    </row>
    <row r="2304" spans="1:8">
      <c r="H2304" t="s">
        <v>5141</v>
      </c>
    </row>
    <row r="2305" spans="1:8">
      <c r="H2305" t="s">
        <v>5519</v>
      </c>
    </row>
    <row r="2306" spans="1:8">
      <c r="H2306" t="s">
        <v>5055</v>
      </c>
    </row>
    <row r="2307" spans="1:8">
      <c r="H2307" t="s">
        <v>5056</v>
      </c>
    </row>
    <row r="2308" spans="1:8">
      <c r="F2308" t="s">
        <v>2659</v>
      </c>
      <c r="G2308" t="s">
        <v>3496</v>
      </c>
      <c r="H2308" t="s">
        <v>5520</v>
      </c>
    </row>
    <row r="2309" spans="1:8">
      <c r="A2309" t="s">
        <v>587</v>
      </c>
      <c r="B2309">
        <f>HYPERLINK("https://github.com/pmd/pmd/commit/04850c69bc2002aeef4dbd778771cd0d8fa4ba91", "04850c69bc2002aeef4dbd778771cd0d8fa4ba91")</f>
        <v>0</v>
      </c>
      <c r="C2309">
        <f>HYPERLINK("https://github.com/pmd/pmd/commit/67b37de334fedd97bcefa8bb62c6318b56e82338", "67b37de334fedd97bcefa8bb62c6318b56e82338")</f>
        <v>0</v>
      </c>
      <c r="D2309" t="s">
        <v>787</v>
      </c>
      <c r="E2309" t="s">
        <v>1379</v>
      </c>
      <c r="F2309" t="s">
        <v>2660</v>
      </c>
      <c r="G2309" t="s">
        <v>3497</v>
      </c>
      <c r="H2309" t="s">
        <v>5213</v>
      </c>
    </row>
    <row r="2310" spans="1:8">
      <c r="H2310" t="s">
        <v>5521</v>
      </c>
    </row>
    <row r="2311" spans="1:8">
      <c r="H2311" t="s">
        <v>5522</v>
      </c>
    </row>
    <row r="2312" spans="1:8">
      <c r="H2312" t="s">
        <v>5523</v>
      </c>
    </row>
    <row r="2313" spans="1:8">
      <c r="H2313" t="s">
        <v>5524</v>
      </c>
    </row>
    <row r="2314" spans="1:8">
      <c r="H2314" t="s">
        <v>5525</v>
      </c>
    </row>
    <row r="2315" spans="1:8">
      <c r="H2315" t="s">
        <v>5526</v>
      </c>
    </row>
    <row r="2316" spans="1:8">
      <c r="H2316" t="s">
        <v>5527</v>
      </c>
    </row>
    <row r="2317" spans="1:8">
      <c r="H2317" t="s">
        <v>5528</v>
      </c>
    </row>
    <row r="2318" spans="1:8">
      <c r="H2318" t="s">
        <v>5530</v>
      </c>
    </row>
    <row r="2319" spans="1:8">
      <c r="H2319" t="s">
        <v>5531</v>
      </c>
    </row>
    <row r="2320" spans="1:8">
      <c r="H2320" t="s">
        <v>5532</v>
      </c>
    </row>
    <row r="2321" spans="1:8">
      <c r="H2321" t="s">
        <v>5533</v>
      </c>
    </row>
    <row r="2322" spans="1:8">
      <c r="H2322" t="s">
        <v>5534</v>
      </c>
    </row>
    <row r="2323" spans="1:8">
      <c r="H2323" t="s">
        <v>5535</v>
      </c>
    </row>
    <row r="2324" spans="1:8">
      <c r="H2324" t="s">
        <v>5536</v>
      </c>
    </row>
    <row r="2325" spans="1:8">
      <c r="H2325" t="s">
        <v>5537</v>
      </c>
    </row>
    <row r="2326" spans="1:8">
      <c r="H2326" t="s">
        <v>5538</v>
      </c>
    </row>
    <row r="2327" spans="1:8">
      <c r="F2327" t="s">
        <v>2661</v>
      </c>
      <c r="G2327" t="s">
        <v>3498</v>
      </c>
      <c r="H2327" t="s">
        <v>5540</v>
      </c>
    </row>
    <row r="2328" spans="1:8">
      <c r="H2328" t="s">
        <v>5541</v>
      </c>
    </row>
    <row r="2329" spans="1:8">
      <c r="H2329" t="s">
        <v>5542</v>
      </c>
    </row>
    <row r="2330" spans="1:8">
      <c r="A2330" t="s">
        <v>588</v>
      </c>
      <c r="B2330">
        <f>HYPERLINK("https://github.com/pmd/pmd/commit/64675d54f6ad827fdb245734fa2931f09691a2fc", "64675d54f6ad827fdb245734fa2931f09691a2fc")</f>
        <v>0</v>
      </c>
      <c r="C2330">
        <f>HYPERLINK("https://github.com/pmd/pmd/commit/83093f9f04312d9755463cfc03b2d2ce54a93328", "83093f9f04312d9755463cfc03b2d2ce54a93328")</f>
        <v>0</v>
      </c>
      <c r="D2330" t="s">
        <v>781</v>
      </c>
      <c r="E2330" t="s">
        <v>1380</v>
      </c>
      <c r="F2330" t="s">
        <v>2662</v>
      </c>
      <c r="G2330" t="s">
        <v>3499</v>
      </c>
      <c r="H2330" t="s">
        <v>5543</v>
      </c>
    </row>
    <row r="2331" spans="1:8">
      <c r="A2331" t="s">
        <v>589</v>
      </c>
      <c r="B2331">
        <f>HYPERLINK("https://github.com/pmd/pmd/commit/30b76285e3d65ecc946ebeb7315e95abfda451b9", "30b76285e3d65ecc946ebeb7315e95abfda451b9")</f>
        <v>0</v>
      </c>
      <c r="C2331">
        <f>HYPERLINK("https://github.com/pmd/pmd/commit/ac94110fc4e7e40fa85bc0804abb22c54c5ccb0c", "ac94110fc4e7e40fa85bc0804abb22c54c5ccb0c")</f>
        <v>0</v>
      </c>
      <c r="D2331" t="s">
        <v>781</v>
      </c>
      <c r="E2331" t="s">
        <v>1381</v>
      </c>
      <c r="F2331" t="s">
        <v>2663</v>
      </c>
      <c r="G2331" t="s">
        <v>3500</v>
      </c>
      <c r="H2331" t="s">
        <v>4849</v>
      </c>
    </row>
    <row r="2332" spans="1:8">
      <c r="H2332" t="s">
        <v>5545</v>
      </c>
    </row>
    <row r="2333" spans="1:8">
      <c r="H2333" t="s">
        <v>5546</v>
      </c>
    </row>
    <row r="2334" spans="1:8">
      <c r="H2334" t="s">
        <v>5547</v>
      </c>
    </row>
    <row r="2335" spans="1:8">
      <c r="H2335" t="s">
        <v>5548</v>
      </c>
    </row>
    <row r="2336" spans="1:8">
      <c r="H2336" t="s">
        <v>5549</v>
      </c>
    </row>
    <row r="2337" spans="1:8">
      <c r="A2337" t="s">
        <v>591</v>
      </c>
      <c r="B2337">
        <f>HYPERLINK("https://github.com/pmd/pmd/commit/e5bf0b3f82407e1589a4952e3b7fe2a93d583345", "e5bf0b3f82407e1589a4952e3b7fe2a93d583345")</f>
        <v>0</v>
      </c>
      <c r="C2337">
        <f>HYPERLINK("https://github.com/pmd/pmd/commit/f4cdb3bf642b864fcc5eea7ca206a418f7b7d74a", "f4cdb3bf642b864fcc5eea7ca206a418f7b7d74a")</f>
        <v>0</v>
      </c>
      <c r="D2337" t="s">
        <v>781</v>
      </c>
      <c r="E2337" t="s">
        <v>1383</v>
      </c>
      <c r="F2337" t="s">
        <v>2315</v>
      </c>
      <c r="G2337" t="s">
        <v>3325</v>
      </c>
      <c r="H2337" t="s">
        <v>5552</v>
      </c>
    </row>
    <row r="2338" spans="1:8">
      <c r="H2338" t="s">
        <v>5553</v>
      </c>
    </row>
    <row r="2339" spans="1:8">
      <c r="H2339" t="s">
        <v>5554</v>
      </c>
    </row>
    <row r="2340" spans="1:8">
      <c r="H2340" t="s">
        <v>5555</v>
      </c>
    </row>
    <row r="2341" spans="1:8">
      <c r="A2341" t="s">
        <v>592</v>
      </c>
      <c r="B2341">
        <f>HYPERLINK("https://github.com/pmd/pmd/commit/226cb0f74afc46f4366797f76c2961843bd29022", "226cb0f74afc46f4366797f76c2961843bd29022")</f>
        <v>0</v>
      </c>
      <c r="C2341">
        <f>HYPERLINK("https://github.com/pmd/pmd/commit/c6536db0379500953c443284964528d431662bbc", "c6536db0379500953c443284964528d431662bbc")</f>
        <v>0</v>
      </c>
      <c r="D2341" t="s">
        <v>781</v>
      </c>
      <c r="E2341" t="s">
        <v>1384</v>
      </c>
      <c r="F2341" t="s">
        <v>2663</v>
      </c>
      <c r="G2341" t="s">
        <v>3500</v>
      </c>
      <c r="H2341" t="s">
        <v>5556</v>
      </c>
    </row>
    <row r="2342" spans="1:8">
      <c r="H2342" t="s">
        <v>5557</v>
      </c>
    </row>
    <row r="2343" spans="1:8">
      <c r="H2343" t="s">
        <v>5558</v>
      </c>
    </row>
    <row r="2344" spans="1:8">
      <c r="H2344" t="s">
        <v>5559</v>
      </c>
    </row>
    <row r="2345" spans="1:8">
      <c r="A2345" t="s">
        <v>593</v>
      </c>
      <c r="B2345">
        <f>HYPERLINK("https://github.com/pmd/pmd/commit/0efba4ce188b3699749e3a926ac4df7648293910", "0efba4ce188b3699749e3a926ac4df7648293910")</f>
        <v>0</v>
      </c>
      <c r="C2345">
        <f>HYPERLINK("https://github.com/pmd/pmd/commit/a55225b8d8c868c504dd345ff1cc89593cd87852", "a55225b8d8c868c504dd345ff1cc89593cd87852")</f>
        <v>0</v>
      </c>
      <c r="D2345" t="s">
        <v>781</v>
      </c>
      <c r="E2345" t="s">
        <v>1385</v>
      </c>
      <c r="F2345" t="s">
        <v>2666</v>
      </c>
      <c r="G2345" t="s">
        <v>3503</v>
      </c>
      <c r="H2345" t="s">
        <v>5561</v>
      </c>
    </row>
    <row r="2346" spans="1:8">
      <c r="A2346" t="s">
        <v>594</v>
      </c>
      <c r="B2346">
        <f>HYPERLINK("https://github.com/pmd/pmd/commit/7a456e5b935242acaf16619b4ae8e9a12e4e52f6", "7a456e5b935242acaf16619b4ae8e9a12e4e52f6")</f>
        <v>0</v>
      </c>
      <c r="C2346">
        <f>HYPERLINK("https://github.com/pmd/pmd/commit/285e7f2e947de7d0177c475f5960ecc7836bda79", "285e7f2e947de7d0177c475f5960ecc7836bda79")</f>
        <v>0</v>
      </c>
      <c r="D2346" t="s">
        <v>781</v>
      </c>
      <c r="E2346" t="s">
        <v>1386</v>
      </c>
      <c r="F2346" t="s">
        <v>2667</v>
      </c>
      <c r="G2346" t="s">
        <v>2830</v>
      </c>
      <c r="H2346" t="s">
        <v>5562</v>
      </c>
    </row>
    <row r="2347" spans="1:8">
      <c r="H2347" t="s">
        <v>5563</v>
      </c>
    </row>
    <row r="2348" spans="1:8">
      <c r="A2348" t="s">
        <v>595</v>
      </c>
      <c r="B2348">
        <f>HYPERLINK("https://github.com/pmd/pmd/commit/244a39db0fc620a0311b5ce2b8c11cc5294d43d2", "244a39db0fc620a0311b5ce2b8c11cc5294d43d2")</f>
        <v>0</v>
      </c>
      <c r="C2348">
        <f>HYPERLINK("https://github.com/pmd/pmd/commit/8c3277b8a2e383ddb679902672022fe31a6a43a8", "8c3277b8a2e383ddb679902672022fe31a6a43a8")</f>
        <v>0</v>
      </c>
      <c r="D2348" t="s">
        <v>791</v>
      </c>
      <c r="E2348" t="s">
        <v>1387</v>
      </c>
      <c r="F2348" t="s">
        <v>2362</v>
      </c>
      <c r="G2348" t="s">
        <v>3349</v>
      </c>
      <c r="H2348" t="s">
        <v>5564</v>
      </c>
    </row>
    <row r="2349" spans="1:8">
      <c r="H2349" t="s">
        <v>5565</v>
      </c>
    </row>
    <row r="2350" spans="1:8">
      <c r="A2350" t="s">
        <v>598</v>
      </c>
      <c r="B2350">
        <f>HYPERLINK("https://github.com/pmd/pmd/commit/dafe49f84ab9f76839c14a2ee9b904a4a309fb1b", "dafe49f84ab9f76839c14a2ee9b904a4a309fb1b")</f>
        <v>0</v>
      </c>
      <c r="C2350">
        <f>HYPERLINK("https://github.com/pmd/pmd/commit/08b19dbcdde5d6258515cf2620a855e7775d46ef", "08b19dbcdde5d6258515cf2620a855e7775d46ef")</f>
        <v>0</v>
      </c>
      <c r="D2350" t="s">
        <v>781</v>
      </c>
      <c r="E2350" t="s">
        <v>1389</v>
      </c>
      <c r="F2350" t="s">
        <v>2669</v>
      </c>
      <c r="G2350" t="s">
        <v>3447</v>
      </c>
      <c r="H2350" t="s">
        <v>5072</v>
      </c>
    </row>
    <row r="2351" spans="1:8">
      <c r="F2351" t="s">
        <v>2670</v>
      </c>
      <c r="G2351" t="s">
        <v>3505</v>
      </c>
      <c r="H2351" t="s">
        <v>5569</v>
      </c>
    </row>
    <row r="2352" spans="1:8">
      <c r="A2352" t="s">
        <v>599</v>
      </c>
      <c r="B2352">
        <f>HYPERLINK("https://github.com/pmd/pmd/commit/387555b4a1e3f440a04d878d9fe1fc5a5bd64c70", "387555b4a1e3f440a04d878d9fe1fc5a5bd64c70")</f>
        <v>0</v>
      </c>
      <c r="C2352">
        <f>HYPERLINK("https://github.com/pmd/pmd/commit/dafe49f84ab9f76839c14a2ee9b904a4a309fb1b", "dafe49f84ab9f76839c14a2ee9b904a4a309fb1b")</f>
        <v>0</v>
      </c>
      <c r="D2352" t="s">
        <v>781</v>
      </c>
      <c r="E2352" t="s">
        <v>1390</v>
      </c>
      <c r="F2352" t="s">
        <v>2566</v>
      </c>
      <c r="G2352" t="s">
        <v>3440</v>
      </c>
      <c r="H2352" t="s">
        <v>5570</v>
      </c>
    </row>
    <row r="2353" spans="1:8">
      <c r="A2353" t="s">
        <v>599</v>
      </c>
      <c r="B2353">
        <f>HYPERLINK("https://github.com/pmd/pmd/commit/c66b3e8fa9f875cb63c25a12e88ae88b898e10a7", "c66b3e8fa9f875cb63c25a12e88ae88b898e10a7")</f>
        <v>0</v>
      </c>
      <c r="C2353">
        <f>HYPERLINK("https://github.com/pmd/pmd/commit/387555b4a1e3f440a04d878d9fe1fc5a5bd64c70", "387555b4a1e3f440a04d878d9fe1fc5a5bd64c70")</f>
        <v>0</v>
      </c>
      <c r="D2353" t="s">
        <v>781</v>
      </c>
      <c r="E2353" t="s">
        <v>1391</v>
      </c>
      <c r="F2353" t="s">
        <v>2667</v>
      </c>
      <c r="G2353" t="s">
        <v>2830</v>
      </c>
      <c r="H2353" t="s">
        <v>5575</v>
      </c>
    </row>
    <row r="2354" spans="1:8">
      <c r="A2354" t="s">
        <v>599</v>
      </c>
      <c r="B2354">
        <f>HYPERLINK("https://github.com/pmd/pmd/commit/094ce26227e7f064dc7b462ce952b41f3bc8cf5e", "094ce26227e7f064dc7b462ce952b41f3bc8cf5e")</f>
        <v>0</v>
      </c>
      <c r="C2354">
        <f>HYPERLINK("https://github.com/pmd/pmd/commit/e7e6793eb343fdd24f064a426b5a412ca5fb4b8c", "e7e6793eb343fdd24f064a426b5a412ca5fb4b8c")</f>
        <v>0</v>
      </c>
      <c r="D2354" t="s">
        <v>781</v>
      </c>
      <c r="E2354" t="s">
        <v>1392</v>
      </c>
      <c r="F2354" t="s">
        <v>2667</v>
      </c>
      <c r="G2354" t="s">
        <v>2830</v>
      </c>
      <c r="H2354" t="s">
        <v>5576</v>
      </c>
    </row>
    <row r="2355" spans="1:8">
      <c r="H2355" t="s">
        <v>5577</v>
      </c>
    </row>
    <row r="2356" spans="1:8">
      <c r="A2356" t="s">
        <v>600</v>
      </c>
      <c r="B2356">
        <f>HYPERLINK("https://github.com/pmd/pmd/commit/7af8ff452796f324df9f67fe023d1d2092889b80", "7af8ff452796f324df9f67fe023d1d2092889b80")</f>
        <v>0</v>
      </c>
      <c r="C2356">
        <f>HYPERLINK("https://github.com/pmd/pmd/commit/97f90cc3fcd93575c6cfc86db075fe360503d7c4", "97f90cc3fcd93575c6cfc86db075fe360503d7c4")</f>
        <v>0</v>
      </c>
      <c r="D2356" t="s">
        <v>781</v>
      </c>
      <c r="E2356" t="s">
        <v>1393</v>
      </c>
      <c r="F2356" t="s">
        <v>2575</v>
      </c>
      <c r="G2356" t="s">
        <v>2802</v>
      </c>
      <c r="H2356" t="s">
        <v>5578</v>
      </c>
    </row>
    <row r="2357" spans="1:8">
      <c r="A2357" t="s">
        <v>606</v>
      </c>
      <c r="B2357">
        <f>HYPERLINK("https://github.com/pmd/pmd/commit/6735b61c8f4b6acd407a4e846c1b8ae9972fea90", "6735b61c8f4b6acd407a4e846c1b8ae9972fea90")</f>
        <v>0</v>
      </c>
      <c r="C2357">
        <f>HYPERLINK("https://github.com/pmd/pmd/commit/35481bda4b59b2b032216cb92f94959a8742aeef", "35481bda4b59b2b032216cb92f94959a8742aeef")</f>
        <v>0</v>
      </c>
      <c r="D2357" t="s">
        <v>781</v>
      </c>
      <c r="E2357" t="s">
        <v>1399</v>
      </c>
      <c r="F2357" t="s">
        <v>2590</v>
      </c>
      <c r="G2357" t="s">
        <v>3452</v>
      </c>
      <c r="H2357" t="s">
        <v>4824</v>
      </c>
    </row>
    <row r="2358" spans="1:8">
      <c r="H2358" t="s">
        <v>4825</v>
      </c>
    </row>
    <row r="2359" spans="1:8">
      <c r="A2359" t="s">
        <v>607</v>
      </c>
      <c r="B2359">
        <f>HYPERLINK("https://github.com/pmd/pmd/commit/d10b2b6e39648bfd442dd0120bbe60dfe72adf66", "d10b2b6e39648bfd442dd0120bbe60dfe72adf66")</f>
        <v>0</v>
      </c>
      <c r="C2359">
        <f>HYPERLINK("https://github.com/pmd/pmd/commit/271121c0809670e51e062f86e1d33ed7a8d5f852", "271121c0809670e51e062f86e1d33ed7a8d5f852")</f>
        <v>0</v>
      </c>
      <c r="D2359" t="s">
        <v>781</v>
      </c>
      <c r="E2359" t="s">
        <v>1400</v>
      </c>
      <c r="F2359" t="s">
        <v>2674</v>
      </c>
      <c r="G2359" t="s">
        <v>3418</v>
      </c>
      <c r="H2359" t="s">
        <v>5581</v>
      </c>
    </row>
    <row r="2360" spans="1:8">
      <c r="H2360" t="s">
        <v>5582</v>
      </c>
    </row>
    <row r="2361" spans="1:8">
      <c r="H2361" t="s">
        <v>5583</v>
      </c>
    </row>
    <row r="2362" spans="1:8">
      <c r="A2362" t="s">
        <v>607</v>
      </c>
      <c r="B2362">
        <f>HYPERLINK("https://github.com/pmd/pmd/commit/2885a457dcdc72ea41b1ebb196bfb10056816120", "2885a457dcdc72ea41b1ebb196bfb10056816120")</f>
        <v>0</v>
      </c>
      <c r="C2362">
        <f>HYPERLINK("https://github.com/pmd/pmd/commit/d10b2b6e39648bfd442dd0120bbe60dfe72adf66", "d10b2b6e39648bfd442dd0120bbe60dfe72adf66")</f>
        <v>0</v>
      </c>
      <c r="D2362" t="s">
        <v>781</v>
      </c>
      <c r="E2362" t="s">
        <v>1401</v>
      </c>
      <c r="F2362" t="s">
        <v>2674</v>
      </c>
      <c r="G2362" t="s">
        <v>3418</v>
      </c>
      <c r="H2362" t="s">
        <v>5584</v>
      </c>
    </row>
    <row r="2363" spans="1:8">
      <c r="A2363" t="s">
        <v>607</v>
      </c>
      <c r="B2363">
        <f>HYPERLINK("https://github.com/pmd/pmd/commit/1d7f9641262b97bd38c2be9742120b937d6c2f87", "1d7f9641262b97bd38c2be9742120b937d6c2f87")</f>
        <v>0</v>
      </c>
      <c r="C2363">
        <f>HYPERLINK("https://github.com/pmd/pmd/commit/d5d30dcae758f71bc3b487d31776f3d9a93664ed", "d5d30dcae758f71bc3b487d31776f3d9a93664ed")</f>
        <v>0</v>
      </c>
      <c r="D2363" t="s">
        <v>781</v>
      </c>
      <c r="E2363" t="s">
        <v>1403</v>
      </c>
      <c r="F2363" t="s">
        <v>2675</v>
      </c>
      <c r="G2363" t="s">
        <v>3419</v>
      </c>
      <c r="H2363" t="s">
        <v>5587</v>
      </c>
    </row>
    <row r="2364" spans="1:8">
      <c r="H2364" t="s">
        <v>5588</v>
      </c>
    </row>
    <row r="2365" spans="1:8">
      <c r="H2365" t="s">
        <v>5590</v>
      </c>
    </row>
    <row r="2366" spans="1:8">
      <c r="H2366" t="s">
        <v>5591</v>
      </c>
    </row>
    <row r="2367" spans="1:8">
      <c r="H2367" t="s">
        <v>5592</v>
      </c>
    </row>
    <row r="2368" spans="1:8">
      <c r="H2368" t="s">
        <v>5593</v>
      </c>
    </row>
    <row r="2369" spans="1:8">
      <c r="H2369" t="s">
        <v>5595</v>
      </c>
    </row>
    <row r="2370" spans="1:8">
      <c r="A2370" t="s">
        <v>607</v>
      </c>
      <c r="B2370">
        <f>HYPERLINK("https://github.com/pmd/pmd/commit/e89e35c261e9f8249a50ffc68ec7c0db78578476", "e89e35c261e9f8249a50ffc68ec7c0db78578476")</f>
        <v>0</v>
      </c>
      <c r="C2370">
        <f>HYPERLINK("https://github.com/pmd/pmd/commit/7d880a029040b261acff407fbd65901b9d3aba6b", "7d880a029040b261acff407fbd65901b9d3aba6b")</f>
        <v>0</v>
      </c>
      <c r="D2370" t="s">
        <v>781</v>
      </c>
      <c r="E2370" t="s">
        <v>1405</v>
      </c>
      <c r="F2370" t="s">
        <v>2676</v>
      </c>
      <c r="G2370" t="s">
        <v>3509</v>
      </c>
      <c r="H2370" t="s">
        <v>5597</v>
      </c>
    </row>
    <row r="2371" spans="1:8">
      <c r="A2371" t="s">
        <v>608</v>
      </c>
      <c r="B2371">
        <f>HYPERLINK("https://github.com/pmd/pmd/commit/6eb44a7f1b5dbde10698becf45fbe77b24f98a78", "6eb44a7f1b5dbde10698becf45fbe77b24f98a78")</f>
        <v>0</v>
      </c>
      <c r="C2371">
        <f>HYPERLINK("https://github.com/pmd/pmd/commit/e89e35c261e9f8249a50ffc68ec7c0db78578476", "e89e35c261e9f8249a50ffc68ec7c0db78578476")</f>
        <v>0</v>
      </c>
      <c r="D2371" t="s">
        <v>781</v>
      </c>
      <c r="E2371" t="s">
        <v>1406</v>
      </c>
      <c r="F2371" t="s">
        <v>2676</v>
      </c>
      <c r="G2371" t="s">
        <v>3509</v>
      </c>
      <c r="H2371" t="s">
        <v>5598</v>
      </c>
    </row>
    <row r="2372" spans="1:8">
      <c r="H2372" t="s">
        <v>5599</v>
      </c>
    </row>
    <row r="2373" spans="1:8">
      <c r="H2373" t="s">
        <v>5600</v>
      </c>
    </row>
    <row r="2374" spans="1:8">
      <c r="H2374" t="s">
        <v>5601</v>
      </c>
    </row>
    <row r="2375" spans="1:8">
      <c r="H2375" t="s">
        <v>5602</v>
      </c>
    </row>
    <row r="2376" spans="1:8">
      <c r="H2376" t="s">
        <v>5588</v>
      </c>
    </row>
    <row r="2377" spans="1:8">
      <c r="H2377" t="s">
        <v>5590</v>
      </c>
    </row>
    <row r="2378" spans="1:8">
      <c r="H2378" t="s">
        <v>5591</v>
      </c>
    </row>
    <row r="2379" spans="1:8">
      <c r="H2379" t="s">
        <v>5592</v>
      </c>
    </row>
    <row r="2380" spans="1:8">
      <c r="H2380" t="s">
        <v>5593</v>
      </c>
    </row>
    <row r="2381" spans="1:8">
      <c r="H2381" t="s">
        <v>5595</v>
      </c>
    </row>
    <row r="2382" spans="1:8">
      <c r="A2382" t="s">
        <v>608</v>
      </c>
      <c r="B2382">
        <f>HYPERLINK("https://github.com/pmd/pmd/commit/44c9140f6c166ab813158af17ea7248498160a65", "44c9140f6c166ab813158af17ea7248498160a65")</f>
        <v>0</v>
      </c>
      <c r="C2382">
        <f>HYPERLINK("https://github.com/pmd/pmd/commit/8174e464a25ec2a0b7f9f33d4e32b79b65f1a9a5", "8174e464a25ec2a0b7f9f33d4e32b79b65f1a9a5")</f>
        <v>0</v>
      </c>
      <c r="D2382" t="s">
        <v>781</v>
      </c>
      <c r="E2382" t="s">
        <v>1407</v>
      </c>
      <c r="F2382" t="s">
        <v>2677</v>
      </c>
      <c r="G2382" t="s">
        <v>3510</v>
      </c>
      <c r="H2382" t="s">
        <v>5603</v>
      </c>
    </row>
    <row r="2383" spans="1:8">
      <c r="A2383" t="s">
        <v>608</v>
      </c>
      <c r="B2383">
        <f>HYPERLINK("https://github.com/pmd/pmd/commit/3a7e0c0e954170ece3cf48f73f9cf04709cd1080", "3a7e0c0e954170ece3cf48f73f9cf04709cd1080")</f>
        <v>0</v>
      </c>
      <c r="C2383">
        <f>HYPERLINK("https://github.com/pmd/pmd/commit/2b62c47f08a14f3ef6ef44c9a61b0cde75e34b97", "2b62c47f08a14f3ef6ef44c9a61b0cde75e34b97")</f>
        <v>0</v>
      </c>
      <c r="D2383" t="s">
        <v>781</v>
      </c>
      <c r="E2383" t="s">
        <v>1408</v>
      </c>
      <c r="F2383" t="s">
        <v>2678</v>
      </c>
      <c r="G2383" t="s">
        <v>3511</v>
      </c>
      <c r="H2383" t="s">
        <v>5604</v>
      </c>
    </row>
    <row r="2384" spans="1:8">
      <c r="A2384" t="s">
        <v>608</v>
      </c>
      <c r="B2384">
        <f>HYPERLINK("https://github.com/pmd/pmd/commit/4584071fc4d52846c32b54aa05879b9239858728", "4584071fc4d52846c32b54aa05879b9239858728")</f>
        <v>0</v>
      </c>
      <c r="C2384">
        <f>HYPERLINK("https://github.com/pmd/pmd/commit/97e891b84d72bacca8a0a99b1c9589354bfb569b", "97e891b84d72bacca8a0a99b1c9589354bfb569b")</f>
        <v>0</v>
      </c>
      <c r="D2384" t="s">
        <v>781</v>
      </c>
      <c r="E2384" t="s">
        <v>1409</v>
      </c>
      <c r="F2384" t="s">
        <v>2678</v>
      </c>
      <c r="G2384" t="s">
        <v>3511</v>
      </c>
      <c r="H2384" t="s">
        <v>5601</v>
      </c>
    </row>
    <row r="2385" spans="1:8">
      <c r="A2385" t="s">
        <v>609</v>
      </c>
      <c r="B2385">
        <f>HYPERLINK("https://github.com/pmd/pmd/commit/9ca01cdb69025cbbca32cb512d39c698ed82d4fe", "9ca01cdb69025cbbca32cb512d39c698ed82d4fe")</f>
        <v>0</v>
      </c>
      <c r="C2385">
        <f>HYPERLINK("https://github.com/pmd/pmd/commit/b958b129e4626657cb378743d23a8cf053ae7bca", "b958b129e4626657cb378743d23a8cf053ae7bca")</f>
        <v>0</v>
      </c>
      <c r="D2385" t="s">
        <v>781</v>
      </c>
      <c r="E2385" t="s">
        <v>1410</v>
      </c>
      <c r="F2385" t="s">
        <v>2678</v>
      </c>
      <c r="G2385" t="s">
        <v>3511</v>
      </c>
      <c r="H2385" t="s">
        <v>5593</v>
      </c>
    </row>
    <row r="2386" spans="1:8">
      <c r="A2386" t="s">
        <v>610</v>
      </c>
      <c r="B2386">
        <f>HYPERLINK("https://github.com/pmd/pmd/commit/822a98e0456cf4bdb3e6768e05d3a46e835fee99", "822a98e0456cf4bdb3e6768e05d3a46e835fee99")</f>
        <v>0</v>
      </c>
      <c r="C2386">
        <f>HYPERLINK("https://github.com/pmd/pmd/commit/5090c9ae27e311897c39b0533280a1eba475db53", "5090c9ae27e311897c39b0533280a1eba475db53")</f>
        <v>0</v>
      </c>
      <c r="D2386" t="s">
        <v>781</v>
      </c>
      <c r="E2386" t="s">
        <v>1411</v>
      </c>
      <c r="F2386" t="s">
        <v>2678</v>
      </c>
      <c r="G2386" t="s">
        <v>3511</v>
      </c>
      <c r="H2386" t="s">
        <v>5598</v>
      </c>
    </row>
    <row r="2387" spans="1:8">
      <c r="H2387" t="s">
        <v>5599</v>
      </c>
    </row>
    <row r="2388" spans="1:8">
      <c r="H2388" t="s">
        <v>5600</v>
      </c>
    </row>
    <row r="2389" spans="1:8">
      <c r="H2389" t="s">
        <v>5605</v>
      </c>
    </row>
    <row r="2390" spans="1:8">
      <c r="H2390" t="s">
        <v>5606</v>
      </c>
    </row>
    <row r="2391" spans="1:8">
      <c r="H2391" t="s">
        <v>5607</v>
      </c>
    </row>
    <row r="2392" spans="1:8">
      <c r="H2392" t="s">
        <v>5602</v>
      </c>
    </row>
    <row r="2393" spans="1:8">
      <c r="H2393" t="s">
        <v>5608</v>
      </c>
    </row>
    <row r="2394" spans="1:8">
      <c r="H2394" t="s">
        <v>5588</v>
      </c>
    </row>
    <row r="2395" spans="1:8">
      <c r="H2395" t="s">
        <v>5590</v>
      </c>
    </row>
    <row r="2396" spans="1:8">
      <c r="H2396" t="s">
        <v>5591</v>
      </c>
    </row>
    <row r="2397" spans="1:8">
      <c r="H2397" t="s">
        <v>5592</v>
      </c>
    </row>
    <row r="2398" spans="1:8">
      <c r="H2398" t="s">
        <v>5044</v>
      </c>
    </row>
    <row r="2399" spans="1:8">
      <c r="H2399" t="s">
        <v>5595</v>
      </c>
    </row>
    <row r="2400" spans="1:8">
      <c r="H2400" t="s">
        <v>5609</v>
      </c>
    </row>
    <row r="2401" spans="1:8">
      <c r="H2401" t="s">
        <v>5610</v>
      </c>
    </row>
    <row r="2402" spans="1:8">
      <c r="H2402" t="s">
        <v>5611</v>
      </c>
    </row>
    <row r="2403" spans="1:8">
      <c r="H2403" t="s">
        <v>5612</v>
      </c>
    </row>
    <row r="2404" spans="1:8">
      <c r="H2404" t="s">
        <v>5613</v>
      </c>
    </row>
    <row r="2405" spans="1:8">
      <c r="H2405" t="s">
        <v>5614</v>
      </c>
    </row>
    <row r="2406" spans="1:8">
      <c r="H2406" t="s">
        <v>5615</v>
      </c>
    </row>
    <row r="2407" spans="1:8">
      <c r="H2407" t="s">
        <v>5616</v>
      </c>
    </row>
    <row r="2408" spans="1:8">
      <c r="A2408" t="s">
        <v>611</v>
      </c>
      <c r="B2408">
        <f>HYPERLINK("https://github.com/pmd/pmd/commit/dfe5710aee2ec6545e7a471079ef6b4ce3d1adfa", "dfe5710aee2ec6545e7a471079ef6b4ce3d1adfa")</f>
        <v>0</v>
      </c>
      <c r="C2408">
        <f>HYPERLINK("https://github.com/pmd/pmd/commit/2356f2f69ddeae1acb7298b982667409f6350cee", "2356f2f69ddeae1acb7298b982667409f6350cee")</f>
        <v>0</v>
      </c>
      <c r="D2408" t="s">
        <v>781</v>
      </c>
      <c r="E2408" t="s">
        <v>1412</v>
      </c>
      <c r="F2408" t="s">
        <v>2679</v>
      </c>
      <c r="G2408" t="s">
        <v>3512</v>
      </c>
      <c r="H2408" t="s">
        <v>5619</v>
      </c>
    </row>
    <row r="2409" spans="1:8">
      <c r="H2409" t="s">
        <v>5620</v>
      </c>
    </row>
    <row r="2410" spans="1:8">
      <c r="A2410" t="s">
        <v>617</v>
      </c>
      <c r="B2410">
        <f>HYPERLINK("https://github.com/pmd/pmd/commit/3481e6b699b8bad3187809751c6c101f87512183", "3481e6b699b8bad3187809751c6c101f87512183")</f>
        <v>0</v>
      </c>
      <c r="C2410">
        <f>HYPERLINK("https://github.com/pmd/pmd/commit/9843ac0b9d5fbab5a53efe17b6083779cf3e4023", "9843ac0b9d5fbab5a53efe17b6083779cf3e4023")</f>
        <v>0</v>
      </c>
      <c r="D2410" t="s">
        <v>781</v>
      </c>
      <c r="E2410" t="s">
        <v>1313</v>
      </c>
      <c r="F2410" t="s">
        <v>2683</v>
      </c>
      <c r="G2410" t="s">
        <v>3515</v>
      </c>
      <c r="H2410" t="s">
        <v>5633</v>
      </c>
    </row>
    <row r="2411" spans="1:8">
      <c r="A2411" t="s">
        <v>618</v>
      </c>
      <c r="B2411">
        <f>HYPERLINK("https://github.com/pmd/pmd/commit/e76a1d6eb8d32f620a567f76e4a8713a2d57a503", "e76a1d6eb8d32f620a567f76e4a8713a2d57a503")</f>
        <v>0</v>
      </c>
      <c r="C2411">
        <f>HYPERLINK("https://github.com/pmd/pmd/commit/3ee32effdaccdf2f0cf16dd200091b8b6da6c4d5", "3ee32effdaccdf2f0cf16dd200091b8b6da6c4d5")</f>
        <v>0</v>
      </c>
      <c r="D2411" t="s">
        <v>781</v>
      </c>
      <c r="E2411" t="s">
        <v>1417</v>
      </c>
      <c r="F2411" t="s">
        <v>2683</v>
      </c>
      <c r="G2411" t="s">
        <v>3515</v>
      </c>
      <c r="H2411" t="s">
        <v>5638</v>
      </c>
    </row>
    <row r="2412" spans="1:8">
      <c r="A2412" t="s">
        <v>619</v>
      </c>
      <c r="B2412">
        <f>HYPERLINK("https://github.com/pmd/pmd/commit/c2172cc58845f8984619a1d83073fb9443ab1aa9", "c2172cc58845f8984619a1d83073fb9443ab1aa9")</f>
        <v>0</v>
      </c>
      <c r="C2412">
        <f>HYPERLINK("https://github.com/pmd/pmd/commit/bb1568317b8898683ef90f731916cbf28f507a4f", "bb1568317b8898683ef90f731916cbf28f507a4f")</f>
        <v>0</v>
      </c>
      <c r="D2412" t="s">
        <v>781</v>
      </c>
      <c r="E2412" t="s">
        <v>1418</v>
      </c>
      <c r="F2412" t="s">
        <v>2684</v>
      </c>
      <c r="G2412" t="s">
        <v>3516</v>
      </c>
      <c r="H2412" t="s">
        <v>5639</v>
      </c>
    </row>
    <row r="2413" spans="1:8">
      <c r="A2413" t="s">
        <v>619</v>
      </c>
      <c r="B2413">
        <f>HYPERLINK("https://github.com/pmd/pmd/commit/8b37ccfafe220e3978c77056eca7125d1ed06a1d", "8b37ccfafe220e3978c77056eca7125d1ed06a1d")</f>
        <v>0</v>
      </c>
      <c r="C2413">
        <f>HYPERLINK("https://github.com/pmd/pmd/commit/5597715b8ea71287115fd9a8030a26593b99f558", "5597715b8ea71287115fd9a8030a26593b99f558")</f>
        <v>0</v>
      </c>
      <c r="D2413" t="s">
        <v>781</v>
      </c>
      <c r="E2413" t="s">
        <v>1419</v>
      </c>
      <c r="F2413" t="s">
        <v>2685</v>
      </c>
      <c r="G2413" t="s">
        <v>3517</v>
      </c>
      <c r="H2413" t="s">
        <v>5640</v>
      </c>
    </row>
    <row r="2414" spans="1:8">
      <c r="H2414" t="s">
        <v>5641</v>
      </c>
    </row>
    <row r="2415" spans="1:8">
      <c r="H2415" t="s">
        <v>5642</v>
      </c>
    </row>
    <row r="2416" spans="1:8">
      <c r="H2416" t="s">
        <v>5643</v>
      </c>
    </row>
    <row r="2417" spans="8:8">
      <c r="H2417" t="s">
        <v>5644</v>
      </c>
    </row>
    <row r="2418" spans="8:8">
      <c r="H2418" t="s">
        <v>5645</v>
      </c>
    </row>
    <row r="2419" spans="8:8">
      <c r="H2419" t="s">
        <v>5646</v>
      </c>
    </row>
    <row r="2420" spans="8:8">
      <c r="H2420" t="s">
        <v>5647</v>
      </c>
    </row>
    <row r="2421" spans="8:8">
      <c r="H2421" t="s">
        <v>5648</v>
      </c>
    </row>
    <row r="2422" spans="8:8">
      <c r="H2422" t="s">
        <v>5649</v>
      </c>
    </row>
    <row r="2423" spans="8:8">
      <c r="H2423" t="s">
        <v>5650</v>
      </c>
    </row>
    <row r="2424" spans="8:8">
      <c r="H2424" t="s">
        <v>5651</v>
      </c>
    </row>
    <row r="2425" spans="8:8">
      <c r="H2425" t="s">
        <v>5652</v>
      </c>
    </row>
    <row r="2426" spans="8:8">
      <c r="H2426" t="s">
        <v>5653</v>
      </c>
    </row>
    <row r="2427" spans="8:8">
      <c r="H2427" t="s">
        <v>5654</v>
      </c>
    </row>
    <row r="2428" spans="8:8">
      <c r="H2428" t="s">
        <v>5655</v>
      </c>
    </row>
    <row r="2429" spans="8:8">
      <c r="H2429" t="s">
        <v>5656</v>
      </c>
    </row>
    <row r="2430" spans="8:8">
      <c r="H2430" t="s">
        <v>5657</v>
      </c>
    </row>
    <row r="2431" spans="8:8">
      <c r="H2431" t="s">
        <v>5658</v>
      </c>
    </row>
    <row r="2432" spans="8:8">
      <c r="H2432" t="s">
        <v>5659</v>
      </c>
    </row>
    <row r="2433" spans="1:8">
      <c r="H2433" t="s">
        <v>5660</v>
      </c>
    </row>
    <row r="2434" spans="1:8">
      <c r="H2434" t="s">
        <v>5661</v>
      </c>
    </row>
    <row r="2435" spans="1:8">
      <c r="F2435" t="s">
        <v>2684</v>
      </c>
      <c r="G2435" t="s">
        <v>3516</v>
      </c>
      <c r="H2435" t="s">
        <v>5663</v>
      </c>
    </row>
    <row r="2436" spans="1:8">
      <c r="H2436" t="s">
        <v>5664</v>
      </c>
    </row>
    <row r="2437" spans="1:8">
      <c r="A2437" t="s">
        <v>621</v>
      </c>
      <c r="B2437">
        <f>HYPERLINK("https://github.com/pmd/pmd/commit/05602452981517fc2ebdc02e7a0875535763606c", "05602452981517fc2ebdc02e7a0875535763606c")</f>
        <v>0</v>
      </c>
      <c r="C2437">
        <f>HYPERLINK("https://github.com/pmd/pmd/commit/d25c66137b43d2f956f94789547917298310b57e", "d25c66137b43d2f956f94789547917298310b57e")</f>
        <v>0</v>
      </c>
      <c r="D2437" t="s">
        <v>781</v>
      </c>
      <c r="E2437" t="s">
        <v>1421</v>
      </c>
      <c r="F2437" t="s">
        <v>2669</v>
      </c>
      <c r="G2437" t="s">
        <v>3447</v>
      </c>
      <c r="H2437" t="s">
        <v>5072</v>
      </c>
    </row>
    <row r="2438" spans="1:8">
      <c r="A2438" t="s">
        <v>624</v>
      </c>
      <c r="B2438">
        <f>HYPERLINK("https://github.com/pmd/pmd/commit/5c047b0e3e55999ea9aab0b4317cc1c976a93d60", "5c047b0e3e55999ea9aab0b4317cc1c976a93d60")</f>
        <v>0</v>
      </c>
      <c r="C2438">
        <f>HYPERLINK("https://github.com/pmd/pmd/commit/020fa899d515697f6383d1d53d399beda5352015", "020fa899d515697f6383d1d53d399beda5352015")</f>
        <v>0</v>
      </c>
      <c r="D2438" t="s">
        <v>781</v>
      </c>
      <c r="E2438" t="s">
        <v>1423</v>
      </c>
      <c r="F2438" t="s">
        <v>2670</v>
      </c>
      <c r="G2438" t="s">
        <v>3505</v>
      </c>
      <c r="H2438" t="s">
        <v>5569</v>
      </c>
    </row>
    <row r="2439" spans="1:8">
      <c r="A2439" t="s">
        <v>626</v>
      </c>
      <c r="B2439">
        <f>HYPERLINK("https://github.com/pmd/pmd/commit/6b23b1349780a26976b8ce0199c40db0c57fadd4", "6b23b1349780a26976b8ce0199c40db0c57fadd4")</f>
        <v>0</v>
      </c>
      <c r="C2439">
        <f>HYPERLINK("https://github.com/pmd/pmd/commit/6e3bd734b825152af5460ffc83f152b3a6140ee6", "6e3bd734b825152af5460ffc83f152b3a6140ee6")</f>
        <v>0</v>
      </c>
      <c r="D2439" t="s">
        <v>792</v>
      </c>
      <c r="E2439" t="s">
        <v>1425</v>
      </c>
      <c r="F2439" t="s">
        <v>2373</v>
      </c>
      <c r="G2439" t="s">
        <v>3356</v>
      </c>
      <c r="H2439" t="s">
        <v>5666</v>
      </c>
    </row>
    <row r="2440" spans="1:8">
      <c r="A2440" t="s">
        <v>629</v>
      </c>
      <c r="B2440">
        <f>HYPERLINK("https://github.com/pmd/pmd/commit/9426ce7edf36f671ad88a5edbe8b02d61d24f2d6", "9426ce7edf36f671ad88a5edbe8b02d61d24f2d6")</f>
        <v>0</v>
      </c>
      <c r="C2440">
        <f>HYPERLINK("https://github.com/pmd/pmd/commit/66190181ef728f4e0bdd3b11dba04ddfda92fa3f", "66190181ef728f4e0bdd3b11dba04ddfda92fa3f")</f>
        <v>0</v>
      </c>
      <c r="D2440" t="s">
        <v>781</v>
      </c>
      <c r="E2440" t="s">
        <v>1428</v>
      </c>
      <c r="F2440" t="s">
        <v>2669</v>
      </c>
      <c r="G2440" t="s">
        <v>3447</v>
      </c>
      <c r="H2440" t="s">
        <v>5071</v>
      </c>
    </row>
    <row r="2441" spans="1:8">
      <c r="H2441" t="s">
        <v>5672</v>
      </c>
    </row>
    <row r="2442" spans="1:8">
      <c r="H2442" t="s">
        <v>5673</v>
      </c>
    </row>
    <row r="2443" spans="1:8">
      <c r="A2443" t="s">
        <v>630</v>
      </c>
      <c r="B2443">
        <f>HYPERLINK("https://github.com/pmd/pmd/commit/a16aed50ebd709818e3a04324e3df62b833b7485", "a16aed50ebd709818e3a04324e3df62b833b7485")</f>
        <v>0</v>
      </c>
      <c r="C2443">
        <f>HYPERLINK("https://github.com/pmd/pmd/commit/4dee15c8c363d01de12f8232185e6c5e2769d0d9", "4dee15c8c363d01de12f8232185e6c5e2769d0d9")</f>
        <v>0</v>
      </c>
      <c r="D2443" t="s">
        <v>781</v>
      </c>
      <c r="E2443" t="s">
        <v>1429</v>
      </c>
      <c r="F2443" t="s">
        <v>2610</v>
      </c>
      <c r="G2443" t="s">
        <v>3462</v>
      </c>
      <c r="H2443" t="s">
        <v>4392</v>
      </c>
    </row>
    <row r="2444" spans="1:8">
      <c r="H2444" t="s">
        <v>3795</v>
      </c>
    </row>
    <row r="2445" spans="1:8">
      <c r="H2445" t="s">
        <v>4716</v>
      </c>
    </row>
    <row r="2446" spans="1:8">
      <c r="H2446" t="s">
        <v>4717</v>
      </c>
    </row>
    <row r="2447" spans="1:8">
      <c r="A2447" t="s">
        <v>631</v>
      </c>
      <c r="B2447">
        <f>HYPERLINK("https://github.com/pmd/pmd/commit/97a7fba7620da59969b19e329b01c603d52a0bc4", "97a7fba7620da59969b19e329b01c603d52a0bc4")</f>
        <v>0</v>
      </c>
      <c r="C2447">
        <f>HYPERLINK("https://github.com/pmd/pmd/commit/dbf3f80853c347f2114e96aba7710b77bfc4d8ff", "dbf3f80853c347f2114e96aba7710b77bfc4d8ff")</f>
        <v>0</v>
      </c>
      <c r="D2447" t="s">
        <v>781</v>
      </c>
      <c r="E2447" t="s">
        <v>1430</v>
      </c>
      <c r="F2447" t="s">
        <v>2591</v>
      </c>
      <c r="G2447" t="s">
        <v>3409</v>
      </c>
      <c r="H2447" t="s">
        <v>4835</v>
      </c>
    </row>
    <row r="2448" spans="1:8">
      <c r="H2448" t="s">
        <v>4810</v>
      </c>
    </row>
    <row r="2449" spans="1:8">
      <c r="A2449" t="s">
        <v>632</v>
      </c>
      <c r="B2449">
        <f>HYPERLINK("https://github.com/pmd/pmd/commit/4ef725764a163c1ec615e82343e83c059241abc7", "4ef725764a163c1ec615e82343e83c059241abc7")</f>
        <v>0</v>
      </c>
      <c r="C2449">
        <f>HYPERLINK("https://github.com/pmd/pmd/commit/148e9ac69a8a911b6958e60aad9320444333f4e3", "148e9ac69a8a911b6958e60aad9320444333f4e3")</f>
        <v>0</v>
      </c>
      <c r="D2449" t="s">
        <v>781</v>
      </c>
      <c r="E2449" t="s">
        <v>1431</v>
      </c>
      <c r="F2449" t="s">
        <v>2689</v>
      </c>
      <c r="G2449" t="s">
        <v>3521</v>
      </c>
      <c r="H2449" t="s">
        <v>4340</v>
      </c>
    </row>
    <row r="2450" spans="1:8">
      <c r="H2450" t="s">
        <v>5675</v>
      </c>
    </row>
    <row r="2451" spans="1:8">
      <c r="H2451" t="s">
        <v>5047</v>
      </c>
    </row>
    <row r="2452" spans="1:8">
      <c r="H2452" t="s">
        <v>5676</v>
      </c>
    </row>
    <row r="2453" spans="1:8">
      <c r="H2453" t="s">
        <v>5677</v>
      </c>
    </row>
    <row r="2454" spans="1:8">
      <c r="A2454" t="s">
        <v>633</v>
      </c>
      <c r="B2454">
        <f>HYPERLINK("https://github.com/pmd/pmd/commit/f70b2e44fca1b364f14faa52a2eb456f7f2ecc76", "f70b2e44fca1b364f14faa52a2eb456f7f2ecc76")</f>
        <v>0</v>
      </c>
      <c r="C2454">
        <f>HYPERLINK("https://github.com/pmd/pmd/commit/ef9e350fd53e3f6f00da34659ec8433ce398f9b6", "ef9e350fd53e3f6f00da34659ec8433ce398f9b6")</f>
        <v>0</v>
      </c>
      <c r="D2454" t="s">
        <v>793</v>
      </c>
      <c r="E2454" t="s">
        <v>1432</v>
      </c>
      <c r="F2454" t="s">
        <v>2690</v>
      </c>
      <c r="G2454" t="s">
        <v>3522</v>
      </c>
      <c r="H2454" t="s">
        <v>5678</v>
      </c>
    </row>
    <row r="2455" spans="1:8">
      <c r="H2455" t="s">
        <v>5679</v>
      </c>
    </row>
    <row r="2456" spans="1:8">
      <c r="H2456" t="s">
        <v>5680</v>
      </c>
    </row>
    <row r="2457" spans="1:8">
      <c r="A2457" t="s">
        <v>634</v>
      </c>
      <c r="B2457">
        <f>HYPERLINK("https://github.com/pmd/pmd/commit/5a96c714d5e981423a4caf89b85d69cc7bf8109b", "5a96c714d5e981423a4caf89b85d69cc7bf8109b")</f>
        <v>0</v>
      </c>
      <c r="C2457">
        <f>HYPERLINK("https://github.com/pmd/pmd/commit/bbc71da28926ca6f0242eb7fe31f2298a031ba8a", "bbc71da28926ca6f0242eb7fe31f2298a031ba8a")</f>
        <v>0</v>
      </c>
      <c r="D2457" t="s">
        <v>781</v>
      </c>
      <c r="E2457" t="s">
        <v>1433</v>
      </c>
      <c r="F2457" t="s">
        <v>2691</v>
      </c>
      <c r="G2457" t="s">
        <v>3523</v>
      </c>
      <c r="H2457" t="s">
        <v>5681</v>
      </c>
    </row>
    <row r="2458" spans="1:8">
      <c r="A2458" t="s">
        <v>635</v>
      </c>
      <c r="B2458">
        <f>HYPERLINK("https://github.com/pmd/pmd/commit/d75b0d34627532c382214671d1ebe4d476c67bdb", "d75b0d34627532c382214671d1ebe4d476c67bdb")</f>
        <v>0</v>
      </c>
      <c r="C2458">
        <f>HYPERLINK("https://github.com/pmd/pmd/commit/a830c20225a5c237b7bd59395bbe088784dd2969", "a830c20225a5c237b7bd59395bbe088784dd2969")</f>
        <v>0</v>
      </c>
      <c r="D2458" t="s">
        <v>781</v>
      </c>
      <c r="E2458" t="s">
        <v>1434</v>
      </c>
      <c r="F2458" t="s">
        <v>2692</v>
      </c>
      <c r="G2458" t="s">
        <v>3039</v>
      </c>
      <c r="H2458" t="s">
        <v>5687</v>
      </c>
    </row>
    <row r="2459" spans="1:8">
      <c r="H2459" t="s">
        <v>5688</v>
      </c>
    </row>
    <row r="2460" spans="1:8">
      <c r="H2460" t="s">
        <v>5689</v>
      </c>
    </row>
    <row r="2461" spans="1:8">
      <c r="H2461" t="s">
        <v>5690</v>
      </c>
    </row>
    <row r="2462" spans="1:8">
      <c r="H2462" t="s">
        <v>5691</v>
      </c>
    </row>
    <row r="2463" spans="1:8">
      <c r="H2463" t="s">
        <v>5692</v>
      </c>
    </row>
    <row r="2464" spans="1:8">
      <c r="H2464" t="s">
        <v>5693</v>
      </c>
    </row>
    <row r="2465" spans="1:8">
      <c r="H2465" t="s">
        <v>3688</v>
      </c>
    </row>
    <row r="2466" spans="1:8">
      <c r="H2466" t="s">
        <v>5694</v>
      </c>
    </row>
    <row r="2467" spans="1:8">
      <c r="H2467" t="s">
        <v>5695</v>
      </c>
    </row>
    <row r="2468" spans="1:8">
      <c r="H2468" t="s">
        <v>5696</v>
      </c>
    </row>
    <row r="2469" spans="1:8">
      <c r="A2469" t="s">
        <v>637</v>
      </c>
      <c r="B2469">
        <f>HYPERLINK("https://github.com/pmd/pmd/commit/e1c42a10ec32403cc1ccae82bce4c420694f3e2c", "e1c42a10ec32403cc1ccae82bce4c420694f3e2c")</f>
        <v>0</v>
      </c>
      <c r="C2469">
        <f>HYPERLINK("https://github.com/pmd/pmd/commit/0348b2c0d2ffefb08ea0b65a452d3746592771d8", "0348b2c0d2ffefb08ea0b65a452d3746592771d8")</f>
        <v>0</v>
      </c>
      <c r="D2469" t="s">
        <v>793</v>
      </c>
      <c r="E2469" t="s">
        <v>1436</v>
      </c>
      <c r="F2469" t="s">
        <v>2694</v>
      </c>
      <c r="G2469" t="s">
        <v>3308</v>
      </c>
      <c r="H2469" t="s">
        <v>5713</v>
      </c>
    </row>
    <row r="2470" spans="1:8">
      <c r="A2470" t="s">
        <v>641</v>
      </c>
      <c r="B2470">
        <f>HYPERLINK("https://github.com/pmd/pmd/commit/2fad9bf507d5c0c4a022ce742b63b727471a4dc3", "2fad9bf507d5c0c4a022ce742b63b727471a4dc3")</f>
        <v>0</v>
      </c>
      <c r="C2470">
        <f>HYPERLINK("https://github.com/pmd/pmd/commit/a2311f1a17cd643bdeea63ec48c163d37934b2a0", "a2311f1a17cd643bdeea63ec48c163d37934b2a0")</f>
        <v>0</v>
      </c>
      <c r="D2470" t="s">
        <v>781</v>
      </c>
      <c r="E2470" t="s">
        <v>1439</v>
      </c>
      <c r="F2470" t="s">
        <v>2293</v>
      </c>
      <c r="G2470" t="s">
        <v>3308</v>
      </c>
      <c r="H2470" t="s">
        <v>4315</v>
      </c>
    </row>
    <row r="2471" spans="1:8">
      <c r="A2471" t="s">
        <v>643</v>
      </c>
      <c r="B2471">
        <f>HYPERLINK("https://github.com/pmd/pmd/commit/4cd1fa0a1d6aa3981c16bcba006301b9aba8fdc0", "4cd1fa0a1d6aa3981c16bcba006301b9aba8fdc0")</f>
        <v>0</v>
      </c>
      <c r="C2471">
        <f>HYPERLINK("https://github.com/pmd/pmd/commit/cd2e95ff7b8ef90de7c94f7912258bdf2ecc9cbe", "cd2e95ff7b8ef90de7c94f7912258bdf2ecc9cbe")</f>
        <v>0</v>
      </c>
      <c r="D2471" t="s">
        <v>781</v>
      </c>
      <c r="E2471" t="s">
        <v>1428</v>
      </c>
      <c r="F2471" t="s">
        <v>2698</v>
      </c>
      <c r="G2471" t="s">
        <v>3393</v>
      </c>
      <c r="H2471" t="s">
        <v>5724</v>
      </c>
    </row>
    <row r="2472" spans="1:8">
      <c r="H2472" t="s">
        <v>5725</v>
      </c>
    </row>
    <row r="2473" spans="1:8">
      <c r="A2473" t="s">
        <v>644</v>
      </c>
      <c r="B2473">
        <f>HYPERLINK("https://github.com/pmd/pmd/commit/8f2054f4a4dececcbc2363f94ff2a43a281eafbd", "8f2054f4a4dececcbc2363f94ff2a43a281eafbd")</f>
        <v>0</v>
      </c>
      <c r="C2473">
        <f>HYPERLINK("https://github.com/pmd/pmd/commit/f16c56dbe8cbdc6da62d9e4162f5d05853fd3d35", "f16c56dbe8cbdc6da62d9e4162f5d05853fd3d35")</f>
        <v>0</v>
      </c>
      <c r="D2473" t="s">
        <v>781</v>
      </c>
      <c r="E2473" t="s">
        <v>1441</v>
      </c>
      <c r="F2473" t="s">
        <v>2700</v>
      </c>
      <c r="G2473" t="s">
        <v>3528</v>
      </c>
      <c r="H2473" t="s">
        <v>5726</v>
      </c>
    </row>
    <row r="2474" spans="1:8">
      <c r="A2474" t="s">
        <v>645</v>
      </c>
      <c r="B2474">
        <f>HYPERLINK("https://github.com/pmd/pmd/commit/86b5948f072a789d4a95b7934c0b0814021088e2", "86b5948f072a789d4a95b7934c0b0814021088e2")</f>
        <v>0</v>
      </c>
      <c r="C2474">
        <f>HYPERLINK("https://github.com/pmd/pmd/commit/e1c42a10ec32403cc1ccae82bce4c420694f3e2c", "e1c42a10ec32403cc1ccae82bce4c420694f3e2c")</f>
        <v>0</v>
      </c>
      <c r="D2474" t="s">
        <v>793</v>
      </c>
      <c r="E2474" t="s">
        <v>1442</v>
      </c>
      <c r="F2474" t="s">
        <v>2702</v>
      </c>
      <c r="G2474" t="s">
        <v>3530</v>
      </c>
      <c r="H2474" t="s">
        <v>5735</v>
      </c>
    </row>
    <row r="2475" spans="1:8">
      <c r="F2475" t="s">
        <v>2703</v>
      </c>
      <c r="G2475" t="s">
        <v>3531</v>
      </c>
      <c r="H2475" t="s">
        <v>5678</v>
      </c>
    </row>
    <row r="2476" spans="1:8">
      <c r="H2476" t="s">
        <v>5679</v>
      </c>
    </row>
    <row r="2477" spans="1:8">
      <c r="H2477" t="s">
        <v>5680</v>
      </c>
    </row>
    <row r="2478" spans="1:8">
      <c r="A2478" t="s">
        <v>646</v>
      </c>
      <c r="B2478">
        <f>HYPERLINK("https://github.com/pmd/pmd/commit/90c123621a03a8d017845ca94319969618c53c69", "90c123621a03a8d017845ca94319969618c53c69")</f>
        <v>0</v>
      </c>
      <c r="C2478">
        <f>HYPERLINK("https://github.com/pmd/pmd/commit/06f2c96e3c935b887df6d67fa9a14da4455c702f", "06f2c96e3c935b887df6d67fa9a14da4455c702f")</f>
        <v>0</v>
      </c>
      <c r="D2478" t="s">
        <v>781</v>
      </c>
      <c r="E2478" t="s">
        <v>1445</v>
      </c>
      <c r="F2478" t="s">
        <v>2695</v>
      </c>
      <c r="G2478" t="s">
        <v>3525</v>
      </c>
      <c r="H2478" t="s">
        <v>5737</v>
      </c>
    </row>
    <row r="2479" spans="1:8">
      <c r="H2479" t="s">
        <v>5738</v>
      </c>
    </row>
    <row r="2480" spans="1:8">
      <c r="H2480" t="s">
        <v>5739</v>
      </c>
    </row>
    <row r="2481" spans="1:8">
      <c r="A2481" t="s">
        <v>646</v>
      </c>
      <c r="B2481">
        <f>HYPERLINK("https://github.com/pmd/pmd/commit/16a4aa3163061011b08564c5bda50db543e3f6e9", "16a4aa3163061011b08564c5bda50db543e3f6e9")</f>
        <v>0</v>
      </c>
      <c r="C2481">
        <f>HYPERLINK("https://github.com/pmd/pmd/commit/9fa85d8e597de4c595dececf179455d06dcd239b", "9fa85d8e597de4c595dececf179455d06dcd239b")</f>
        <v>0</v>
      </c>
      <c r="D2481" t="s">
        <v>781</v>
      </c>
      <c r="E2481" t="s">
        <v>1446</v>
      </c>
      <c r="F2481" t="s">
        <v>2448</v>
      </c>
      <c r="G2481" t="s">
        <v>3532</v>
      </c>
      <c r="H2481" t="s">
        <v>4827</v>
      </c>
    </row>
    <row r="2482" spans="1:8">
      <c r="H2482" t="s">
        <v>4828</v>
      </c>
    </row>
    <row r="2483" spans="1:8">
      <c r="H2483" t="s">
        <v>4829</v>
      </c>
    </row>
    <row r="2484" spans="1:8">
      <c r="H2484" t="s">
        <v>4830</v>
      </c>
    </row>
    <row r="2485" spans="1:8">
      <c r="H2485" t="s">
        <v>4831</v>
      </c>
    </row>
    <row r="2486" spans="1:8">
      <c r="H2486" t="s">
        <v>4832</v>
      </c>
    </row>
    <row r="2487" spans="1:8">
      <c r="H2487" t="s">
        <v>4833</v>
      </c>
    </row>
    <row r="2488" spans="1:8">
      <c r="F2488" t="s">
        <v>2452</v>
      </c>
      <c r="G2488" t="s">
        <v>3396</v>
      </c>
      <c r="H2488" t="s">
        <v>5740</v>
      </c>
    </row>
    <row r="2489" spans="1:8">
      <c r="H2489" t="s">
        <v>5741</v>
      </c>
    </row>
    <row r="2490" spans="1:8">
      <c r="H2490" t="s">
        <v>5742</v>
      </c>
    </row>
    <row r="2491" spans="1:8">
      <c r="H2491" t="s">
        <v>5743</v>
      </c>
    </row>
    <row r="2492" spans="1:8">
      <c r="H2492" t="s">
        <v>5744</v>
      </c>
    </row>
    <row r="2493" spans="1:8">
      <c r="H2493" t="s">
        <v>5745</v>
      </c>
    </row>
    <row r="2494" spans="1:8">
      <c r="H2494" t="s">
        <v>5746</v>
      </c>
    </row>
    <row r="2495" spans="1:8">
      <c r="H2495" t="s">
        <v>5747</v>
      </c>
    </row>
    <row r="2496" spans="1:8">
      <c r="H2496" t="s">
        <v>5748</v>
      </c>
    </row>
    <row r="2497" spans="1:8">
      <c r="A2497" t="s">
        <v>647</v>
      </c>
      <c r="B2497">
        <f>HYPERLINK("https://github.com/pmd/pmd/commit/134dbed07e8fb20bc01e3543803ca72a065187da", "134dbed07e8fb20bc01e3543803ca72a065187da")</f>
        <v>0</v>
      </c>
      <c r="C2497">
        <f>HYPERLINK("https://github.com/pmd/pmd/commit/3202136bd9798bbfb10c74245779d285f7c0fad3", "3202136bd9798bbfb10c74245779d285f7c0fad3")</f>
        <v>0</v>
      </c>
      <c r="D2497" t="s">
        <v>781</v>
      </c>
      <c r="E2497" t="s">
        <v>1448</v>
      </c>
      <c r="F2497" t="s">
        <v>2705</v>
      </c>
      <c r="G2497" t="s">
        <v>3534</v>
      </c>
      <c r="H2497" t="s">
        <v>4317</v>
      </c>
    </row>
    <row r="2498" spans="1:8">
      <c r="A2498" t="s">
        <v>649</v>
      </c>
      <c r="B2498">
        <f>HYPERLINK("https://github.com/pmd/pmd/commit/99ee5bdee010f1f07227f6a0b5ec00218166b784", "99ee5bdee010f1f07227f6a0b5ec00218166b784")</f>
        <v>0</v>
      </c>
      <c r="C2498">
        <f>HYPERLINK("https://github.com/pmd/pmd/commit/59fff65a857d6eb84f591fc94a9c582f427540f7", "59fff65a857d6eb84f591fc94a9c582f427540f7")</f>
        <v>0</v>
      </c>
      <c r="D2498" t="s">
        <v>781</v>
      </c>
      <c r="E2498" t="s">
        <v>1443</v>
      </c>
      <c r="F2498" t="s">
        <v>2291</v>
      </c>
      <c r="G2498" t="s">
        <v>2823</v>
      </c>
      <c r="H2498" t="s">
        <v>5751</v>
      </c>
    </row>
    <row r="2499" spans="1:8">
      <c r="H2499" t="s">
        <v>5753</v>
      </c>
    </row>
    <row r="2500" spans="1:8">
      <c r="A2500" t="s">
        <v>651</v>
      </c>
      <c r="B2500">
        <f>HYPERLINK("https://github.com/pmd/pmd/commit/86ea3a0fb7dba43965e906a702aceaaa53e24d50", "86ea3a0fb7dba43965e906a702aceaaa53e24d50")</f>
        <v>0</v>
      </c>
      <c r="C2500">
        <f>HYPERLINK("https://github.com/pmd/pmd/commit/789e4aa73004fc4e25ebf0bc2db8a3d89d510d10", "789e4aa73004fc4e25ebf0bc2db8a3d89d510d10")</f>
        <v>0</v>
      </c>
      <c r="D2500" t="s">
        <v>781</v>
      </c>
      <c r="E2500" t="s">
        <v>1451</v>
      </c>
      <c r="F2500" t="s">
        <v>2707</v>
      </c>
      <c r="G2500" t="s">
        <v>3302</v>
      </c>
      <c r="H2500" t="s">
        <v>5755</v>
      </c>
    </row>
    <row r="2501" spans="1:8">
      <c r="A2501" t="s">
        <v>652</v>
      </c>
      <c r="B2501">
        <f>HYPERLINK("https://github.com/pmd/pmd/commit/79def1b51d8bee8c6d75df44270b06264090bf72", "79def1b51d8bee8c6d75df44270b06264090bf72")</f>
        <v>0</v>
      </c>
      <c r="C2501">
        <f>HYPERLINK("https://github.com/pmd/pmd/commit/83edce05c1361d3189de1a38e4ed219f953e3721", "83edce05c1361d3189de1a38e4ed219f953e3721")</f>
        <v>0</v>
      </c>
      <c r="D2501" t="s">
        <v>781</v>
      </c>
      <c r="E2501" t="s">
        <v>1452</v>
      </c>
      <c r="F2501" t="s">
        <v>2293</v>
      </c>
      <c r="G2501" t="s">
        <v>3308</v>
      </c>
      <c r="H2501" t="s">
        <v>4717</v>
      </c>
    </row>
    <row r="2502" spans="1:8">
      <c r="F2502" t="s">
        <v>2708</v>
      </c>
      <c r="G2502" t="s">
        <v>3529</v>
      </c>
      <c r="H2502" t="s">
        <v>4315</v>
      </c>
    </row>
    <row r="2503" spans="1:8">
      <c r="H2503" t="s">
        <v>5728</v>
      </c>
    </row>
    <row r="2504" spans="1:8">
      <c r="H2504" t="s">
        <v>5729</v>
      </c>
    </row>
    <row r="2505" spans="1:8">
      <c r="H2505" t="s">
        <v>5730</v>
      </c>
    </row>
    <row r="2506" spans="1:8">
      <c r="H2506" t="s">
        <v>5731</v>
      </c>
    </row>
    <row r="2507" spans="1:8">
      <c r="H2507" t="s">
        <v>5732</v>
      </c>
    </row>
    <row r="2508" spans="1:8">
      <c r="H2508" t="s">
        <v>5733</v>
      </c>
    </row>
    <row r="2509" spans="1:8">
      <c r="H2509" t="s">
        <v>5734</v>
      </c>
    </row>
    <row r="2510" spans="1:8">
      <c r="F2510" t="s">
        <v>2709</v>
      </c>
      <c r="G2510" t="s">
        <v>3536</v>
      </c>
      <c r="H2510" t="s">
        <v>5728</v>
      </c>
    </row>
    <row r="2511" spans="1:8">
      <c r="A2511" t="s">
        <v>653</v>
      </c>
      <c r="B2511">
        <f>HYPERLINK("https://github.com/pmd/pmd/commit/70079f0842ed16d92ccaf6234104da5c6c791590", "70079f0842ed16d92ccaf6234104da5c6c791590")</f>
        <v>0</v>
      </c>
      <c r="C2511">
        <f>HYPERLINK("https://github.com/pmd/pmd/commit/3202136bd9798bbfb10c74245779d285f7c0fad3", "3202136bd9798bbfb10c74245779d285f7c0fad3")</f>
        <v>0</v>
      </c>
      <c r="D2511" t="s">
        <v>781</v>
      </c>
      <c r="E2511" t="s">
        <v>1453</v>
      </c>
      <c r="F2511" t="s">
        <v>2358</v>
      </c>
      <c r="G2511" t="s">
        <v>3347</v>
      </c>
      <c r="H2511" t="s">
        <v>4714</v>
      </c>
    </row>
    <row r="2512" spans="1:8">
      <c r="H2512" t="s">
        <v>4731</v>
      </c>
    </row>
    <row r="2513" spans="1:8">
      <c r="H2513" t="s">
        <v>4732</v>
      </c>
    </row>
    <row r="2514" spans="1:8">
      <c r="A2514" t="s">
        <v>654</v>
      </c>
      <c r="B2514">
        <f>HYPERLINK("https://github.com/pmd/pmd/commit/163d7af6c28491b4e569c91661d165d8db57ebcd", "163d7af6c28491b4e569c91661d165d8db57ebcd")</f>
        <v>0</v>
      </c>
      <c r="C2514">
        <f>HYPERLINK("https://github.com/pmd/pmd/commit/70079f0842ed16d92ccaf6234104da5c6c791590", "70079f0842ed16d92ccaf6234104da5c6c791590")</f>
        <v>0</v>
      </c>
      <c r="D2514" t="s">
        <v>781</v>
      </c>
      <c r="E2514" t="s">
        <v>1454</v>
      </c>
      <c r="F2514" t="s">
        <v>2355</v>
      </c>
      <c r="G2514" t="s">
        <v>3344</v>
      </c>
      <c r="H2514" t="s">
        <v>4714</v>
      </c>
    </row>
    <row r="2515" spans="1:8">
      <c r="F2515" t="s">
        <v>2356</v>
      </c>
      <c r="G2515" t="s">
        <v>3345</v>
      </c>
      <c r="H2515" t="s">
        <v>4392</v>
      </c>
    </row>
    <row r="2516" spans="1:8">
      <c r="H2516" t="s">
        <v>3795</v>
      </c>
    </row>
    <row r="2517" spans="1:8">
      <c r="H2517" t="s">
        <v>4716</v>
      </c>
    </row>
    <row r="2518" spans="1:8">
      <c r="H2518" t="s">
        <v>4717</v>
      </c>
    </row>
    <row r="2519" spans="1:8">
      <c r="F2519" t="s">
        <v>2359</v>
      </c>
      <c r="G2519" t="s">
        <v>3348</v>
      </c>
      <c r="H2519" t="s">
        <v>4714</v>
      </c>
    </row>
    <row r="2520" spans="1:8">
      <c r="A2520" t="s">
        <v>658</v>
      </c>
      <c r="B2520">
        <f>HYPERLINK("https://github.com/pmd/pmd/commit/2ac5a4907e1e79eedb795750ffefc6e8cc5a9be4", "2ac5a4907e1e79eedb795750ffefc6e8cc5a9be4")</f>
        <v>0</v>
      </c>
      <c r="C2520">
        <f>HYPERLINK("https://github.com/pmd/pmd/commit/053c439a43d39797a08c09f7dcb17470272ab1db", "053c439a43d39797a08c09f7dcb17470272ab1db")</f>
        <v>0</v>
      </c>
      <c r="D2520" t="s">
        <v>781</v>
      </c>
      <c r="E2520" t="s">
        <v>1453</v>
      </c>
      <c r="F2520" t="s">
        <v>2358</v>
      </c>
      <c r="G2520" t="s">
        <v>3347</v>
      </c>
      <c r="H2520" t="s">
        <v>4714</v>
      </c>
    </row>
    <row r="2521" spans="1:8">
      <c r="H2521" t="s">
        <v>4731</v>
      </c>
    </row>
    <row r="2522" spans="1:8">
      <c r="H2522" t="s">
        <v>4732</v>
      </c>
    </row>
    <row r="2523" spans="1:8">
      <c r="A2523" t="s">
        <v>658</v>
      </c>
      <c r="B2523">
        <f>HYPERLINK("https://github.com/pmd/pmd/commit/f6b1acbdd51b007809a511e6cb23984ba7292380", "f6b1acbdd51b007809a511e6cb23984ba7292380")</f>
        <v>0</v>
      </c>
      <c r="C2523">
        <f>HYPERLINK("https://github.com/pmd/pmd/commit/2ac5a4907e1e79eedb795750ffefc6e8cc5a9be4", "2ac5a4907e1e79eedb795750ffefc6e8cc5a9be4")</f>
        <v>0</v>
      </c>
      <c r="D2523" t="s">
        <v>781</v>
      </c>
      <c r="E2523" t="s">
        <v>1454</v>
      </c>
      <c r="F2523" t="s">
        <v>2355</v>
      </c>
      <c r="G2523" t="s">
        <v>3344</v>
      </c>
      <c r="H2523" t="s">
        <v>4714</v>
      </c>
    </row>
    <row r="2524" spans="1:8">
      <c r="F2524" t="s">
        <v>2356</v>
      </c>
      <c r="G2524" t="s">
        <v>3345</v>
      </c>
      <c r="H2524" t="s">
        <v>4392</v>
      </c>
    </row>
    <row r="2525" spans="1:8">
      <c r="H2525" t="s">
        <v>3795</v>
      </c>
    </row>
    <row r="2526" spans="1:8">
      <c r="H2526" t="s">
        <v>4716</v>
      </c>
    </row>
    <row r="2527" spans="1:8">
      <c r="H2527" t="s">
        <v>4717</v>
      </c>
    </row>
    <row r="2528" spans="1:8">
      <c r="F2528" t="s">
        <v>2359</v>
      </c>
      <c r="G2528" t="s">
        <v>3348</v>
      </c>
      <c r="H2528" t="s">
        <v>4714</v>
      </c>
    </row>
    <row r="2529" spans="1:8">
      <c r="A2529" t="s">
        <v>659</v>
      </c>
      <c r="B2529">
        <f>HYPERLINK("https://github.com/pmd/pmd/commit/ac1b5ed159f0def784a488a77ef714a4cc7c3144", "ac1b5ed159f0def784a488a77ef714a4cc7c3144")</f>
        <v>0</v>
      </c>
      <c r="C2529">
        <f>HYPERLINK("https://github.com/pmd/pmd/commit/34eb0808846978c56a2bcbf75ff785a655128fac", "34eb0808846978c56a2bcbf75ff785a655128fac")</f>
        <v>0</v>
      </c>
      <c r="D2529" t="s">
        <v>794</v>
      </c>
      <c r="E2529" t="s">
        <v>1457</v>
      </c>
      <c r="F2529" t="s">
        <v>2585</v>
      </c>
      <c r="G2529" t="s">
        <v>3341</v>
      </c>
      <c r="H2529" t="s">
        <v>5761</v>
      </c>
    </row>
    <row r="2530" spans="1:8">
      <c r="A2530" t="s">
        <v>660</v>
      </c>
      <c r="B2530">
        <f>HYPERLINK("https://github.com/pmd/pmd/commit/fb359c290eabe8093ad21e317a4c7d9d71d20287", "fb359c290eabe8093ad21e317a4c7d9d71d20287")</f>
        <v>0</v>
      </c>
      <c r="C2530">
        <f>HYPERLINK("https://github.com/pmd/pmd/commit/7c427413a8a6c7cc3c5cc23f8d71ea2b16842373", "7c427413a8a6c7cc3c5cc23f8d71ea2b16842373")</f>
        <v>0</v>
      </c>
      <c r="D2530" t="s">
        <v>781</v>
      </c>
      <c r="E2530" t="s">
        <v>1458</v>
      </c>
      <c r="F2530" t="s">
        <v>2707</v>
      </c>
      <c r="G2530" t="s">
        <v>3302</v>
      </c>
      <c r="H2530" t="s">
        <v>5762</v>
      </c>
    </row>
    <row r="2531" spans="1:8">
      <c r="A2531" t="s">
        <v>661</v>
      </c>
      <c r="B2531">
        <f>HYPERLINK("https://github.com/pmd/pmd/commit/2ec77ad02fde8ceb56eed684b3ba34b7510ea9f8", "2ec77ad02fde8ceb56eed684b3ba34b7510ea9f8")</f>
        <v>0</v>
      </c>
      <c r="C2531">
        <f>HYPERLINK("https://github.com/pmd/pmd/commit/3b151e31c4138f06204d637b396747e089478f61", "3b151e31c4138f06204d637b396747e089478f61")</f>
        <v>0</v>
      </c>
      <c r="D2531" t="s">
        <v>787</v>
      </c>
      <c r="E2531" t="s">
        <v>1459</v>
      </c>
      <c r="F2531" t="s">
        <v>2608</v>
      </c>
      <c r="G2531" t="s">
        <v>3460</v>
      </c>
      <c r="H2531" t="s">
        <v>5539</v>
      </c>
    </row>
    <row r="2532" spans="1:8">
      <c r="H2532" t="s">
        <v>5763</v>
      </c>
    </row>
    <row r="2533" spans="1:8">
      <c r="H2533" t="s">
        <v>5541</v>
      </c>
    </row>
    <row r="2534" spans="1:8">
      <c r="H2534" t="s">
        <v>5213</v>
      </c>
    </row>
    <row r="2535" spans="1:8">
      <c r="H2535" t="s">
        <v>5214</v>
      </c>
    </row>
    <row r="2536" spans="1:8">
      <c r="H2536" t="s">
        <v>5522</v>
      </c>
    </row>
    <row r="2537" spans="1:8">
      <c r="H2537" t="s">
        <v>5764</v>
      </c>
    </row>
    <row r="2538" spans="1:8">
      <c r="H2538" t="s">
        <v>5524</v>
      </c>
    </row>
    <row r="2539" spans="1:8">
      <c r="H2539" t="s">
        <v>5528</v>
      </c>
    </row>
    <row r="2540" spans="1:8">
      <c r="H2540" t="s">
        <v>5530</v>
      </c>
    </row>
    <row r="2541" spans="1:8">
      <c r="A2541" t="s">
        <v>662</v>
      </c>
      <c r="B2541">
        <f>HYPERLINK("https://github.com/pmd/pmd/commit/2eb2ce863f5b358c8e99c67308d06af74ed2e93f", "2eb2ce863f5b358c8e99c67308d06af74ed2e93f")</f>
        <v>0</v>
      </c>
      <c r="C2541">
        <f>HYPERLINK("https://github.com/pmd/pmd/commit/9d667824576bf151f0c06ab2cc360a8ae7eeb1ea", "9d667824576bf151f0c06ab2cc360a8ae7eeb1ea")</f>
        <v>0</v>
      </c>
      <c r="D2541" t="s">
        <v>794</v>
      </c>
      <c r="E2541" t="s">
        <v>1460</v>
      </c>
      <c r="F2541" t="s">
        <v>2711</v>
      </c>
      <c r="G2541" t="s">
        <v>3538</v>
      </c>
      <c r="H2541" t="s">
        <v>5765</v>
      </c>
    </row>
    <row r="2542" spans="1:8">
      <c r="A2542" t="s">
        <v>663</v>
      </c>
      <c r="B2542">
        <f>HYPERLINK("https://github.com/pmd/pmd/commit/595ab390154938ed0e2f0fc160b90c3f9ba4ccdd", "595ab390154938ed0e2f0fc160b90c3f9ba4ccdd")</f>
        <v>0</v>
      </c>
      <c r="C2542">
        <f>HYPERLINK("https://github.com/pmd/pmd/commit/f77608899f30e4800346eccba69b0c3ed9c5e7d0", "f77608899f30e4800346eccba69b0c3ed9c5e7d0")</f>
        <v>0</v>
      </c>
      <c r="D2542" t="s">
        <v>787</v>
      </c>
      <c r="E2542" t="s">
        <v>1461</v>
      </c>
      <c r="F2542" t="s">
        <v>2712</v>
      </c>
      <c r="G2542" t="s">
        <v>3538</v>
      </c>
      <c r="H2542" t="s">
        <v>5766</v>
      </c>
    </row>
    <row r="2543" spans="1:8">
      <c r="A2543" t="s">
        <v>669</v>
      </c>
      <c r="B2543">
        <f>HYPERLINK("https://github.com/pmd/pmd/commit/f5534e47d9e3d7ff98a9d435e65904dbe81e406f", "f5534e47d9e3d7ff98a9d435e65904dbe81e406f")</f>
        <v>0</v>
      </c>
      <c r="C2543">
        <f>HYPERLINK("https://github.com/pmd/pmd/commit/670ec9a7effe25e3a508f682444777d8fa49e430", "670ec9a7effe25e3a508f682444777d8fa49e430")</f>
        <v>0</v>
      </c>
      <c r="D2543" t="s">
        <v>781</v>
      </c>
      <c r="E2543" t="s">
        <v>1467</v>
      </c>
      <c r="F2543" t="s">
        <v>2718</v>
      </c>
      <c r="G2543" t="s">
        <v>3543</v>
      </c>
      <c r="H2543" t="s">
        <v>4849</v>
      </c>
    </row>
    <row r="2544" spans="1:8">
      <c r="H2544" t="s">
        <v>5545</v>
      </c>
    </row>
    <row r="2545" spans="1:8">
      <c r="H2545" t="s">
        <v>5546</v>
      </c>
    </row>
    <row r="2546" spans="1:8">
      <c r="H2546" t="s">
        <v>5547</v>
      </c>
    </row>
    <row r="2547" spans="1:8">
      <c r="H2547" t="s">
        <v>5548</v>
      </c>
    </row>
    <row r="2548" spans="1:8">
      <c r="H2548" t="s">
        <v>5549</v>
      </c>
    </row>
    <row r="2549" spans="1:8">
      <c r="A2549" t="s">
        <v>670</v>
      </c>
      <c r="B2549">
        <f>HYPERLINK("https://github.com/pmd/pmd/commit/a5d9de59f8b966b0c1599432b0252984c4e597a0", "a5d9de59f8b966b0c1599432b0252984c4e597a0")</f>
        <v>0</v>
      </c>
      <c r="C2549">
        <f>HYPERLINK("https://github.com/pmd/pmd/commit/a4ee44f4b3eeebd58c76fa544c5743364830ad6b", "a4ee44f4b3eeebd58c76fa544c5743364830ad6b")</f>
        <v>0</v>
      </c>
      <c r="D2549" t="s">
        <v>787</v>
      </c>
      <c r="E2549" t="s">
        <v>1468</v>
      </c>
      <c r="F2549" t="s">
        <v>2664</v>
      </c>
      <c r="G2549" t="s">
        <v>3501</v>
      </c>
      <c r="H2549" t="s">
        <v>5213</v>
      </c>
    </row>
    <row r="2550" spans="1:8">
      <c r="H2550" t="s">
        <v>5521</v>
      </c>
    </row>
    <row r="2551" spans="1:8">
      <c r="H2551" t="s">
        <v>5522</v>
      </c>
    </row>
    <row r="2552" spans="1:8">
      <c r="H2552" t="s">
        <v>5523</v>
      </c>
    </row>
    <row r="2553" spans="1:8">
      <c r="H2553" t="s">
        <v>5524</v>
      </c>
    </row>
    <row r="2554" spans="1:8">
      <c r="H2554" t="s">
        <v>5525</v>
      </c>
    </row>
    <row r="2555" spans="1:8">
      <c r="H2555" t="s">
        <v>5528</v>
      </c>
    </row>
    <row r="2556" spans="1:8">
      <c r="H2556" t="s">
        <v>5530</v>
      </c>
    </row>
    <row r="2557" spans="1:8">
      <c r="H2557" t="s">
        <v>5531</v>
      </c>
    </row>
    <row r="2558" spans="1:8">
      <c r="H2558" t="s">
        <v>5532</v>
      </c>
    </row>
    <row r="2559" spans="1:8">
      <c r="H2559" t="s">
        <v>5533</v>
      </c>
    </row>
    <row r="2560" spans="1:8">
      <c r="H2560" t="s">
        <v>5534</v>
      </c>
    </row>
    <row r="2561" spans="1:8">
      <c r="H2561" t="s">
        <v>5535</v>
      </c>
    </row>
    <row r="2562" spans="1:8">
      <c r="H2562" t="s">
        <v>5536</v>
      </c>
    </row>
    <row r="2563" spans="1:8">
      <c r="H2563" t="s">
        <v>5537</v>
      </c>
    </row>
    <row r="2564" spans="1:8">
      <c r="H2564" t="s">
        <v>5538</v>
      </c>
    </row>
    <row r="2565" spans="1:8">
      <c r="A2565" t="s">
        <v>671</v>
      </c>
      <c r="B2565">
        <f>HYPERLINK("https://github.com/pmd/pmd/commit/e3a94a1b0440b3daae65e53a77de798aeb801b8f", "e3a94a1b0440b3daae65e53a77de798aeb801b8f")</f>
        <v>0</v>
      </c>
      <c r="C2565">
        <f>HYPERLINK("https://github.com/pmd/pmd/commit/3734d293e8cf33b9fa02e6741a98666e158b72c0", "3734d293e8cf33b9fa02e6741a98666e158b72c0")</f>
        <v>0</v>
      </c>
      <c r="D2565" t="s">
        <v>781</v>
      </c>
      <c r="E2565" t="s">
        <v>1469</v>
      </c>
      <c r="F2565" t="s">
        <v>2719</v>
      </c>
      <c r="G2565" t="s">
        <v>3544</v>
      </c>
      <c r="H2565" t="s">
        <v>5771</v>
      </c>
    </row>
    <row r="2566" spans="1:8">
      <c r="A2566" t="s">
        <v>672</v>
      </c>
      <c r="B2566">
        <f>HYPERLINK("https://github.com/pmd/pmd/commit/e64d48538449f34b9f42ab22376c0239b6779353", "e64d48538449f34b9f42ab22376c0239b6779353")</f>
        <v>0</v>
      </c>
      <c r="C2566">
        <f>HYPERLINK("https://github.com/pmd/pmd/commit/064c1d7aefa5b32a4ea9766eb40a5c3e064b05cf", "064c1d7aefa5b32a4ea9766eb40a5c3e064b05cf")</f>
        <v>0</v>
      </c>
      <c r="D2566" t="s">
        <v>781</v>
      </c>
      <c r="E2566" t="s">
        <v>1470</v>
      </c>
      <c r="F2566" t="s">
        <v>2362</v>
      </c>
      <c r="G2566" t="s">
        <v>3349</v>
      </c>
      <c r="H2566" t="s">
        <v>5772</v>
      </c>
    </row>
    <row r="2567" spans="1:8">
      <c r="A2567" t="s">
        <v>674</v>
      </c>
      <c r="B2567">
        <f>HYPERLINK("https://github.com/pmd/pmd/commit/f4468a22c1095b5c1db1aea4e6190669f6abd7d5", "f4468a22c1095b5c1db1aea4e6190669f6abd7d5")</f>
        <v>0</v>
      </c>
      <c r="C2567">
        <f>HYPERLINK("https://github.com/pmd/pmd/commit/55f301cbd774314bab2116a5b7b609e082386d1f", "55f301cbd774314bab2116a5b7b609e082386d1f")</f>
        <v>0</v>
      </c>
      <c r="D2567" t="s">
        <v>781</v>
      </c>
      <c r="E2567" t="s">
        <v>1472</v>
      </c>
      <c r="F2567" t="s">
        <v>2722</v>
      </c>
      <c r="G2567" t="s">
        <v>3545</v>
      </c>
      <c r="H2567" t="s">
        <v>5776</v>
      </c>
    </row>
    <row r="2568" spans="1:8">
      <c r="H2568" t="s">
        <v>5777</v>
      </c>
    </row>
    <row r="2569" spans="1:8">
      <c r="A2569" t="s">
        <v>677</v>
      </c>
      <c r="B2569">
        <f>HYPERLINK("https://github.com/pmd/pmd/commit/1f2aa739b4988e9932eb582b16a773061a1884ff", "1f2aa739b4988e9932eb582b16a773061a1884ff")</f>
        <v>0</v>
      </c>
      <c r="C2569">
        <f>HYPERLINK("https://github.com/pmd/pmd/commit/f7e4d624156197803cc09c3011a1422253b99095", "f7e4d624156197803cc09c3011a1422253b99095")</f>
        <v>0</v>
      </c>
      <c r="D2569" t="s">
        <v>781</v>
      </c>
      <c r="E2569" t="s">
        <v>1475</v>
      </c>
      <c r="F2569" t="s">
        <v>2588</v>
      </c>
      <c r="G2569" t="s">
        <v>2979</v>
      </c>
      <c r="H2569" t="s">
        <v>5779</v>
      </c>
    </row>
    <row r="2570" spans="1:8">
      <c r="H2570" t="s">
        <v>5780</v>
      </c>
    </row>
    <row r="2571" spans="1:8">
      <c r="A2571" t="s">
        <v>678</v>
      </c>
      <c r="B2571">
        <f>HYPERLINK("https://github.com/pmd/pmd/commit/3eed1164b48da0802d15834f69502ba50ff4a14d", "3eed1164b48da0802d15834f69502ba50ff4a14d")</f>
        <v>0</v>
      </c>
      <c r="C2571">
        <f>HYPERLINK("https://github.com/pmd/pmd/commit/6b2dde878ad62018a0cd87a4fdbccf9a3981be24", "6b2dde878ad62018a0cd87a4fdbccf9a3981be24")</f>
        <v>0</v>
      </c>
      <c r="D2571" t="s">
        <v>787</v>
      </c>
      <c r="E2571" t="s">
        <v>1476</v>
      </c>
      <c r="F2571" t="s">
        <v>2713</v>
      </c>
      <c r="G2571" t="s">
        <v>3539</v>
      </c>
      <c r="H2571" t="s">
        <v>5081</v>
      </c>
    </row>
    <row r="2572" spans="1:8">
      <c r="A2572" t="s">
        <v>681</v>
      </c>
      <c r="B2572">
        <f>HYPERLINK("https://github.com/pmd/pmd/commit/853942d62363b6b999c402066abd71ff8f259448", "853942d62363b6b999c402066abd71ff8f259448")</f>
        <v>0</v>
      </c>
      <c r="C2572">
        <f>HYPERLINK("https://github.com/pmd/pmd/commit/2396b890439a877f64b0d87a0aad10d5fb101fef", "2396b890439a877f64b0d87a0aad10d5fb101fef")</f>
        <v>0</v>
      </c>
      <c r="D2572" t="s">
        <v>781</v>
      </c>
      <c r="E2572" t="s">
        <v>1479</v>
      </c>
      <c r="F2572" t="s">
        <v>2731</v>
      </c>
      <c r="G2572" t="s">
        <v>3433</v>
      </c>
      <c r="H2572" t="s">
        <v>5781</v>
      </c>
    </row>
    <row r="2573" spans="1:8">
      <c r="H2573" t="s">
        <v>5782</v>
      </c>
    </row>
    <row r="2574" spans="1:8">
      <c r="H2574" t="s">
        <v>5783</v>
      </c>
    </row>
    <row r="2575" spans="1:8">
      <c r="H2575" t="s">
        <v>5784</v>
      </c>
    </row>
    <row r="2576" spans="1:8">
      <c r="H2576" t="s">
        <v>5785</v>
      </c>
    </row>
    <row r="2577" spans="1:8">
      <c r="H2577" t="s">
        <v>5786</v>
      </c>
    </row>
    <row r="2578" spans="1:8">
      <c r="A2578" t="s">
        <v>682</v>
      </c>
      <c r="B2578">
        <f>HYPERLINK("https://github.com/pmd/pmd/commit/bf91e70c9f8107edaf132bab5b2ce70087da7bfd", "bf91e70c9f8107edaf132bab5b2ce70087da7bfd")</f>
        <v>0</v>
      </c>
      <c r="C2578">
        <f>HYPERLINK("https://github.com/pmd/pmd/commit/bad65fe858901f06ab21bf54ecf77d7ac430c083", "bad65fe858901f06ab21bf54ecf77d7ac430c083")</f>
        <v>0</v>
      </c>
      <c r="D2578" t="s">
        <v>781</v>
      </c>
      <c r="E2578" t="s">
        <v>1443</v>
      </c>
      <c r="F2578" t="s">
        <v>2380</v>
      </c>
      <c r="G2578" t="s">
        <v>3360</v>
      </c>
      <c r="H2578" t="s">
        <v>5791</v>
      </c>
    </row>
    <row r="2579" spans="1:8">
      <c r="A2579" t="s">
        <v>684</v>
      </c>
      <c r="B2579">
        <f>HYPERLINK("https://github.com/pmd/pmd/commit/97402dc61d9204b66f1acec3c007adb98949b55a", "97402dc61d9204b66f1acec3c007adb98949b55a")</f>
        <v>0</v>
      </c>
      <c r="C2579">
        <f>HYPERLINK("https://github.com/pmd/pmd/commit/9808c743d235ec305c018087ce28282c7f5682f3", "9808c743d235ec305c018087ce28282c7f5682f3")</f>
        <v>0</v>
      </c>
      <c r="D2579" t="s">
        <v>781</v>
      </c>
      <c r="E2579" t="s">
        <v>1480</v>
      </c>
      <c r="F2579" t="s">
        <v>2698</v>
      </c>
      <c r="G2579" t="s">
        <v>3393</v>
      </c>
      <c r="H2579" t="s">
        <v>5724</v>
      </c>
    </row>
    <row r="2580" spans="1:8">
      <c r="H2580" t="s">
        <v>5725</v>
      </c>
    </row>
    <row r="2581" spans="1:8">
      <c r="A2581" t="s">
        <v>685</v>
      </c>
      <c r="B2581">
        <f>HYPERLINK("https://github.com/pmd/pmd/commit/b9ed5e436970105ee052ba952c8a2a181f6a54a8", "b9ed5e436970105ee052ba952c8a2a181f6a54a8")</f>
        <v>0</v>
      </c>
      <c r="C2581">
        <f>HYPERLINK("https://github.com/pmd/pmd/commit/e948152d2cb1550e859a9d0227058b8893cc3a70", "e948152d2cb1550e859a9d0227058b8893cc3a70")</f>
        <v>0</v>
      </c>
      <c r="D2581" t="s">
        <v>781</v>
      </c>
      <c r="E2581" t="s">
        <v>1481</v>
      </c>
      <c r="F2581" t="s">
        <v>2735</v>
      </c>
      <c r="G2581" t="s">
        <v>3552</v>
      </c>
      <c r="H2581" t="s">
        <v>5795</v>
      </c>
    </row>
    <row r="2582" spans="1:8">
      <c r="A2582" t="s">
        <v>689</v>
      </c>
      <c r="B2582">
        <f>HYPERLINK("https://github.com/pmd/pmd/commit/2c0a641b2cbd82c34e950ceb4b435d55928bf53c", "2c0a641b2cbd82c34e950ceb4b435d55928bf53c")</f>
        <v>0</v>
      </c>
      <c r="C2582">
        <f>HYPERLINK("https://github.com/pmd/pmd/commit/82315427460e35067dc5610f92404e6f2c260e8d", "82315427460e35067dc5610f92404e6f2c260e8d")</f>
        <v>0</v>
      </c>
      <c r="D2582" t="s">
        <v>781</v>
      </c>
      <c r="E2582" t="s">
        <v>1447</v>
      </c>
      <c r="F2582" t="s">
        <v>2737</v>
      </c>
      <c r="G2582" t="s">
        <v>3555</v>
      </c>
      <c r="H2582" t="s">
        <v>5816</v>
      </c>
    </row>
    <row r="2583" spans="1:8">
      <c r="A2583" t="s">
        <v>690</v>
      </c>
      <c r="B2583">
        <f>HYPERLINK("https://github.com/pmd/pmd/commit/07549b1283165009d1c592ce8e3e3db28996bf37", "07549b1283165009d1c592ce8e3e3db28996bf37")</f>
        <v>0</v>
      </c>
      <c r="C2583">
        <f>HYPERLINK("https://github.com/pmd/pmd/commit/aead02ba890b0f89d04141bac803cd76b8fb30b9", "aead02ba890b0f89d04141bac803cd76b8fb30b9")</f>
        <v>0</v>
      </c>
      <c r="D2583" t="s">
        <v>781</v>
      </c>
      <c r="E2583" t="s">
        <v>1485</v>
      </c>
      <c r="F2583" t="s">
        <v>2659</v>
      </c>
      <c r="G2583" t="s">
        <v>3496</v>
      </c>
      <c r="H2583" t="s">
        <v>5825</v>
      </c>
    </row>
    <row r="2584" spans="1:8">
      <c r="H2584" t="s">
        <v>5826</v>
      </c>
    </row>
    <row r="2585" spans="1:8">
      <c r="H2585" t="s">
        <v>5828</v>
      </c>
    </row>
    <row r="2586" spans="1:8">
      <c r="F2586" t="s">
        <v>2738</v>
      </c>
      <c r="G2586" t="s">
        <v>2918</v>
      </c>
      <c r="H2586" t="s">
        <v>4130</v>
      </c>
    </row>
    <row r="2587" spans="1:8">
      <c r="H2587" t="s">
        <v>4131</v>
      </c>
    </row>
    <row r="2588" spans="1:8">
      <c r="H2588" t="s">
        <v>4156</v>
      </c>
    </row>
    <row r="2589" spans="1:8">
      <c r="H2589" t="s">
        <v>4161</v>
      </c>
    </row>
    <row r="2590" spans="1:8">
      <c r="H2590" t="s">
        <v>5833</v>
      </c>
    </row>
    <row r="2591" spans="1:8">
      <c r="H2591" t="s">
        <v>4195</v>
      </c>
    </row>
    <row r="2592" spans="1:8">
      <c r="H2592" t="s">
        <v>4210</v>
      </c>
    </row>
    <row r="2593" spans="6:8">
      <c r="H2593" t="s">
        <v>5834</v>
      </c>
    </row>
    <row r="2594" spans="6:8">
      <c r="H2594" t="s">
        <v>5835</v>
      </c>
    </row>
    <row r="2595" spans="6:8">
      <c r="F2595" t="s">
        <v>2411</v>
      </c>
      <c r="G2595" t="s">
        <v>2872</v>
      </c>
      <c r="H2595" t="s">
        <v>4143</v>
      </c>
    </row>
    <row r="2596" spans="6:8">
      <c r="H2596" t="s">
        <v>5836</v>
      </c>
    </row>
    <row r="2597" spans="6:8">
      <c r="H2597" t="s">
        <v>5837</v>
      </c>
    </row>
    <row r="2598" spans="6:8">
      <c r="H2598" t="s">
        <v>4144</v>
      </c>
    </row>
    <row r="2599" spans="6:8">
      <c r="H2599" t="s">
        <v>3649</v>
      </c>
    </row>
    <row r="2600" spans="6:8">
      <c r="H2600" t="s">
        <v>4138</v>
      </c>
    </row>
    <row r="2601" spans="6:8">
      <c r="H2601" t="s">
        <v>4139</v>
      </c>
    </row>
    <row r="2602" spans="6:8">
      <c r="H2602" t="s">
        <v>4140</v>
      </c>
    </row>
    <row r="2603" spans="6:8">
      <c r="H2603" t="s">
        <v>4141</v>
      </c>
    </row>
    <row r="2604" spans="6:8">
      <c r="H2604" t="s">
        <v>4142</v>
      </c>
    </row>
    <row r="2605" spans="6:8">
      <c r="H2605" t="s">
        <v>3896</v>
      </c>
    </row>
    <row r="2606" spans="6:8">
      <c r="H2606" t="s">
        <v>5838</v>
      </c>
    </row>
    <row r="2607" spans="6:8">
      <c r="H2607" t="s">
        <v>5839</v>
      </c>
    </row>
    <row r="2608" spans="6:8">
      <c r="H2608" t="s">
        <v>5840</v>
      </c>
    </row>
    <row r="2609" spans="6:8">
      <c r="H2609" t="s">
        <v>5841</v>
      </c>
    </row>
    <row r="2610" spans="6:8">
      <c r="H2610" t="s">
        <v>5842</v>
      </c>
    </row>
    <row r="2611" spans="6:8">
      <c r="H2611" t="s">
        <v>5843</v>
      </c>
    </row>
    <row r="2612" spans="6:8">
      <c r="H2612" t="s">
        <v>5844</v>
      </c>
    </row>
    <row r="2613" spans="6:8">
      <c r="H2613" t="s">
        <v>5845</v>
      </c>
    </row>
    <row r="2614" spans="6:8">
      <c r="H2614" t="s">
        <v>5846</v>
      </c>
    </row>
    <row r="2615" spans="6:8">
      <c r="H2615" t="s">
        <v>5847</v>
      </c>
    </row>
    <row r="2616" spans="6:8">
      <c r="H2616" t="s">
        <v>5848</v>
      </c>
    </row>
    <row r="2617" spans="6:8">
      <c r="H2617" t="s">
        <v>5849</v>
      </c>
    </row>
    <row r="2618" spans="6:8">
      <c r="H2618" t="s">
        <v>5850</v>
      </c>
    </row>
    <row r="2619" spans="6:8">
      <c r="H2619" t="s">
        <v>5851</v>
      </c>
    </row>
    <row r="2620" spans="6:8">
      <c r="F2620" t="s">
        <v>2323</v>
      </c>
      <c r="G2620" t="s">
        <v>3331</v>
      </c>
      <c r="H2620" t="s">
        <v>5852</v>
      </c>
    </row>
    <row r="2621" spans="6:8">
      <c r="H2621" t="s">
        <v>5853</v>
      </c>
    </row>
    <row r="2622" spans="6:8">
      <c r="F2622" t="s">
        <v>2739</v>
      </c>
      <c r="G2622" t="s">
        <v>3556</v>
      </c>
      <c r="H2622" t="s">
        <v>5854</v>
      </c>
    </row>
    <row r="2623" spans="6:8">
      <c r="H2623" t="s">
        <v>5855</v>
      </c>
    </row>
    <row r="2624" spans="6:8">
      <c r="F2624" t="s">
        <v>2502</v>
      </c>
      <c r="G2624" t="s">
        <v>2874</v>
      </c>
      <c r="H2624" t="s">
        <v>5856</v>
      </c>
    </row>
    <row r="2625" spans="6:8">
      <c r="H2625" t="s">
        <v>5857</v>
      </c>
    </row>
    <row r="2626" spans="6:8">
      <c r="H2626" t="s">
        <v>5858</v>
      </c>
    </row>
    <row r="2627" spans="6:8">
      <c r="H2627" t="s">
        <v>5859</v>
      </c>
    </row>
    <row r="2628" spans="6:8">
      <c r="H2628" t="s">
        <v>5860</v>
      </c>
    </row>
    <row r="2629" spans="6:8">
      <c r="H2629" t="s">
        <v>5861</v>
      </c>
    </row>
    <row r="2630" spans="6:8">
      <c r="F2630" t="s">
        <v>2412</v>
      </c>
      <c r="G2630" t="s">
        <v>3378</v>
      </c>
      <c r="H2630" t="s">
        <v>3688</v>
      </c>
    </row>
    <row r="2631" spans="6:8">
      <c r="F2631" t="s">
        <v>2413</v>
      </c>
      <c r="G2631" t="s">
        <v>3379</v>
      </c>
      <c r="H2631" t="s">
        <v>5862</v>
      </c>
    </row>
    <row r="2632" spans="6:8">
      <c r="H2632" t="s">
        <v>5863</v>
      </c>
    </row>
    <row r="2633" spans="6:8">
      <c r="H2633" t="s">
        <v>4211</v>
      </c>
    </row>
    <row r="2634" spans="6:8">
      <c r="F2634" t="s">
        <v>2740</v>
      </c>
      <c r="G2634" t="s">
        <v>2919</v>
      </c>
      <c r="H2634" t="s">
        <v>4086</v>
      </c>
    </row>
    <row r="2635" spans="6:8">
      <c r="H2635" t="s">
        <v>5864</v>
      </c>
    </row>
    <row r="2636" spans="6:8">
      <c r="H2636" t="s">
        <v>5865</v>
      </c>
    </row>
    <row r="2637" spans="6:8">
      <c r="H2637" t="s">
        <v>5866</v>
      </c>
    </row>
    <row r="2638" spans="6:8">
      <c r="H2638" t="s">
        <v>5867</v>
      </c>
    </row>
    <row r="2639" spans="6:8">
      <c r="H2639" t="s">
        <v>5868</v>
      </c>
    </row>
    <row r="2640" spans="6:8">
      <c r="H2640" t="s">
        <v>5869</v>
      </c>
    </row>
    <row r="2641" spans="6:8">
      <c r="F2641" t="s">
        <v>2741</v>
      </c>
      <c r="G2641" t="s">
        <v>3557</v>
      </c>
      <c r="H2641" t="s">
        <v>5870</v>
      </c>
    </row>
    <row r="2642" spans="6:8">
      <c r="H2642" t="s">
        <v>5871</v>
      </c>
    </row>
    <row r="2643" spans="6:8">
      <c r="H2643" t="s">
        <v>5872</v>
      </c>
    </row>
    <row r="2644" spans="6:8">
      <c r="F2644" t="s">
        <v>2742</v>
      </c>
      <c r="G2644" t="s">
        <v>2972</v>
      </c>
      <c r="H2644" t="s">
        <v>3962</v>
      </c>
    </row>
    <row r="2645" spans="6:8">
      <c r="F2645" t="s">
        <v>2743</v>
      </c>
      <c r="G2645" t="s">
        <v>3558</v>
      </c>
      <c r="H2645" t="s">
        <v>4784</v>
      </c>
    </row>
    <row r="2646" spans="6:8">
      <c r="F2646" t="s">
        <v>2414</v>
      </c>
      <c r="G2646" t="s">
        <v>3380</v>
      </c>
      <c r="H2646" t="s">
        <v>5852</v>
      </c>
    </row>
    <row r="2647" spans="6:8">
      <c r="H2647" t="s">
        <v>5877</v>
      </c>
    </row>
    <row r="2648" spans="6:8">
      <c r="H2648" t="s">
        <v>5878</v>
      </c>
    </row>
    <row r="2649" spans="6:8">
      <c r="H2649" t="s">
        <v>5879</v>
      </c>
    </row>
    <row r="2650" spans="6:8">
      <c r="F2650" t="s">
        <v>2375</v>
      </c>
      <c r="G2650" t="s">
        <v>2806</v>
      </c>
      <c r="H2650" t="s">
        <v>5880</v>
      </c>
    </row>
    <row r="2651" spans="6:8">
      <c r="H2651" t="s">
        <v>5881</v>
      </c>
    </row>
    <row r="2652" spans="6:8">
      <c r="H2652" t="s">
        <v>5882</v>
      </c>
    </row>
    <row r="2653" spans="6:8">
      <c r="H2653" t="s">
        <v>5883</v>
      </c>
    </row>
    <row r="2654" spans="6:8">
      <c r="H2654" t="s">
        <v>5884</v>
      </c>
    </row>
    <row r="2655" spans="6:8">
      <c r="H2655" t="s">
        <v>5885</v>
      </c>
    </row>
    <row r="2656" spans="6:8">
      <c r="H2656" t="s">
        <v>5886</v>
      </c>
    </row>
    <row r="2657" spans="8:8">
      <c r="H2657" t="s">
        <v>5887</v>
      </c>
    </row>
    <row r="2658" spans="8:8">
      <c r="H2658" t="s">
        <v>5888</v>
      </c>
    </row>
    <row r="2659" spans="8:8">
      <c r="H2659" t="s">
        <v>5889</v>
      </c>
    </row>
    <row r="2660" spans="8:8">
      <c r="H2660" t="s">
        <v>5890</v>
      </c>
    </row>
    <row r="2661" spans="8:8">
      <c r="H2661" t="s">
        <v>5891</v>
      </c>
    </row>
    <row r="2662" spans="8:8">
      <c r="H2662" t="s">
        <v>5892</v>
      </c>
    </row>
    <row r="2663" spans="8:8">
      <c r="H2663" t="s">
        <v>5893</v>
      </c>
    </row>
    <row r="2664" spans="8:8">
      <c r="H2664" t="s">
        <v>5894</v>
      </c>
    </row>
    <row r="2665" spans="8:8">
      <c r="H2665" t="s">
        <v>5895</v>
      </c>
    </row>
    <row r="2666" spans="8:8">
      <c r="H2666" t="s">
        <v>5896</v>
      </c>
    </row>
    <row r="2667" spans="8:8">
      <c r="H2667" t="s">
        <v>5897</v>
      </c>
    </row>
    <row r="2668" spans="8:8">
      <c r="H2668" t="s">
        <v>5898</v>
      </c>
    </row>
    <row r="2669" spans="8:8">
      <c r="H2669" t="s">
        <v>5899</v>
      </c>
    </row>
    <row r="2670" spans="8:8">
      <c r="H2670" t="s">
        <v>5900</v>
      </c>
    </row>
    <row r="2671" spans="8:8">
      <c r="H2671" t="s">
        <v>5901</v>
      </c>
    </row>
    <row r="2672" spans="8:8">
      <c r="H2672" t="s">
        <v>5902</v>
      </c>
    </row>
    <row r="2673" spans="1:8">
      <c r="H2673" t="s">
        <v>5903</v>
      </c>
    </row>
    <row r="2674" spans="1:8">
      <c r="H2674" t="s">
        <v>5904</v>
      </c>
    </row>
    <row r="2675" spans="1:8">
      <c r="H2675" t="s">
        <v>5906</v>
      </c>
    </row>
    <row r="2676" spans="1:8">
      <c r="F2676" t="s">
        <v>2744</v>
      </c>
      <c r="G2676" t="s">
        <v>2878</v>
      </c>
      <c r="H2676" t="s">
        <v>3795</v>
      </c>
    </row>
    <row r="2677" spans="1:8">
      <c r="H2677" t="s">
        <v>3796</v>
      </c>
    </row>
    <row r="2678" spans="1:8">
      <c r="H2678" t="s">
        <v>4028</v>
      </c>
    </row>
    <row r="2679" spans="1:8">
      <c r="H2679" t="s">
        <v>3782</v>
      </c>
    </row>
    <row r="2680" spans="1:8">
      <c r="H2680" t="s">
        <v>5907</v>
      </c>
    </row>
    <row r="2681" spans="1:8">
      <c r="H2681" t="s">
        <v>5908</v>
      </c>
    </row>
    <row r="2682" spans="1:8">
      <c r="H2682" t="s">
        <v>5909</v>
      </c>
    </row>
    <row r="2683" spans="1:8">
      <c r="H2683" t="s">
        <v>5910</v>
      </c>
    </row>
    <row r="2684" spans="1:8">
      <c r="H2684" t="s">
        <v>5911</v>
      </c>
    </row>
    <row r="2685" spans="1:8">
      <c r="H2685" t="s">
        <v>5912</v>
      </c>
    </row>
    <row r="2686" spans="1:8">
      <c r="H2686" t="s">
        <v>5913</v>
      </c>
    </row>
    <row r="2687" spans="1:8">
      <c r="H2687" t="s">
        <v>5914</v>
      </c>
    </row>
    <row r="2688" spans="1:8">
      <c r="A2688" t="s">
        <v>691</v>
      </c>
      <c r="B2688">
        <f>HYPERLINK("https://github.com/pmd/pmd/commit/937eb90a705bf7a2e009c4a61ef229e2709e98fa", "937eb90a705bf7a2e009c4a61ef229e2709e98fa")</f>
        <v>0</v>
      </c>
      <c r="C2688">
        <f>HYPERLINK("https://github.com/pmd/pmd/commit/b769594fc76bbbb26530928721d827e60e4e0756", "b769594fc76bbbb26530928721d827e60e4e0756")</f>
        <v>0</v>
      </c>
      <c r="D2688" t="s">
        <v>787</v>
      </c>
      <c r="E2688" t="s">
        <v>1486</v>
      </c>
      <c r="F2688" t="s">
        <v>2745</v>
      </c>
      <c r="G2688" t="s">
        <v>3559</v>
      </c>
      <c r="H2688" t="s">
        <v>5916</v>
      </c>
    </row>
    <row r="2689" spans="1:8">
      <c r="H2689" t="s">
        <v>5533</v>
      </c>
    </row>
    <row r="2690" spans="1:8">
      <c r="H2690" t="s">
        <v>5534</v>
      </c>
    </row>
    <row r="2691" spans="1:8">
      <c r="H2691" t="s">
        <v>5535</v>
      </c>
    </row>
    <row r="2692" spans="1:8">
      <c r="H2692" t="s">
        <v>5536</v>
      </c>
    </row>
    <row r="2693" spans="1:8">
      <c r="A2693" t="s">
        <v>692</v>
      </c>
      <c r="B2693">
        <f>HYPERLINK("https://github.com/pmd/pmd/commit/43220476233024cea0deecefc14b81634ebe5ac1", "43220476233024cea0deecefc14b81634ebe5ac1")</f>
        <v>0</v>
      </c>
      <c r="C2693">
        <f>HYPERLINK("https://github.com/pmd/pmd/commit/19bb54acdbda7d2f6838c8704b9be5694a2d024c", "19bb54acdbda7d2f6838c8704b9be5694a2d024c")</f>
        <v>0</v>
      </c>
      <c r="D2693" t="s">
        <v>781</v>
      </c>
      <c r="E2693" t="s">
        <v>1487</v>
      </c>
      <c r="F2693" t="s">
        <v>2746</v>
      </c>
      <c r="G2693" t="s">
        <v>3560</v>
      </c>
      <c r="H2693" t="s">
        <v>5917</v>
      </c>
    </row>
    <row r="2694" spans="1:8">
      <c r="H2694" t="s">
        <v>5918</v>
      </c>
    </row>
    <row r="2695" spans="1:8">
      <c r="A2695" t="s">
        <v>693</v>
      </c>
      <c r="B2695">
        <f>HYPERLINK("https://github.com/pmd/pmd/commit/0011865cf9e0b38b1af7745ed5b84c1d508ef7c2", "0011865cf9e0b38b1af7745ed5b84c1d508ef7c2")</f>
        <v>0</v>
      </c>
      <c r="C2695">
        <f>HYPERLINK("https://github.com/pmd/pmd/commit/00d391261d90afb005aac22dd9e1beaccb13766a", "00d391261d90afb005aac22dd9e1beaccb13766a")</f>
        <v>0</v>
      </c>
      <c r="D2695" t="s">
        <v>781</v>
      </c>
      <c r="E2695" t="s">
        <v>1488</v>
      </c>
      <c r="F2695" t="s">
        <v>2747</v>
      </c>
      <c r="G2695" t="s">
        <v>3561</v>
      </c>
      <c r="H2695" t="s">
        <v>5919</v>
      </c>
    </row>
    <row r="2696" spans="1:8">
      <c r="H2696" t="s">
        <v>5920</v>
      </c>
    </row>
    <row r="2697" spans="1:8">
      <c r="A2697" t="s">
        <v>695</v>
      </c>
      <c r="B2697">
        <f>HYPERLINK("https://github.com/pmd/pmd/commit/bc19d2cc406ab626f75a1150baeaab07f0b909fd", "bc19d2cc406ab626f75a1150baeaab07f0b909fd")</f>
        <v>0</v>
      </c>
      <c r="C2697">
        <f>HYPERLINK("https://github.com/pmd/pmd/commit/9d816d28b979006e8c6454c03932beb754b079bb", "9d816d28b979006e8c6454c03932beb754b079bb")</f>
        <v>0</v>
      </c>
      <c r="D2697" t="s">
        <v>781</v>
      </c>
      <c r="E2697" t="s">
        <v>1490</v>
      </c>
      <c r="F2697" t="s">
        <v>2580</v>
      </c>
      <c r="G2697" t="s">
        <v>3449</v>
      </c>
      <c r="H2697" t="s">
        <v>5921</v>
      </c>
    </row>
    <row r="2698" spans="1:8">
      <c r="F2698" t="s">
        <v>2390</v>
      </c>
      <c r="G2698" t="s">
        <v>2837</v>
      </c>
      <c r="H2698" t="s">
        <v>5242</v>
      </c>
    </row>
    <row r="2699" spans="1:8">
      <c r="H2699" t="s">
        <v>5243</v>
      </c>
    </row>
    <row r="2700" spans="1:8">
      <c r="H2700" t="s">
        <v>5244</v>
      </c>
    </row>
    <row r="2701" spans="1:8">
      <c r="A2701" t="s">
        <v>696</v>
      </c>
      <c r="B2701">
        <f>HYPERLINK("https://github.com/pmd/pmd/commit/b7c3e47591a5d7d11a8cce6061e34ae546da78b5", "b7c3e47591a5d7d11a8cce6061e34ae546da78b5")</f>
        <v>0</v>
      </c>
      <c r="C2701">
        <f>HYPERLINK("https://github.com/pmd/pmd/commit/bc19d2cc406ab626f75a1150baeaab07f0b909fd", "bc19d2cc406ab626f75a1150baeaab07f0b909fd")</f>
        <v>0</v>
      </c>
      <c r="D2701" t="s">
        <v>781</v>
      </c>
      <c r="E2701" t="s">
        <v>1491</v>
      </c>
      <c r="F2701" t="s">
        <v>2580</v>
      </c>
      <c r="G2701" t="s">
        <v>3449</v>
      </c>
      <c r="H2701" t="s">
        <v>5922</v>
      </c>
    </row>
    <row r="2702" spans="1:8">
      <c r="A2702" t="s">
        <v>697</v>
      </c>
      <c r="B2702">
        <f>HYPERLINK("https://github.com/pmd/pmd/commit/5485794da51bfbe2f4ed039ade630eb4b4a26f90", "5485794da51bfbe2f4ed039ade630eb4b4a26f90")</f>
        <v>0</v>
      </c>
      <c r="C2702">
        <f>HYPERLINK("https://github.com/pmd/pmd/commit/13e2b3342c42dedae00353c78b4109a67b9be18f", "13e2b3342c42dedae00353c78b4109a67b9be18f")</f>
        <v>0</v>
      </c>
      <c r="D2702" t="s">
        <v>781</v>
      </c>
      <c r="E2702" t="s">
        <v>1492</v>
      </c>
      <c r="F2702" t="s">
        <v>2748</v>
      </c>
      <c r="G2702" t="s">
        <v>3562</v>
      </c>
      <c r="H2702" t="s">
        <v>5923</v>
      </c>
    </row>
    <row r="2703" spans="1:8">
      <c r="H2703" t="s">
        <v>5924</v>
      </c>
    </row>
    <row r="2704" spans="1:8">
      <c r="A2704" t="s">
        <v>698</v>
      </c>
      <c r="B2704">
        <f>HYPERLINK("https://github.com/pmd/pmd/commit/b6ac0aadee31944fa1bec0f9c2aa7eab2f1e38c9", "b6ac0aadee31944fa1bec0f9c2aa7eab2f1e38c9")</f>
        <v>0</v>
      </c>
      <c r="C2704">
        <f>HYPERLINK("https://github.com/pmd/pmd/commit/32a02cecaafab30deb61a30f187ffb8d3b87fc15", "32a02cecaafab30deb61a30f187ffb8d3b87fc15")</f>
        <v>0</v>
      </c>
      <c r="D2704" t="s">
        <v>781</v>
      </c>
      <c r="E2704" t="s">
        <v>1493</v>
      </c>
      <c r="F2704" t="s">
        <v>2390</v>
      </c>
      <c r="G2704" t="s">
        <v>2837</v>
      </c>
      <c r="H2704" t="s">
        <v>5235</v>
      </c>
    </row>
    <row r="2705" spans="1:8">
      <c r="H2705" t="s">
        <v>5236</v>
      </c>
    </row>
    <row r="2706" spans="1:8">
      <c r="H2706" t="s">
        <v>5237</v>
      </c>
    </row>
    <row r="2707" spans="1:8">
      <c r="H2707" t="s">
        <v>5238</v>
      </c>
    </row>
    <row r="2708" spans="1:8">
      <c r="H2708" t="s">
        <v>5239</v>
      </c>
    </row>
    <row r="2709" spans="1:8">
      <c r="H2709" t="s">
        <v>5240</v>
      </c>
    </row>
    <row r="2710" spans="1:8">
      <c r="H2710" t="s">
        <v>5241</v>
      </c>
    </row>
    <row r="2711" spans="1:8">
      <c r="H2711" t="s">
        <v>5242</v>
      </c>
    </row>
    <row r="2712" spans="1:8">
      <c r="H2712" t="s">
        <v>5243</v>
      </c>
    </row>
    <row r="2713" spans="1:8">
      <c r="H2713" t="s">
        <v>5244</v>
      </c>
    </row>
    <row r="2714" spans="1:8">
      <c r="H2714" t="s">
        <v>4159</v>
      </c>
    </row>
    <row r="2715" spans="1:8">
      <c r="H2715" t="s">
        <v>5245</v>
      </c>
    </row>
    <row r="2716" spans="1:8">
      <c r="H2716" t="s">
        <v>5246</v>
      </c>
    </row>
    <row r="2717" spans="1:8">
      <c r="H2717" t="s">
        <v>5247</v>
      </c>
    </row>
    <row r="2718" spans="1:8">
      <c r="A2718" t="s">
        <v>699</v>
      </c>
      <c r="B2718">
        <f>HYPERLINK("https://github.com/pmd/pmd/commit/9f163ed9a15bbe9b73d02d165deeb5448948eca8", "9f163ed9a15bbe9b73d02d165deeb5448948eca8")</f>
        <v>0</v>
      </c>
      <c r="C2718">
        <f>HYPERLINK("https://github.com/pmd/pmd/commit/7e8b5e37fc1237250ba24f98f3192f2c0ac15e5b", "7e8b5e37fc1237250ba24f98f3192f2c0ac15e5b")</f>
        <v>0</v>
      </c>
      <c r="D2718" t="s">
        <v>781</v>
      </c>
      <c r="E2718" t="s">
        <v>1494</v>
      </c>
      <c r="F2718" t="s">
        <v>2574</v>
      </c>
      <c r="G2718" t="s">
        <v>3445</v>
      </c>
      <c r="H2718" t="s">
        <v>5928</v>
      </c>
    </row>
    <row r="2719" spans="1:8">
      <c r="A2719" t="s">
        <v>700</v>
      </c>
      <c r="B2719">
        <f>HYPERLINK("https://github.com/pmd/pmd/commit/a09cc0578178fdb517d073a37536f0b5d71e0b08", "a09cc0578178fdb517d073a37536f0b5d71e0b08")</f>
        <v>0</v>
      </c>
      <c r="C2719">
        <f>HYPERLINK("https://github.com/pmd/pmd/commit/fc81d649b84e1e7bb030a0dc4d95f1f195d71669", "fc81d649b84e1e7bb030a0dc4d95f1f195d71669")</f>
        <v>0</v>
      </c>
      <c r="D2719" t="s">
        <v>781</v>
      </c>
      <c r="E2719" t="s">
        <v>1495</v>
      </c>
      <c r="F2719" t="s">
        <v>2291</v>
      </c>
      <c r="G2719" t="s">
        <v>2823</v>
      </c>
      <c r="H2719" t="s">
        <v>5929</v>
      </c>
    </row>
    <row r="2720" spans="1:8">
      <c r="A2720" t="s">
        <v>703</v>
      </c>
      <c r="B2720">
        <f>HYPERLINK("https://github.com/pmd/pmd/commit/13d0ddad1be69bdda5f04ebe8068b3f5e9e194b7", "13d0ddad1be69bdda5f04ebe8068b3f5e9e194b7")</f>
        <v>0</v>
      </c>
      <c r="C2720">
        <f>HYPERLINK("https://github.com/pmd/pmd/commit/fa60ad93177b77177219d5bcd4561b3dbe1b006f", "fa60ad93177b77177219d5bcd4561b3dbe1b006f")</f>
        <v>0</v>
      </c>
      <c r="D2720" t="s">
        <v>781</v>
      </c>
      <c r="E2720" t="s">
        <v>1498</v>
      </c>
      <c r="F2720" t="s">
        <v>2753</v>
      </c>
      <c r="G2720" t="s">
        <v>3510</v>
      </c>
      <c r="H2720" t="s">
        <v>5934</v>
      </c>
    </row>
    <row r="2721" spans="1:8">
      <c r="H2721" t="s">
        <v>5935</v>
      </c>
    </row>
    <row r="2722" spans="1:8">
      <c r="H2722" t="s">
        <v>5936</v>
      </c>
    </row>
    <row r="2723" spans="1:8">
      <c r="A2723" t="s">
        <v>704</v>
      </c>
      <c r="B2723">
        <f>HYPERLINK("https://github.com/pmd/pmd/commit/dc40bc27b8b8c09f7982fd8eafe7bd723feb94d7", "dc40bc27b8b8c09f7982fd8eafe7bd723feb94d7")</f>
        <v>0</v>
      </c>
      <c r="C2723">
        <f>HYPERLINK("https://github.com/pmd/pmd/commit/dae31bf3085ea329eb40f9ef3d11defaae879973", "dae31bf3085ea329eb40f9ef3d11defaae879973")</f>
        <v>0</v>
      </c>
      <c r="D2723" t="s">
        <v>781</v>
      </c>
      <c r="E2723" t="s">
        <v>1499</v>
      </c>
      <c r="F2723" t="s">
        <v>2754</v>
      </c>
      <c r="G2723" t="s">
        <v>3567</v>
      </c>
      <c r="H2723" t="s">
        <v>5937</v>
      </c>
    </row>
    <row r="2724" spans="1:8">
      <c r="A2724" t="s">
        <v>705</v>
      </c>
      <c r="B2724">
        <f>HYPERLINK("https://github.com/pmd/pmd/commit/e4627fb8411571aec24de0aed522a0b44ad5b54b", "e4627fb8411571aec24de0aed522a0b44ad5b54b")</f>
        <v>0</v>
      </c>
      <c r="C2724">
        <f>HYPERLINK("https://github.com/pmd/pmd/commit/89545272af0bdaa0cc194d37f7163aa0e37c09dc", "89545272af0bdaa0cc194d37f7163aa0e37c09dc")</f>
        <v>0</v>
      </c>
      <c r="D2724" t="s">
        <v>781</v>
      </c>
      <c r="E2724" t="s">
        <v>1500</v>
      </c>
      <c r="F2724" t="s">
        <v>2588</v>
      </c>
      <c r="G2724" t="s">
        <v>2979</v>
      </c>
      <c r="H2724" t="s">
        <v>5938</v>
      </c>
    </row>
    <row r="2725" spans="1:8">
      <c r="A2725" t="s">
        <v>706</v>
      </c>
      <c r="B2725">
        <f>HYPERLINK("https://github.com/pmd/pmd/commit/871fcc3cedd77943c721ac26935ec62219f8f988", "871fcc3cedd77943c721ac26935ec62219f8f988")</f>
        <v>0</v>
      </c>
      <c r="C2725">
        <f>HYPERLINK("https://github.com/pmd/pmd/commit/e4627fb8411571aec24de0aed522a0b44ad5b54b", "e4627fb8411571aec24de0aed522a0b44ad5b54b")</f>
        <v>0</v>
      </c>
      <c r="D2725" t="s">
        <v>781</v>
      </c>
      <c r="E2725" t="s">
        <v>1501</v>
      </c>
      <c r="F2725" t="s">
        <v>2588</v>
      </c>
      <c r="G2725" t="s">
        <v>2979</v>
      </c>
      <c r="H2725" t="s">
        <v>5940</v>
      </c>
    </row>
    <row r="2726" spans="1:8">
      <c r="A2726" t="s">
        <v>708</v>
      </c>
      <c r="B2726">
        <f>HYPERLINK("https://github.com/pmd/pmd/commit/7ed2b6610ae8bb7aca8200922d74ac731815227c", "7ed2b6610ae8bb7aca8200922d74ac731815227c")</f>
        <v>0</v>
      </c>
      <c r="C2726">
        <f>HYPERLINK("https://github.com/pmd/pmd/commit/772ccb3386c8203b0e180291472f1134476630a4", "772ccb3386c8203b0e180291472f1134476630a4")</f>
        <v>0</v>
      </c>
      <c r="D2726" t="s">
        <v>781</v>
      </c>
      <c r="E2726" t="s">
        <v>1503</v>
      </c>
      <c r="F2726" t="s">
        <v>2756</v>
      </c>
      <c r="G2726" t="s">
        <v>3569</v>
      </c>
      <c r="H2726" t="s">
        <v>5942</v>
      </c>
    </row>
    <row r="2727" spans="1:8">
      <c r="A2727" t="s">
        <v>710</v>
      </c>
      <c r="B2727">
        <f>HYPERLINK("https://github.com/pmd/pmd/commit/06d0d6b0fba0a0fcec3b323f5da008fa1f6bc966", "06d0d6b0fba0a0fcec3b323f5da008fa1f6bc966")</f>
        <v>0</v>
      </c>
      <c r="C2727">
        <f>HYPERLINK("https://github.com/pmd/pmd/commit/686e878caf2ccf67e998697cd06193c0fd640083", "686e878caf2ccf67e998697cd06193c0fd640083")</f>
        <v>0</v>
      </c>
      <c r="D2727" t="s">
        <v>781</v>
      </c>
      <c r="E2727" t="s">
        <v>1505</v>
      </c>
      <c r="F2727" t="s">
        <v>2758</v>
      </c>
      <c r="G2727" t="s">
        <v>3571</v>
      </c>
      <c r="H2727" t="s">
        <v>5945</v>
      </c>
    </row>
    <row r="2728" spans="1:8">
      <c r="H2728" t="s">
        <v>5946</v>
      </c>
    </row>
    <row r="2729" spans="1:8">
      <c r="A2729" t="s">
        <v>722</v>
      </c>
      <c r="B2729">
        <f>HYPERLINK("https://github.com/pmd/pmd/commit/32a76bd602fcdb947bbca3465403c6ee7430ec89", "32a76bd602fcdb947bbca3465403c6ee7430ec89")</f>
        <v>0</v>
      </c>
      <c r="C2729">
        <f>HYPERLINK("https://github.com/pmd/pmd/commit/a5b68ddfcf81ef01c94ac8af88dc10fc7a7002be", "a5b68ddfcf81ef01c94ac8af88dc10fc7a7002be")</f>
        <v>0</v>
      </c>
      <c r="D2729" t="s">
        <v>787</v>
      </c>
      <c r="E2729" t="s">
        <v>1513</v>
      </c>
      <c r="F2729" t="s">
        <v>2768</v>
      </c>
      <c r="G2729" t="s">
        <v>3574</v>
      </c>
      <c r="H2729" t="s">
        <v>5953</v>
      </c>
    </row>
    <row r="2730" spans="1:8">
      <c r="H2730" t="s">
        <v>5954</v>
      </c>
    </row>
    <row r="2731" spans="1:8">
      <c r="H2731" t="s">
        <v>5955</v>
      </c>
    </row>
    <row r="2732" spans="1:8">
      <c r="H2732" t="s">
        <v>5956</v>
      </c>
    </row>
    <row r="2733" spans="1:8">
      <c r="H2733" t="s">
        <v>5957</v>
      </c>
    </row>
    <row r="2734" spans="1:8">
      <c r="H2734" t="s">
        <v>5958</v>
      </c>
    </row>
    <row r="2735" spans="1:8">
      <c r="H2735" t="s">
        <v>5959</v>
      </c>
    </row>
    <row r="2736" spans="1:8">
      <c r="H2736" t="s">
        <v>5960</v>
      </c>
    </row>
    <row r="2737" spans="1:8">
      <c r="A2737" t="s">
        <v>725</v>
      </c>
      <c r="B2737">
        <f>HYPERLINK("https://github.com/pmd/pmd/commit/ba105a646c4f43c4680886002d932139f0448668", "ba105a646c4f43c4680886002d932139f0448668")</f>
        <v>0</v>
      </c>
      <c r="C2737">
        <f>HYPERLINK("https://github.com/pmd/pmd/commit/8587844c1c650506140d64c3916e094845ee6883", "8587844c1c650506140d64c3916e094845ee6883")</f>
        <v>0</v>
      </c>
      <c r="D2737" t="s">
        <v>781</v>
      </c>
      <c r="E2737" t="s">
        <v>1515</v>
      </c>
      <c r="F2737" t="s">
        <v>2329</v>
      </c>
      <c r="G2737" t="s">
        <v>3199</v>
      </c>
      <c r="H2737" t="s">
        <v>4258</v>
      </c>
    </row>
    <row r="2738" spans="1:8">
      <c r="F2738" t="s">
        <v>2331</v>
      </c>
      <c r="G2738" t="s">
        <v>3335</v>
      </c>
      <c r="H2738" t="s">
        <v>5964</v>
      </c>
    </row>
    <row r="2739" spans="1:8">
      <c r="H2739" t="s">
        <v>5965</v>
      </c>
    </row>
    <row r="2740" spans="1:8">
      <c r="H2740" t="s">
        <v>5966</v>
      </c>
    </row>
    <row r="2741" spans="1:8">
      <c r="A2741" t="s">
        <v>729</v>
      </c>
      <c r="B2741">
        <f>HYPERLINK("https://github.com/pmd/pmd/commit/2f3f0d69609c5a27c07b56e2220801c6700ac40e", "2f3f0d69609c5a27c07b56e2220801c6700ac40e")</f>
        <v>0</v>
      </c>
      <c r="C2741">
        <f>HYPERLINK("https://github.com/pmd/pmd/commit/bc7bbed1b49e5f8eef0e58d87f698328621ae152", "bc7bbed1b49e5f8eef0e58d87f698328621ae152")</f>
        <v>0</v>
      </c>
      <c r="D2741" t="s">
        <v>787</v>
      </c>
      <c r="E2741" t="s">
        <v>1518</v>
      </c>
      <c r="F2741" t="s">
        <v>2648</v>
      </c>
      <c r="G2741" t="s">
        <v>3293</v>
      </c>
      <c r="H2741" t="s">
        <v>3872</v>
      </c>
    </row>
    <row r="2742" spans="1:8">
      <c r="A2742" t="s">
        <v>733</v>
      </c>
      <c r="B2742">
        <f>HYPERLINK("https://github.com/pmd/pmd/commit/746fcbf086c514895dd85e7b7a451b3035d8e102", "746fcbf086c514895dd85e7b7a451b3035d8e102")</f>
        <v>0</v>
      </c>
      <c r="C2742">
        <f>HYPERLINK("https://github.com/pmd/pmd/commit/dcd8ff0ac082bc38760e7154ef73bc321bd48a81", "dcd8ff0ac082bc38760e7154ef73bc321bd48a81")</f>
        <v>0</v>
      </c>
      <c r="D2742" t="s">
        <v>787</v>
      </c>
      <c r="E2742" t="s">
        <v>1522</v>
      </c>
      <c r="F2742" t="s">
        <v>2635</v>
      </c>
      <c r="G2742" t="s">
        <v>3483</v>
      </c>
      <c r="H2742" t="s">
        <v>5978</v>
      </c>
    </row>
    <row r="2743" spans="1:8">
      <c r="A2743" t="s">
        <v>734</v>
      </c>
      <c r="B2743">
        <f>HYPERLINK("https://github.com/pmd/pmd/commit/3ba63285ac7d4a4a4a2ddd610df44551a798d1df", "3ba63285ac7d4a4a4a2ddd610df44551a798d1df")</f>
        <v>0</v>
      </c>
      <c r="C2743">
        <f>HYPERLINK("https://github.com/pmd/pmd/commit/58c9f361d3447e10e0ebcfe3cd00c7709a361267", "58c9f361d3447e10e0ebcfe3cd00c7709a361267")</f>
        <v>0</v>
      </c>
      <c r="D2743" t="s">
        <v>787</v>
      </c>
      <c r="E2743" t="s">
        <v>1523</v>
      </c>
      <c r="F2743" t="s">
        <v>2774</v>
      </c>
      <c r="G2743" t="s">
        <v>3578</v>
      </c>
      <c r="H2743" t="s">
        <v>5981</v>
      </c>
    </row>
    <row r="2744" spans="1:8">
      <c r="H2744" t="s">
        <v>5982</v>
      </c>
    </row>
    <row r="2745" spans="1:8">
      <c r="H2745" t="s">
        <v>5983</v>
      </c>
    </row>
    <row r="2746" spans="1:8">
      <c r="A2746" t="s">
        <v>741</v>
      </c>
      <c r="B2746">
        <f>HYPERLINK("https://github.com/pmd/pmd/commit/5ad37f67579e2ed2ed02e6ca68a8f28cd9d5aafa", "5ad37f67579e2ed2ed02e6ca68a8f28cd9d5aafa")</f>
        <v>0</v>
      </c>
      <c r="C2746">
        <f>HYPERLINK("https://github.com/pmd/pmd/commit/184f2031e2b6ccd62a2bd8856c085d2358dd5952", "184f2031e2b6ccd62a2bd8856c085d2358dd5952")</f>
        <v>0</v>
      </c>
      <c r="D2746" t="s">
        <v>796</v>
      </c>
      <c r="E2746" t="s">
        <v>1533</v>
      </c>
      <c r="F2746" t="s">
        <v>2787</v>
      </c>
      <c r="G2746" t="s">
        <v>3584</v>
      </c>
      <c r="H2746" t="s">
        <v>5679</v>
      </c>
    </row>
    <row r="2747" spans="1:8">
      <c r="A2747" t="s">
        <v>742</v>
      </c>
      <c r="B2747">
        <f>HYPERLINK("https://github.com/pmd/pmd/commit/675710d0e790def5ffdb521d95ab3e3892b0f5b7", "675710d0e790def5ffdb521d95ab3e3892b0f5b7")</f>
        <v>0</v>
      </c>
      <c r="C2747">
        <f>HYPERLINK("https://github.com/pmd/pmd/commit/704102cd80d0169bb26f112c00005c4dba9a4049", "704102cd80d0169bb26f112c00005c4dba9a4049")</f>
        <v>0</v>
      </c>
      <c r="D2747" t="s">
        <v>781</v>
      </c>
      <c r="E2747" t="s">
        <v>1534</v>
      </c>
      <c r="F2747" t="s">
        <v>2721</v>
      </c>
      <c r="G2747" t="s">
        <v>3197</v>
      </c>
      <c r="H2747" t="s">
        <v>4564</v>
      </c>
    </row>
    <row r="2748" spans="1:8">
      <c r="A2748" t="s">
        <v>743</v>
      </c>
      <c r="B2748">
        <f>HYPERLINK("https://github.com/pmd/pmd/commit/20eb129dfed093c40e4649dcbd8c2aa2da7267ff", "20eb129dfed093c40e4649dcbd8c2aa2da7267ff")</f>
        <v>0</v>
      </c>
      <c r="C2748">
        <f>HYPERLINK("https://github.com/pmd/pmd/commit/675710d0e790def5ffdb521d95ab3e3892b0f5b7", "675710d0e790def5ffdb521d95ab3e3892b0f5b7")</f>
        <v>0</v>
      </c>
      <c r="D2748" t="s">
        <v>781</v>
      </c>
      <c r="E2748" t="s">
        <v>1535</v>
      </c>
      <c r="F2748" t="s">
        <v>2720</v>
      </c>
      <c r="G2748" t="s">
        <v>3197</v>
      </c>
      <c r="H2748" t="s">
        <v>6010</v>
      </c>
    </row>
    <row r="2749" spans="1:8">
      <c r="H2749" t="s">
        <v>6011</v>
      </c>
    </row>
    <row r="2750" spans="1:8">
      <c r="H2750" t="s">
        <v>6012</v>
      </c>
    </row>
    <row r="2751" spans="1:8">
      <c r="H2751" t="s">
        <v>6013</v>
      </c>
    </row>
    <row r="2752" spans="1:8">
      <c r="H2752" t="s">
        <v>6014</v>
      </c>
    </row>
    <row r="2753" spans="1:8">
      <c r="H2753" t="s">
        <v>6015</v>
      </c>
    </row>
    <row r="2754" spans="1:8">
      <c r="H2754" t="s">
        <v>6016</v>
      </c>
    </row>
    <row r="2755" spans="1:8">
      <c r="H2755" t="s">
        <v>6017</v>
      </c>
    </row>
    <row r="2756" spans="1:8">
      <c r="H2756" t="s">
        <v>6018</v>
      </c>
    </row>
    <row r="2757" spans="1:8">
      <c r="H2757" t="s">
        <v>6019</v>
      </c>
    </row>
    <row r="2758" spans="1:8">
      <c r="H2758" t="s">
        <v>6020</v>
      </c>
    </row>
    <row r="2759" spans="1:8">
      <c r="H2759" t="s">
        <v>6021</v>
      </c>
    </row>
    <row r="2760" spans="1:8">
      <c r="F2760" t="s">
        <v>2788</v>
      </c>
      <c r="G2760" t="s">
        <v>3585</v>
      </c>
      <c r="H2760" t="s">
        <v>6023</v>
      </c>
    </row>
    <row r="2761" spans="1:8">
      <c r="H2761" t="s">
        <v>6024</v>
      </c>
    </row>
    <row r="2762" spans="1:8">
      <c r="H2762" t="s">
        <v>6025</v>
      </c>
    </row>
    <row r="2763" spans="1:8">
      <c r="A2763" t="s">
        <v>747</v>
      </c>
      <c r="B2763">
        <f>HYPERLINK("https://github.com/pmd/pmd/commit/d29a2b093f0afe7a3e3121c9235cdde4243fdb52", "d29a2b093f0afe7a3e3121c9235cdde4243fdb52")</f>
        <v>0</v>
      </c>
      <c r="C2763">
        <f>HYPERLINK("https://github.com/pmd/pmd/commit/191f14e6c01771c8d0af87ec9c73ce4aa5b49bb2", "191f14e6c01771c8d0af87ec9c73ce4aa5b49bb2")</f>
        <v>0</v>
      </c>
      <c r="D2763" t="s">
        <v>781</v>
      </c>
      <c r="E2763" t="s">
        <v>1440</v>
      </c>
      <c r="F2763" t="s">
        <v>2791</v>
      </c>
      <c r="G2763" t="s">
        <v>3508</v>
      </c>
      <c r="H2763" t="s">
        <v>6059</v>
      </c>
    </row>
    <row r="2764" spans="1:8">
      <c r="A2764" t="s">
        <v>748</v>
      </c>
      <c r="B2764">
        <f>HYPERLINK("https://github.com/pmd/pmd/commit/a85e5c867de2a84be275bd6a7752d7d81acb8c89", "a85e5c867de2a84be275bd6a7752d7d81acb8c89")</f>
        <v>0</v>
      </c>
      <c r="C2764">
        <f>HYPERLINK("https://github.com/pmd/pmd/commit/47dc6d1c961fcb5adf50b1334b08e1cf015c8011", "47dc6d1c961fcb5adf50b1334b08e1cf015c8011")</f>
        <v>0</v>
      </c>
      <c r="D2764" t="s">
        <v>781</v>
      </c>
      <c r="E2764" t="s">
        <v>1539</v>
      </c>
      <c r="F2764" t="s">
        <v>2792</v>
      </c>
      <c r="G2764" t="s">
        <v>3589</v>
      </c>
      <c r="H2764" t="s">
        <v>6060</v>
      </c>
    </row>
    <row r="2765" spans="1:8">
      <c r="A2765" t="s">
        <v>750</v>
      </c>
      <c r="B2765">
        <f>HYPERLINK("https://github.com/pmd/pmd/commit/71ab585220387429c8b2c0660d9f8e0e70464aca", "71ab585220387429c8b2c0660d9f8e0e70464aca")</f>
        <v>0</v>
      </c>
      <c r="C2765">
        <f>HYPERLINK("https://github.com/pmd/pmd/commit/c431b56f971d4a0ed9e52d4e482aca6b4adbf899", "c431b56f971d4a0ed9e52d4e482aca6b4adbf899")</f>
        <v>0</v>
      </c>
      <c r="D2765" t="s">
        <v>779</v>
      </c>
      <c r="E2765" t="s">
        <v>1541</v>
      </c>
      <c r="F2765" t="s">
        <v>2791</v>
      </c>
      <c r="G2765" t="s">
        <v>3508</v>
      </c>
      <c r="H2765" t="s">
        <v>5580</v>
      </c>
    </row>
    <row r="2766" spans="1:8">
      <c r="H2766" t="s">
        <v>6066</v>
      </c>
    </row>
    <row r="2767" spans="1:8">
      <c r="H2767" t="s">
        <v>6067</v>
      </c>
    </row>
    <row r="2768" spans="1:8">
      <c r="H2768" t="s">
        <v>6068</v>
      </c>
    </row>
    <row r="2769" spans="1:8">
      <c r="H2769" t="s">
        <v>6069</v>
      </c>
    </row>
    <row r="2770" spans="1:8">
      <c r="H2770" t="s">
        <v>6070</v>
      </c>
    </row>
    <row r="2771" spans="1:8">
      <c r="H2771" t="s">
        <v>6071</v>
      </c>
    </row>
    <row r="2772" spans="1:8">
      <c r="A2772" t="s">
        <v>751</v>
      </c>
      <c r="B2772">
        <f>HYPERLINK("https://github.com/pmd/pmd/commit/f5b059faddd3094898807800267d2cfa71295d39", "f5b059faddd3094898807800267d2cfa71295d39")</f>
        <v>0</v>
      </c>
      <c r="C2772">
        <f>HYPERLINK("https://github.com/pmd/pmd/commit/9e84c8748a5000d359515e06aa27dd86f4e1a7de", "9e84c8748a5000d359515e06aa27dd86f4e1a7de")</f>
        <v>0</v>
      </c>
      <c r="D2772" t="s">
        <v>779</v>
      </c>
      <c r="E2772" t="s">
        <v>1542</v>
      </c>
      <c r="F2772" t="s">
        <v>2793</v>
      </c>
      <c r="G2772" t="s">
        <v>3590</v>
      </c>
      <c r="H2772" t="s">
        <v>6068</v>
      </c>
    </row>
    <row r="2773" spans="1:8">
      <c r="A2773" t="s">
        <v>753</v>
      </c>
      <c r="B2773">
        <f>HYPERLINK("https://github.com/pmd/pmd/commit/4621d27dfede6b7c5741cba211042a40375a198f", "4621d27dfede6b7c5741cba211042a40375a198f")</f>
        <v>0</v>
      </c>
      <c r="C2773">
        <f>HYPERLINK("https://github.com/pmd/pmd/commit/42cbc84b11063a7908eed5c9f460622390d07976", "42cbc84b11063a7908eed5c9f460622390d07976")</f>
        <v>0</v>
      </c>
      <c r="D2773" t="s">
        <v>781</v>
      </c>
      <c r="E2773" t="s">
        <v>1544</v>
      </c>
      <c r="F2773" t="s">
        <v>2796</v>
      </c>
      <c r="G2773" t="s">
        <v>3593</v>
      </c>
      <c r="H2773" t="s">
        <v>6096</v>
      </c>
    </row>
    <row r="2774" spans="1:8">
      <c r="A2774" t="s">
        <v>754</v>
      </c>
      <c r="B2774">
        <f>HYPERLINK("https://github.com/pmd/pmd/commit/eacaa6e2089f513cebd3295a8c599319da42b523", "eacaa6e2089f513cebd3295a8c599319da42b523")</f>
        <v>0</v>
      </c>
      <c r="C2774">
        <f>HYPERLINK("https://github.com/pmd/pmd/commit/7282690b4234cf54ee3af70c3ab10a2ee719d84b", "7282690b4234cf54ee3af70c3ab10a2ee719d84b")</f>
        <v>0</v>
      </c>
      <c r="D2774" t="s">
        <v>781</v>
      </c>
      <c r="E2774" t="s">
        <v>1545</v>
      </c>
      <c r="F2774" t="s">
        <v>2797</v>
      </c>
      <c r="G2774" t="s">
        <v>3592</v>
      </c>
      <c r="H2774" t="s">
        <v>6083</v>
      </c>
    </row>
    <row r="2775" spans="1:8">
      <c r="A2775" t="s">
        <v>755</v>
      </c>
      <c r="B2775">
        <f>HYPERLINK("https://github.com/pmd/pmd/commit/67240f986373c6b8034a4e5b1cf104ea7464962a", "67240f986373c6b8034a4e5b1cf104ea7464962a")</f>
        <v>0</v>
      </c>
      <c r="C2775">
        <f>HYPERLINK("https://github.com/pmd/pmd/commit/eacaa6e2089f513cebd3295a8c599319da42b523", "eacaa6e2089f513cebd3295a8c599319da42b523")</f>
        <v>0</v>
      </c>
      <c r="D2775" t="s">
        <v>781</v>
      </c>
      <c r="E2775" t="s">
        <v>1546</v>
      </c>
      <c r="F2775" t="s">
        <v>2797</v>
      </c>
      <c r="G2775" t="s">
        <v>3592</v>
      </c>
      <c r="H2775" t="s">
        <v>6084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2653"/>
  <sheetViews>
    <sheetView workbookViewId="0"/>
  </sheetViews>
  <sheetFormatPr defaultRowHeight="15"/>
  <sheetData>
    <row r="1" spans="1:8">
      <c r="A1" s="1" t="s">
        <v>0</v>
      </c>
      <c r="B1" s="1" t="s">
        <v>1</v>
      </c>
      <c r="C1" s="1" t="s">
        <v>2</v>
      </c>
      <c r="D1" s="1" t="s">
        <v>3</v>
      </c>
      <c r="E1" s="1" t="s">
        <v>4</v>
      </c>
      <c r="F1" s="1" t="s">
        <v>5</v>
      </c>
      <c r="G1" s="1" t="s">
        <v>6</v>
      </c>
      <c r="H1" s="1" t="s">
        <v>7</v>
      </c>
    </row>
    <row r="2" spans="1:8">
      <c r="A2" t="s">
        <v>8</v>
      </c>
      <c r="B2">
        <f>HYPERLINK("https://github.com/pmd/pmd/commit/73aea602939e67dca909ac28bd443301fe351952", "73aea602939e67dca909ac28bd443301fe351952")</f>
        <v>0</v>
      </c>
      <c r="C2">
        <f>HYPERLINK("https://github.com/pmd/pmd/commit/3760a50c7b342be2f1b7ecfa085f73c639fd118a", "3760a50c7b342be2f1b7ecfa085f73c639fd118a")</f>
        <v>0</v>
      </c>
      <c r="D2" t="s">
        <v>757</v>
      </c>
      <c r="E2" t="s">
        <v>797</v>
      </c>
      <c r="F2" t="s">
        <v>1547</v>
      </c>
      <c r="G2" t="s">
        <v>2798</v>
      </c>
      <c r="H2" t="s">
        <v>3594</v>
      </c>
    </row>
    <row r="3" spans="1:8">
      <c r="A3" t="s">
        <v>10</v>
      </c>
      <c r="B3">
        <f>HYPERLINK("https://github.com/pmd/pmd/commit/e0f1a8d7c579c778f3cde99389277863a475c98a", "e0f1a8d7c579c778f3cde99389277863a475c98a")</f>
        <v>0</v>
      </c>
      <c r="C3">
        <f>HYPERLINK("https://github.com/pmd/pmd/commit/063a4fadc2b216f2690157ab18e84d54b261aee7", "063a4fadc2b216f2690157ab18e84d54b261aee7")</f>
        <v>0</v>
      </c>
      <c r="D3" t="s">
        <v>757</v>
      </c>
      <c r="E3" t="s">
        <v>799</v>
      </c>
      <c r="F3" t="s">
        <v>1549</v>
      </c>
      <c r="G3" t="s">
        <v>2800</v>
      </c>
      <c r="H3" t="s">
        <v>3596</v>
      </c>
    </row>
    <row r="4" spans="1:8">
      <c r="A4" t="s">
        <v>11</v>
      </c>
      <c r="B4">
        <f>HYPERLINK("https://github.com/pmd/pmd/commit/a6df4604393f2fcb573cffc8c3840dbe79ff1c5d", "a6df4604393f2fcb573cffc8c3840dbe79ff1c5d")</f>
        <v>0</v>
      </c>
      <c r="C4">
        <f>HYPERLINK("https://github.com/pmd/pmd/commit/4b57f1b3ae4d45e9110f3c931a698c0f95fa7747", "4b57f1b3ae4d45e9110f3c931a698c0f95fa7747")</f>
        <v>0</v>
      </c>
      <c r="D4" t="s">
        <v>757</v>
      </c>
      <c r="E4" t="s">
        <v>800</v>
      </c>
      <c r="F4" t="s">
        <v>1547</v>
      </c>
      <c r="G4" t="s">
        <v>2798</v>
      </c>
      <c r="H4" t="s">
        <v>3597</v>
      </c>
    </row>
    <row r="5" spans="1:8">
      <c r="H5" t="s">
        <v>3598</v>
      </c>
    </row>
    <row r="6" spans="1:8">
      <c r="H6" t="s">
        <v>3599</v>
      </c>
    </row>
    <row r="7" spans="1:8">
      <c r="A7" t="s">
        <v>12</v>
      </c>
      <c r="B7">
        <f>HYPERLINK("https://github.com/pmd/pmd/commit/73b9f6efe33651347441d0f52ec919335b4a37a0", "73b9f6efe33651347441d0f52ec919335b4a37a0")</f>
        <v>0</v>
      </c>
      <c r="C7">
        <f>HYPERLINK("https://github.com/pmd/pmd/commit/8770d580c48300322744e2cba18ce0628f6cf830", "8770d580c48300322744e2cba18ce0628f6cf830")</f>
        <v>0</v>
      </c>
      <c r="D7" t="s">
        <v>757</v>
      </c>
      <c r="E7" t="s">
        <v>801</v>
      </c>
      <c r="F7" t="s">
        <v>1547</v>
      </c>
      <c r="G7" t="s">
        <v>2798</v>
      </c>
      <c r="H7" t="s">
        <v>3600</v>
      </c>
    </row>
    <row r="8" spans="1:8">
      <c r="A8" t="s">
        <v>14</v>
      </c>
      <c r="B8">
        <f>HYPERLINK("https://github.com/pmd/pmd/commit/213e37f2a4b1ac04c138b01de54b933a45086967", "213e37f2a4b1ac04c138b01de54b933a45086967")</f>
        <v>0</v>
      </c>
      <c r="C8">
        <f>HYPERLINK("https://github.com/pmd/pmd/commit/225ccd005a9f3aedc8138c298cd467fbe0bd8535", "225ccd005a9f3aedc8138c298cd467fbe0bd8535")</f>
        <v>0</v>
      </c>
      <c r="D8" t="s">
        <v>757</v>
      </c>
      <c r="E8" t="s">
        <v>803</v>
      </c>
      <c r="F8" t="s">
        <v>1548</v>
      </c>
      <c r="G8" t="s">
        <v>2799</v>
      </c>
      <c r="H8" t="s">
        <v>3603</v>
      </c>
    </row>
    <row r="9" spans="1:8">
      <c r="H9" t="s">
        <v>3604</v>
      </c>
    </row>
    <row r="10" spans="1:8">
      <c r="H10" t="s">
        <v>3605</v>
      </c>
    </row>
    <row r="11" spans="1:8">
      <c r="H11" t="s">
        <v>3606</v>
      </c>
    </row>
    <row r="12" spans="1:8">
      <c r="H12" t="s">
        <v>3607</v>
      </c>
    </row>
    <row r="13" spans="1:8">
      <c r="H13" t="s">
        <v>3608</v>
      </c>
    </row>
    <row r="14" spans="1:8">
      <c r="H14" t="s">
        <v>3609</v>
      </c>
    </row>
    <row r="15" spans="1:8">
      <c r="H15" t="s">
        <v>3610</v>
      </c>
    </row>
    <row r="16" spans="1:8">
      <c r="H16" t="s">
        <v>3611</v>
      </c>
    </row>
    <row r="17" spans="8:8">
      <c r="H17" t="s">
        <v>3612</v>
      </c>
    </row>
    <row r="18" spans="8:8">
      <c r="H18" t="s">
        <v>3613</v>
      </c>
    </row>
    <row r="19" spans="8:8">
      <c r="H19" t="s">
        <v>3614</v>
      </c>
    </row>
    <row r="20" spans="8:8">
      <c r="H20" t="s">
        <v>3615</v>
      </c>
    </row>
    <row r="21" spans="8:8">
      <c r="H21" t="s">
        <v>3616</v>
      </c>
    </row>
    <row r="22" spans="8:8">
      <c r="H22" t="s">
        <v>3617</v>
      </c>
    </row>
    <row r="23" spans="8:8">
      <c r="H23" t="s">
        <v>3618</v>
      </c>
    </row>
    <row r="24" spans="8:8">
      <c r="H24" t="s">
        <v>3619</v>
      </c>
    </row>
    <row r="25" spans="8:8">
      <c r="H25" t="s">
        <v>3620</v>
      </c>
    </row>
    <row r="26" spans="8:8">
      <c r="H26" t="s">
        <v>3621</v>
      </c>
    </row>
    <row r="27" spans="8:8">
      <c r="H27" t="s">
        <v>3622</v>
      </c>
    </row>
    <row r="28" spans="8:8">
      <c r="H28" t="s">
        <v>3623</v>
      </c>
    </row>
    <row r="29" spans="8:8">
      <c r="H29" t="s">
        <v>3624</v>
      </c>
    </row>
    <row r="30" spans="8:8">
      <c r="H30" t="s">
        <v>3625</v>
      </c>
    </row>
    <row r="31" spans="8:8">
      <c r="H31" t="s">
        <v>3626</v>
      </c>
    </row>
    <row r="32" spans="8:8">
      <c r="H32" t="s">
        <v>3627</v>
      </c>
    </row>
    <row r="33" spans="1:8">
      <c r="H33" t="s">
        <v>3628</v>
      </c>
    </row>
    <row r="34" spans="1:8">
      <c r="H34" t="s">
        <v>3629</v>
      </c>
    </row>
    <row r="35" spans="1:8">
      <c r="H35" t="s">
        <v>3630</v>
      </c>
    </row>
    <row r="36" spans="1:8">
      <c r="H36" t="s">
        <v>3631</v>
      </c>
    </row>
    <row r="37" spans="1:8">
      <c r="A37" t="s">
        <v>16</v>
      </c>
      <c r="B37">
        <f>HYPERLINK("https://github.com/pmd/pmd/commit/8caf5aafb75cac577ff170eb3c87d5ec49f5671d", "8caf5aafb75cac577ff170eb3c87d5ec49f5671d")</f>
        <v>0</v>
      </c>
      <c r="C37">
        <f>HYPERLINK("https://github.com/pmd/pmd/commit/503b6347640cd0aed4a8223a73afdd89c158e9ee", "503b6347640cd0aed4a8223a73afdd89c158e9ee")</f>
        <v>0</v>
      </c>
      <c r="D37" t="s">
        <v>757</v>
      </c>
      <c r="E37" t="s">
        <v>805</v>
      </c>
      <c r="F37" t="s">
        <v>1548</v>
      </c>
      <c r="G37" t="s">
        <v>2799</v>
      </c>
      <c r="H37" t="s">
        <v>3633</v>
      </c>
    </row>
    <row r="38" spans="1:8">
      <c r="A38" t="s">
        <v>18</v>
      </c>
      <c r="B38">
        <f>HYPERLINK("https://github.com/pmd/pmd/commit/f6af917772d70abdf28cfd9e5c7b4fed4c32365e", "f6af917772d70abdf28cfd9e5c7b4fed4c32365e")</f>
        <v>0</v>
      </c>
      <c r="C38">
        <f>HYPERLINK("https://github.com/pmd/pmd/commit/176ff26a274feae15e9419e62b18978f3c2d7d0f", "176ff26a274feae15e9419e62b18978f3c2d7d0f")</f>
        <v>0</v>
      </c>
      <c r="D38" t="s">
        <v>757</v>
      </c>
      <c r="E38" t="s">
        <v>807</v>
      </c>
      <c r="F38" t="s">
        <v>1549</v>
      </c>
      <c r="G38" t="s">
        <v>2800</v>
      </c>
      <c r="H38" t="s">
        <v>3634</v>
      </c>
    </row>
    <row r="39" spans="1:8">
      <c r="A39" t="s">
        <v>19</v>
      </c>
      <c r="B39">
        <f>HYPERLINK("https://github.com/pmd/pmd/commit/ea4f9c8903161509c633b5d91bd257062110d399", "ea4f9c8903161509c633b5d91bd257062110d399")</f>
        <v>0</v>
      </c>
      <c r="C39">
        <f>HYPERLINK("https://github.com/pmd/pmd/commit/f6af917772d70abdf28cfd9e5c7b4fed4c32365e", "f6af917772d70abdf28cfd9e5c7b4fed4c32365e")</f>
        <v>0</v>
      </c>
      <c r="D39" t="s">
        <v>757</v>
      </c>
      <c r="E39" t="s">
        <v>808</v>
      </c>
      <c r="F39" t="s">
        <v>1551</v>
      </c>
      <c r="G39" t="s">
        <v>2802</v>
      </c>
      <c r="H39" t="s">
        <v>3635</v>
      </c>
    </row>
    <row r="40" spans="1:8">
      <c r="H40" t="s">
        <v>3636</v>
      </c>
    </row>
    <row r="41" spans="1:8">
      <c r="H41" t="s">
        <v>3637</v>
      </c>
    </row>
    <row r="42" spans="1:8">
      <c r="A42" t="s">
        <v>20</v>
      </c>
      <c r="B42">
        <f>HYPERLINK("https://github.com/pmd/pmd/commit/c608b10430729f8745dd5688b3148e7cd045bfa6", "c608b10430729f8745dd5688b3148e7cd045bfa6")</f>
        <v>0</v>
      </c>
      <c r="C42">
        <f>HYPERLINK("https://github.com/pmd/pmd/commit/ea4f9c8903161509c633b5d91bd257062110d399", "ea4f9c8903161509c633b5d91bd257062110d399")</f>
        <v>0</v>
      </c>
      <c r="D42" t="s">
        <v>757</v>
      </c>
      <c r="E42" t="s">
        <v>809</v>
      </c>
      <c r="F42" t="s">
        <v>1549</v>
      </c>
      <c r="G42" t="s">
        <v>2800</v>
      </c>
      <c r="H42" t="s">
        <v>3640</v>
      </c>
    </row>
    <row r="43" spans="1:8">
      <c r="H43" t="s">
        <v>3641</v>
      </c>
    </row>
    <row r="44" spans="1:8">
      <c r="F44" t="s">
        <v>1547</v>
      </c>
      <c r="G44" t="s">
        <v>2798</v>
      </c>
      <c r="H44" t="s">
        <v>3597</v>
      </c>
    </row>
    <row r="45" spans="1:8">
      <c r="A45" t="s">
        <v>22</v>
      </c>
      <c r="B45">
        <f>HYPERLINK("https://github.com/pmd/pmd/commit/7e198b29d84b2de26598c639f9d49eeb216df681", "7e198b29d84b2de26598c639f9d49eeb216df681")</f>
        <v>0</v>
      </c>
      <c r="C45">
        <f>HYPERLINK("https://github.com/pmd/pmd/commit/ae464bdb6f7ca19306fe23ff267bf7f8bb17e962", "ae464bdb6f7ca19306fe23ff267bf7f8bb17e962")</f>
        <v>0</v>
      </c>
      <c r="D45" t="s">
        <v>757</v>
      </c>
      <c r="E45" t="s">
        <v>811</v>
      </c>
      <c r="F45" t="s">
        <v>1553</v>
      </c>
      <c r="G45" t="s">
        <v>2804</v>
      </c>
      <c r="H45" t="s">
        <v>3644</v>
      </c>
    </row>
    <row r="46" spans="1:8">
      <c r="H46" t="s">
        <v>3645</v>
      </c>
    </row>
    <row r="47" spans="1:8">
      <c r="H47" t="s">
        <v>3646</v>
      </c>
    </row>
    <row r="48" spans="1:8">
      <c r="H48" t="s">
        <v>3647</v>
      </c>
    </row>
    <row r="49" spans="1:8">
      <c r="H49" t="s">
        <v>3648</v>
      </c>
    </row>
    <row r="50" spans="1:8">
      <c r="H50" t="s">
        <v>3649</v>
      </c>
    </row>
    <row r="51" spans="1:8">
      <c r="A51" t="s">
        <v>23</v>
      </c>
      <c r="B51">
        <f>HYPERLINK("https://github.com/pmd/pmd/commit/6a96a5ba113e9a31c338bef1133ab4a21b875094", "6a96a5ba113e9a31c338bef1133ab4a21b875094")</f>
        <v>0</v>
      </c>
      <c r="C51">
        <f>HYPERLINK("https://github.com/pmd/pmd/commit/e115567351dc4de84df8212d5c5b18775c72369d", "e115567351dc4de84df8212d5c5b18775c72369d")</f>
        <v>0</v>
      </c>
      <c r="D51" t="s">
        <v>757</v>
      </c>
      <c r="E51" t="s">
        <v>812</v>
      </c>
      <c r="F51" t="s">
        <v>1548</v>
      </c>
      <c r="G51" t="s">
        <v>2799</v>
      </c>
      <c r="H51" t="s">
        <v>3651</v>
      </c>
    </row>
    <row r="52" spans="1:8">
      <c r="A52" t="s">
        <v>24</v>
      </c>
      <c r="B52">
        <f>HYPERLINK("https://github.com/pmd/pmd/commit/9f85ecdd79aff0a484f0668338574b07cc4d933d", "9f85ecdd79aff0a484f0668338574b07cc4d933d")</f>
        <v>0</v>
      </c>
      <c r="C52">
        <f>HYPERLINK("https://github.com/pmd/pmd/commit/ff1ced2f6cebe11df5cb8b34d7030398cdda3b64", "ff1ced2f6cebe11df5cb8b34d7030398cdda3b64")</f>
        <v>0</v>
      </c>
      <c r="D52" t="s">
        <v>757</v>
      </c>
      <c r="E52" t="s">
        <v>813</v>
      </c>
      <c r="F52" t="s">
        <v>1554</v>
      </c>
      <c r="G52" t="s">
        <v>2805</v>
      </c>
      <c r="H52" t="s">
        <v>3599</v>
      </c>
    </row>
    <row r="53" spans="1:8">
      <c r="H53" t="s">
        <v>3653</v>
      </c>
    </row>
    <row r="54" spans="1:8">
      <c r="H54" t="s">
        <v>3654</v>
      </c>
    </row>
    <row r="55" spans="1:8">
      <c r="A55" t="s">
        <v>25</v>
      </c>
      <c r="B55">
        <f>HYPERLINK("https://github.com/pmd/pmd/commit/38b2b884c14b2a824c8f1d5f19a363324559fbc5", "38b2b884c14b2a824c8f1d5f19a363324559fbc5")</f>
        <v>0</v>
      </c>
      <c r="C55">
        <f>HYPERLINK("https://github.com/pmd/pmd/commit/31540e3553e8c1bc8a84f749b832f80ada287b83", "31540e3553e8c1bc8a84f749b832f80ada287b83")</f>
        <v>0</v>
      </c>
      <c r="D55" t="s">
        <v>758</v>
      </c>
      <c r="E55" t="s">
        <v>814</v>
      </c>
      <c r="F55" t="s">
        <v>1549</v>
      </c>
      <c r="G55" t="s">
        <v>2800</v>
      </c>
      <c r="H55" t="s">
        <v>3655</v>
      </c>
    </row>
    <row r="56" spans="1:8">
      <c r="A56" t="s">
        <v>26</v>
      </c>
      <c r="B56">
        <f>HYPERLINK("https://github.com/pmd/pmd/commit/74aa0f63637675d5bea652f72910eb599d090eba", "74aa0f63637675d5bea652f72910eb599d090eba")</f>
        <v>0</v>
      </c>
      <c r="C56">
        <f>HYPERLINK("https://github.com/pmd/pmd/commit/5e634bfa07e1b99bf9152350c4dffa2da19ac654", "5e634bfa07e1b99bf9152350c4dffa2da19ac654")</f>
        <v>0</v>
      </c>
      <c r="D56" t="s">
        <v>757</v>
      </c>
      <c r="E56" t="s">
        <v>815</v>
      </c>
      <c r="F56" t="s">
        <v>1550</v>
      </c>
      <c r="G56" t="s">
        <v>2801</v>
      </c>
      <c r="H56" t="s">
        <v>3612</v>
      </c>
    </row>
    <row r="57" spans="1:8">
      <c r="A57" t="s">
        <v>27</v>
      </c>
      <c r="B57">
        <f>HYPERLINK("https://github.com/pmd/pmd/commit/d702bad87e60b831a5297b3fbe945f5a1f89d7eb", "d702bad87e60b831a5297b3fbe945f5a1f89d7eb")</f>
        <v>0</v>
      </c>
      <c r="C57">
        <f>HYPERLINK("https://github.com/pmd/pmd/commit/06862eaa4f3e3ad33bc8f09f04fdb8503477f29a", "06862eaa4f3e3ad33bc8f09f04fdb8503477f29a")</f>
        <v>0</v>
      </c>
      <c r="D57" t="s">
        <v>757</v>
      </c>
      <c r="E57" t="s">
        <v>816</v>
      </c>
      <c r="F57" t="s">
        <v>1555</v>
      </c>
      <c r="G57" t="s">
        <v>2806</v>
      </c>
      <c r="H57" t="s">
        <v>3656</v>
      </c>
    </row>
    <row r="58" spans="1:8">
      <c r="A58" t="s">
        <v>28</v>
      </c>
      <c r="B58">
        <f>HYPERLINK("https://github.com/pmd/pmd/commit/9992d0f51104ce8fec3d5a96c58e8080ac7120ef", "9992d0f51104ce8fec3d5a96c58e8080ac7120ef")</f>
        <v>0</v>
      </c>
      <c r="C58">
        <f>HYPERLINK("https://github.com/pmd/pmd/commit/d702bad87e60b831a5297b3fbe945f5a1f89d7eb", "d702bad87e60b831a5297b3fbe945f5a1f89d7eb")</f>
        <v>0</v>
      </c>
      <c r="D58" t="s">
        <v>757</v>
      </c>
      <c r="E58" t="s">
        <v>817</v>
      </c>
      <c r="F58" t="s">
        <v>1555</v>
      </c>
      <c r="G58" t="s">
        <v>2806</v>
      </c>
      <c r="H58" t="s">
        <v>3657</v>
      </c>
    </row>
    <row r="59" spans="1:8">
      <c r="H59" t="s">
        <v>3658</v>
      </c>
    </row>
    <row r="60" spans="1:8">
      <c r="A60" t="s">
        <v>29</v>
      </c>
      <c r="B60">
        <f>HYPERLINK("https://github.com/pmd/pmd/commit/b17e43333b574d109f8487a35b07f311cbfe9a2e", "b17e43333b574d109f8487a35b07f311cbfe9a2e")</f>
        <v>0</v>
      </c>
      <c r="C60">
        <f>HYPERLINK("https://github.com/pmd/pmd/commit/974c6c9f210e38267be6fa6d81de3ddf3a654334", "974c6c9f210e38267be6fa6d81de3ddf3a654334")</f>
        <v>0</v>
      </c>
      <c r="D60" t="s">
        <v>757</v>
      </c>
      <c r="E60" t="s">
        <v>818</v>
      </c>
      <c r="F60" t="s">
        <v>1556</v>
      </c>
      <c r="G60" t="s">
        <v>2807</v>
      </c>
      <c r="H60" t="s">
        <v>3659</v>
      </c>
    </row>
    <row r="61" spans="1:8">
      <c r="A61" t="s">
        <v>30</v>
      </c>
      <c r="B61">
        <f>HYPERLINK("https://github.com/pmd/pmd/commit/dfe94cf86887a0620560392c918be672d64d709f", "dfe94cf86887a0620560392c918be672d64d709f")</f>
        <v>0</v>
      </c>
      <c r="C61">
        <f>HYPERLINK("https://github.com/pmd/pmd/commit/4dc2bcbac3587ce9ee429bc5e37308febae35241", "4dc2bcbac3587ce9ee429bc5e37308febae35241")</f>
        <v>0</v>
      </c>
      <c r="D61" t="s">
        <v>757</v>
      </c>
      <c r="E61" t="s">
        <v>819</v>
      </c>
      <c r="F61" t="s">
        <v>1557</v>
      </c>
      <c r="G61" t="s">
        <v>2808</v>
      </c>
      <c r="H61" t="s">
        <v>3620</v>
      </c>
    </row>
    <row r="62" spans="1:8">
      <c r="F62" t="s">
        <v>1558</v>
      </c>
      <c r="G62" t="s">
        <v>2809</v>
      </c>
      <c r="H62" t="s">
        <v>3621</v>
      </c>
    </row>
    <row r="63" spans="1:8">
      <c r="F63" t="s">
        <v>1559</v>
      </c>
      <c r="G63" t="s">
        <v>2810</v>
      </c>
      <c r="H63" t="s">
        <v>3618</v>
      </c>
    </row>
    <row r="64" spans="1:8">
      <c r="F64" t="s">
        <v>1560</v>
      </c>
      <c r="G64" t="s">
        <v>2811</v>
      </c>
      <c r="H64" t="s">
        <v>3619</v>
      </c>
    </row>
    <row r="65" spans="1:8">
      <c r="F65" t="s">
        <v>1561</v>
      </c>
      <c r="G65" t="s">
        <v>2812</v>
      </c>
      <c r="H65" t="s">
        <v>3617</v>
      </c>
    </row>
    <row r="66" spans="1:8">
      <c r="H66" t="s">
        <v>3665</v>
      </c>
    </row>
    <row r="67" spans="1:8">
      <c r="A67" t="s">
        <v>31</v>
      </c>
      <c r="B67">
        <f>HYPERLINK("https://github.com/pmd/pmd/commit/ecd8b789224cfab851756eaa128f02692d90260b", "ecd8b789224cfab851756eaa128f02692d90260b")</f>
        <v>0</v>
      </c>
      <c r="C67">
        <f>HYPERLINK("https://github.com/pmd/pmd/commit/dfe94cf86887a0620560392c918be672d64d709f", "dfe94cf86887a0620560392c918be672d64d709f")</f>
        <v>0</v>
      </c>
      <c r="D67" t="s">
        <v>757</v>
      </c>
      <c r="E67" t="s">
        <v>820</v>
      </c>
      <c r="F67" t="s">
        <v>1562</v>
      </c>
      <c r="G67" t="s">
        <v>2813</v>
      </c>
      <c r="H67" t="s">
        <v>3624</v>
      </c>
    </row>
    <row r="68" spans="1:8">
      <c r="H68" t="s">
        <v>3625</v>
      </c>
    </row>
    <row r="69" spans="1:8">
      <c r="H69" t="s">
        <v>3626</v>
      </c>
    </row>
    <row r="70" spans="1:8">
      <c r="H70" t="s">
        <v>3627</v>
      </c>
    </row>
    <row r="71" spans="1:8">
      <c r="H71" t="s">
        <v>3628</v>
      </c>
    </row>
    <row r="72" spans="1:8">
      <c r="H72" t="s">
        <v>3629</v>
      </c>
    </row>
    <row r="73" spans="1:8">
      <c r="H73" t="s">
        <v>3630</v>
      </c>
    </row>
    <row r="74" spans="1:8">
      <c r="H74" t="s">
        <v>3666</v>
      </c>
    </row>
    <row r="75" spans="1:8">
      <c r="A75" t="s">
        <v>32</v>
      </c>
      <c r="B75">
        <f>HYPERLINK("https://github.com/pmd/pmd/commit/002bb4a596fe2a53e079311c72a0a7dcd0286511", "002bb4a596fe2a53e079311c72a0a7dcd0286511")</f>
        <v>0</v>
      </c>
      <c r="C75">
        <f>HYPERLINK("https://github.com/pmd/pmd/commit/dfebabf22061598166948754004f6d2531650e41", "dfebabf22061598166948754004f6d2531650e41")</f>
        <v>0</v>
      </c>
      <c r="D75" t="s">
        <v>757</v>
      </c>
      <c r="E75" t="s">
        <v>821</v>
      </c>
      <c r="F75" t="s">
        <v>1550</v>
      </c>
      <c r="G75" t="s">
        <v>2801</v>
      </c>
      <c r="H75" t="s">
        <v>3603</v>
      </c>
    </row>
    <row r="76" spans="1:8">
      <c r="H76" t="s">
        <v>3604</v>
      </c>
    </row>
    <row r="77" spans="1:8">
      <c r="H77" t="s">
        <v>3605</v>
      </c>
    </row>
    <row r="78" spans="1:8">
      <c r="H78" t="s">
        <v>3606</v>
      </c>
    </row>
    <row r="79" spans="1:8">
      <c r="H79" t="s">
        <v>3607</v>
      </c>
    </row>
    <row r="80" spans="1:8">
      <c r="H80" t="s">
        <v>3608</v>
      </c>
    </row>
    <row r="81" spans="1:8">
      <c r="H81" t="s">
        <v>3609</v>
      </c>
    </row>
    <row r="82" spans="1:8">
      <c r="H82" t="s">
        <v>3610</v>
      </c>
    </row>
    <row r="83" spans="1:8">
      <c r="H83" t="s">
        <v>3611</v>
      </c>
    </row>
    <row r="84" spans="1:8">
      <c r="H84" t="s">
        <v>3612</v>
      </c>
    </row>
    <row r="85" spans="1:8">
      <c r="H85" t="s">
        <v>3667</v>
      </c>
    </row>
    <row r="86" spans="1:8">
      <c r="H86" t="s">
        <v>3668</v>
      </c>
    </row>
    <row r="87" spans="1:8">
      <c r="H87" t="s">
        <v>3669</v>
      </c>
    </row>
    <row r="88" spans="1:8">
      <c r="A88" t="s">
        <v>35</v>
      </c>
      <c r="B88">
        <f>HYPERLINK("https://github.com/pmd/pmd/commit/86c41378b6f3670cd91cbf4fd10174cd167bb5bb", "86c41378b6f3670cd91cbf4fd10174cd167bb5bb")</f>
        <v>0</v>
      </c>
      <c r="C88">
        <f>HYPERLINK("https://github.com/pmd/pmd/commit/0235967ca525133e3666c4661668f52335c9f0dc", "0235967ca525133e3666c4661668f52335c9f0dc")</f>
        <v>0</v>
      </c>
      <c r="D88" t="s">
        <v>757</v>
      </c>
      <c r="E88" t="s">
        <v>824</v>
      </c>
      <c r="F88" t="s">
        <v>1563</v>
      </c>
      <c r="G88" t="s">
        <v>2814</v>
      </c>
      <c r="H88" t="s">
        <v>3674</v>
      </c>
    </row>
    <row r="89" spans="1:8">
      <c r="A89" t="s">
        <v>36</v>
      </c>
      <c r="B89">
        <f>HYPERLINK("https://github.com/pmd/pmd/commit/56279206140494dbfd7039467a94ecf1b9bfd982", "56279206140494dbfd7039467a94ecf1b9bfd982")</f>
        <v>0</v>
      </c>
      <c r="C89">
        <f>HYPERLINK("https://github.com/pmd/pmd/commit/2039c4bd97735e425bee119ae130e97238a47668", "2039c4bd97735e425bee119ae130e97238a47668")</f>
        <v>0</v>
      </c>
      <c r="D89" t="s">
        <v>757</v>
      </c>
      <c r="E89" t="s">
        <v>825</v>
      </c>
      <c r="F89" t="s">
        <v>1565</v>
      </c>
      <c r="G89" t="s">
        <v>2816</v>
      </c>
      <c r="H89" t="s">
        <v>3597</v>
      </c>
    </row>
    <row r="90" spans="1:8">
      <c r="A90" t="s">
        <v>37</v>
      </c>
      <c r="B90">
        <f>HYPERLINK("https://github.com/pmd/pmd/commit/9e71af05bc4bc49426aa28e9fc9709e3ae4fa067", "9e71af05bc4bc49426aa28e9fc9709e3ae4fa067")</f>
        <v>0</v>
      </c>
      <c r="C90">
        <f>HYPERLINK("https://github.com/pmd/pmd/commit/c01be1ca027404a883afb302c7993d45668aee5f", "c01be1ca027404a883afb302c7993d45668aee5f")</f>
        <v>0</v>
      </c>
      <c r="D90" t="s">
        <v>757</v>
      </c>
      <c r="E90" t="s">
        <v>826</v>
      </c>
      <c r="F90" t="s">
        <v>1566</v>
      </c>
      <c r="G90" t="s">
        <v>2817</v>
      </c>
      <c r="H90" t="s">
        <v>3676</v>
      </c>
    </row>
    <row r="91" spans="1:8">
      <c r="A91" t="s">
        <v>38</v>
      </c>
      <c r="B91">
        <f>HYPERLINK("https://github.com/pmd/pmd/commit/f22958b07f9c6f16c9ad8bcd390bae34a371bfa3", "f22958b07f9c6f16c9ad8bcd390bae34a371bfa3")</f>
        <v>0</v>
      </c>
      <c r="C91">
        <f>HYPERLINK("https://github.com/pmd/pmd/commit/fd9ea76ddc7c932d2deae590d138ebf057cd33e4", "fd9ea76ddc7c932d2deae590d138ebf057cd33e4")</f>
        <v>0</v>
      </c>
      <c r="D91" t="s">
        <v>757</v>
      </c>
      <c r="E91" t="s">
        <v>827</v>
      </c>
      <c r="F91" t="s">
        <v>1566</v>
      </c>
      <c r="G91" t="s">
        <v>2817</v>
      </c>
      <c r="H91" t="s">
        <v>3597</v>
      </c>
    </row>
    <row r="92" spans="1:8">
      <c r="H92" t="s">
        <v>3594</v>
      </c>
    </row>
    <row r="93" spans="1:8">
      <c r="F93" t="s">
        <v>1567</v>
      </c>
      <c r="G93" t="s">
        <v>2818</v>
      </c>
      <c r="H93" t="s">
        <v>3680</v>
      </c>
    </row>
    <row r="94" spans="1:8">
      <c r="F94" t="s">
        <v>1563</v>
      </c>
      <c r="G94" t="s">
        <v>2814</v>
      </c>
      <c r="H94" t="s">
        <v>3597</v>
      </c>
    </row>
    <row r="95" spans="1:8">
      <c r="H95" t="s">
        <v>3683</v>
      </c>
    </row>
    <row r="96" spans="1:8">
      <c r="H96" t="s">
        <v>3649</v>
      </c>
    </row>
    <row r="97" spans="1:8">
      <c r="H97" t="s">
        <v>3684</v>
      </c>
    </row>
    <row r="98" spans="1:8">
      <c r="F98" t="s">
        <v>1568</v>
      </c>
      <c r="G98" t="s">
        <v>2819</v>
      </c>
      <c r="H98" t="s">
        <v>3686</v>
      </c>
    </row>
    <row r="99" spans="1:8">
      <c r="H99" t="s">
        <v>3687</v>
      </c>
    </row>
    <row r="100" spans="1:8">
      <c r="H100" t="s">
        <v>3688</v>
      </c>
    </row>
    <row r="101" spans="1:8">
      <c r="H101" t="s">
        <v>3649</v>
      </c>
    </row>
    <row r="102" spans="1:8">
      <c r="H102" t="s">
        <v>3672</v>
      </c>
    </row>
    <row r="103" spans="1:8">
      <c r="F103" t="s">
        <v>1569</v>
      </c>
      <c r="G103" t="s">
        <v>2815</v>
      </c>
      <c r="H103" t="s">
        <v>3597</v>
      </c>
    </row>
    <row r="104" spans="1:8">
      <c r="H104" t="s">
        <v>3672</v>
      </c>
    </row>
    <row r="105" spans="1:8">
      <c r="H105" t="s">
        <v>3673</v>
      </c>
    </row>
    <row r="106" spans="1:8">
      <c r="F106" t="s">
        <v>1570</v>
      </c>
      <c r="G106" t="s">
        <v>2820</v>
      </c>
      <c r="H106" t="s">
        <v>3597</v>
      </c>
    </row>
    <row r="107" spans="1:8">
      <c r="F107" t="s">
        <v>1571</v>
      </c>
      <c r="G107" t="s">
        <v>2821</v>
      </c>
      <c r="H107" t="s">
        <v>3597</v>
      </c>
    </row>
    <row r="108" spans="1:8">
      <c r="A108" t="s">
        <v>39</v>
      </c>
      <c r="B108">
        <f>HYPERLINK("https://github.com/pmd/pmd/commit/79017085fdeb97cf382665d3a18193c4bf235006", "79017085fdeb97cf382665d3a18193c4bf235006")</f>
        <v>0</v>
      </c>
      <c r="C108">
        <f>HYPERLINK("https://github.com/pmd/pmd/commit/f7374507c96a04779e8325552298f19c7145cde6", "f7374507c96a04779e8325552298f19c7145cde6")</f>
        <v>0</v>
      </c>
      <c r="D108" t="s">
        <v>757</v>
      </c>
      <c r="E108" t="s">
        <v>828</v>
      </c>
      <c r="F108" t="s">
        <v>1563</v>
      </c>
      <c r="G108" t="s">
        <v>2814</v>
      </c>
      <c r="H108" t="s">
        <v>3597</v>
      </c>
    </row>
    <row r="109" spans="1:8">
      <c r="A109" t="s">
        <v>41</v>
      </c>
      <c r="B109">
        <f>HYPERLINK("https://github.com/pmd/pmd/commit/8fa70b58aa054bd6e973398b0c85dd45a2cb4193", "8fa70b58aa054bd6e973398b0c85dd45a2cb4193")</f>
        <v>0</v>
      </c>
      <c r="C109">
        <f>HYPERLINK("https://github.com/pmd/pmd/commit/d045c1792998f2305c41d5b0a3e14a979f4ff86e", "d045c1792998f2305c41d5b0a3e14a979f4ff86e")</f>
        <v>0</v>
      </c>
      <c r="D109" t="s">
        <v>758</v>
      </c>
      <c r="E109" t="s">
        <v>830</v>
      </c>
      <c r="F109" t="s">
        <v>1572</v>
      </c>
      <c r="G109" t="s">
        <v>2822</v>
      </c>
      <c r="H109" t="s">
        <v>3693</v>
      </c>
    </row>
    <row r="110" spans="1:8">
      <c r="A110" t="s">
        <v>42</v>
      </c>
      <c r="B110">
        <f>HYPERLINK("https://github.com/pmd/pmd/commit/b719788981f3355e23d67e46952bfdae07e40430", "b719788981f3355e23d67e46952bfdae07e40430")</f>
        <v>0</v>
      </c>
      <c r="C110">
        <f>HYPERLINK("https://github.com/pmd/pmd/commit/e97a7e342e53ad06e83f206fbfbca4f7332de9a5", "e97a7e342e53ad06e83f206fbfbca4f7332de9a5")</f>
        <v>0</v>
      </c>
      <c r="D110" t="s">
        <v>757</v>
      </c>
      <c r="E110" t="s">
        <v>831</v>
      </c>
      <c r="F110" t="s">
        <v>1573</v>
      </c>
      <c r="G110" t="s">
        <v>2823</v>
      </c>
      <c r="H110" t="s">
        <v>3694</v>
      </c>
    </row>
    <row r="111" spans="1:8">
      <c r="H111" t="s">
        <v>3695</v>
      </c>
    </row>
    <row r="112" spans="1:8">
      <c r="H112" t="s">
        <v>3696</v>
      </c>
    </row>
    <row r="113" spans="1:8">
      <c r="H113" t="s">
        <v>3697</v>
      </c>
    </row>
    <row r="114" spans="1:8">
      <c r="A114" t="s">
        <v>47</v>
      </c>
      <c r="B114">
        <f>HYPERLINK("https://github.com/pmd/pmd/commit/4797bff7f99f6999f444592370732eb5e6b23dda", "4797bff7f99f6999f444592370732eb5e6b23dda")</f>
        <v>0</v>
      </c>
      <c r="C114">
        <f>HYPERLINK("https://github.com/pmd/pmd/commit/7873dd773448f6e8bb491073b810a189af07fca5", "7873dd773448f6e8bb491073b810a189af07fca5")</f>
        <v>0</v>
      </c>
      <c r="D114" t="s">
        <v>758</v>
      </c>
      <c r="E114" t="s">
        <v>836</v>
      </c>
      <c r="F114" t="s">
        <v>1575</v>
      </c>
      <c r="G114" t="s">
        <v>2825</v>
      </c>
      <c r="H114" t="s">
        <v>3705</v>
      </c>
    </row>
    <row r="115" spans="1:8">
      <c r="H115" t="s">
        <v>3706</v>
      </c>
    </row>
    <row r="116" spans="1:8">
      <c r="H116" t="s">
        <v>3707</v>
      </c>
    </row>
    <row r="117" spans="1:8">
      <c r="A117" t="s">
        <v>55</v>
      </c>
      <c r="B117">
        <f>HYPERLINK("https://github.com/pmd/pmd/commit/0a534defd7405b5d5c41e4754c991d83a0c81609", "0a534defd7405b5d5c41e4754c991d83a0c81609")</f>
        <v>0</v>
      </c>
      <c r="C117">
        <f>HYPERLINK("https://github.com/pmd/pmd/commit/c1f1d4c17ccd41575ff6fba53f12b8474ee22742", "c1f1d4c17ccd41575ff6fba53f12b8474ee22742")</f>
        <v>0</v>
      </c>
      <c r="D117" t="s">
        <v>757</v>
      </c>
      <c r="E117" t="s">
        <v>844</v>
      </c>
      <c r="F117" t="s">
        <v>1620</v>
      </c>
      <c r="G117" t="s">
        <v>2807</v>
      </c>
      <c r="H117" t="s">
        <v>3765</v>
      </c>
    </row>
    <row r="118" spans="1:8">
      <c r="A118" t="s">
        <v>56</v>
      </c>
      <c r="B118">
        <f>HYPERLINK("https://github.com/pmd/pmd/commit/2af02643f2f0ee8acd69d7ffdb90335ef4e5031e", "2af02643f2f0ee8acd69d7ffdb90335ef4e5031e")</f>
        <v>0</v>
      </c>
      <c r="C118">
        <f>HYPERLINK("https://github.com/pmd/pmd/commit/08c6f418188ca77327c0133b6fa4799f0bf68fc7", "08c6f418188ca77327c0133b6fa4799f0bf68fc7")</f>
        <v>0</v>
      </c>
      <c r="D118" t="s">
        <v>757</v>
      </c>
      <c r="E118" t="s">
        <v>845</v>
      </c>
      <c r="F118" t="s">
        <v>1620</v>
      </c>
      <c r="G118" t="s">
        <v>2807</v>
      </c>
      <c r="H118" t="s">
        <v>3766</v>
      </c>
    </row>
    <row r="119" spans="1:8">
      <c r="H119" t="s">
        <v>3767</v>
      </c>
    </row>
    <row r="120" spans="1:8">
      <c r="H120" t="s">
        <v>3768</v>
      </c>
    </row>
    <row r="121" spans="1:8">
      <c r="F121" t="s">
        <v>1621</v>
      </c>
      <c r="G121" t="s">
        <v>2832</v>
      </c>
      <c r="H121" t="s">
        <v>3597</v>
      </c>
    </row>
    <row r="122" spans="1:8">
      <c r="A122" t="s">
        <v>57</v>
      </c>
      <c r="B122">
        <f>HYPERLINK("https://github.com/pmd/pmd/commit/85912c0c33cca3501b4746f162f7ebb61f1fe952", "85912c0c33cca3501b4746f162f7ebb61f1fe952")</f>
        <v>0</v>
      </c>
      <c r="C122">
        <f>HYPERLINK("https://github.com/pmd/pmd/commit/228ec52e14c771a2ec971c9667d594efb2909962", "228ec52e14c771a2ec971c9667d594efb2909962")</f>
        <v>0</v>
      </c>
      <c r="D122" t="s">
        <v>757</v>
      </c>
      <c r="E122" t="s">
        <v>846</v>
      </c>
      <c r="F122" t="s">
        <v>1622</v>
      </c>
      <c r="G122" t="s">
        <v>2869</v>
      </c>
      <c r="H122" t="s">
        <v>3672</v>
      </c>
    </row>
    <row r="123" spans="1:8">
      <c r="H123" t="s">
        <v>3769</v>
      </c>
    </row>
    <row r="124" spans="1:8">
      <c r="H124" t="s">
        <v>3770</v>
      </c>
    </row>
    <row r="125" spans="1:8">
      <c r="H125" t="s">
        <v>3771</v>
      </c>
    </row>
    <row r="126" spans="1:8">
      <c r="A126" t="s">
        <v>58</v>
      </c>
      <c r="B126">
        <f>HYPERLINK("https://github.com/pmd/pmd/commit/8b51e7b5cd9578de40d133e4ea7e2a7d2c70cc72", "8b51e7b5cd9578de40d133e4ea7e2a7d2c70cc72")</f>
        <v>0</v>
      </c>
      <c r="C126">
        <f>HYPERLINK("https://github.com/pmd/pmd/commit/2c81e86a09c23096b8e4d64bfe6d612c21d32e72", "2c81e86a09c23096b8e4d64bfe6d612c21d32e72")</f>
        <v>0</v>
      </c>
      <c r="D126" t="s">
        <v>757</v>
      </c>
      <c r="E126" t="s">
        <v>847</v>
      </c>
      <c r="F126" t="s">
        <v>1623</v>
      </c>
      <c r="G126" t="s">
        <v>2870</v>
      </c>
      <c r="H126" t="s">
        <v>3597</v>
      </c>
    </row>
    <row r="127" spans="1:8">
      <c r="F127" t="s">
        <v>1620</v>
      </c>
      <c r="G127" t="s">
        <v>2807</v>
      </c>
      <c r="H127" t="s">
        <v>3772</v>
      </c>
    </row>
    <row r="128" spans="1:8">
      <c r="H128" t="s">
        <v>3773</v>
      </c>
    </row>
    <row r="129" spans="1:8">
      <c r="H129" t="s">
        <v>3774</v>
      </c>
    </row>
    <row r="130" spans="1:8">
      <c r="H130" t="s">
        <v>3775</v>
      </c>
    </row>
    <row r="131" spans="1:8">
      <c r="H131" t="s">
        <v>3776</v>
      </c>
    </row>
    <row r="132" spans="1:8">
      <c r="H132" t="s">
        <v>3777</v>
      </c>
    </row>
    <row r="133" spans="1:8">
      <c r="A133" t="s">
        <v>59</v>
      </c>
      <c r="B133">
        <f>HYPERLINK("https://github.com/pmd/pmd/commit/7684cad4b48b9a2796bfbc90eb32b54296911738", "7684cad4b48b9a2796bfbc90eb32b54296911738")</f>
        <v>0</v>
      </c>
      <c r="C133">
        <f>HYPERLINK("https://github.com/pmd/pmd/commit/248ac9c11125e5de098a2ba775c6eaafbb984f74", "248ac9c11125e5de098a2ba775c6eaafbb984f74")</f>
        <v>0</v>
      </c>
      <c r="D133" t="s">
        <v>757</v>
      </c>
      <c r="E133" t="s">
        <v>848</v>
      </c>
      <c r="F133" t="s">
        <v>1620</v>
      </c>
      <c r="G133" t="s">
        <v>2807</v>
      </c>
      <c r="H133" t="s">
        <v>3672</v>
      </c>
    </row>
    <row r="134" spans="1:8">
      <c r="H134" t="s">
        <v>3778</v>
      </c>
    </row>
    <row r="135" spans="1:8">
      <c r="H135" t="s">
        <v>3779</v>
      </c>
    </row>
    <row r="136" spans="1:8">
      <c r="A136" t="s">
        <v>60</v>
      </c>
      <c r="B136">
        <f>HYPERLINK("https://github.com/pmd/pmd/commit/c034f3536adbded3827febd175099fdaf4ed5a06", "c034f3536adbded3827febd175099fdaf4ed5a06")</f>
        <v>0</v>
      </c>
      <c r="C136">
        <f>HYPERLINK("https://github.com/pmd/pmd/commit/3ed605c62b672897be32db455dd5b9aa7071b6d6", "3ed605c62b672897be32db455dd5b9aa7071b6d6")</f>
        <v>0</v>
      </c>
      <c r="D136" t="s">
        <v>757</v>
      </c>
      <c r="E136" t="s">
        <v>849</v>
      </c>
      <c r="F136" t="s">
        <v>1624</v>
      </c>
      <c r="G136" t="s">
        <v>2829</v>
      </c>
      <c r="H136" t="s">
        <v>3597</v>
      </c>
    </row>
    <row r="137" spans="1:8">
      <c r="H137" t="s">
        <v>3766</v>
      </c>
    </row>
    <row r="138" spans="1:8">
      <c r="A138" t="s">
        <v>61</v>
      </c>
      <c r="B138">
        <f>HYPERLINK("https://github.com/pmd/pmd/commit/6b0352cdf5591e2cb97176f194fde6035850dfb5", "6b0352cdf5591e2cb97176f194fde6035850dfb5")</f>
        <v>0</v>
      </c>
      <c r="C138">
        <f>HYPERLINK("https://github.com/pmd/pmd/commit/0bf64b571ad52a7d78b90cfc9e51a17e511d3449", "0bf64b571ad52a7d78b90cfc9e51a17e511d3449")</f>
        <v>0</v>
      </c>
      <c r="D138" t="s">
        <v>757</v>
      </c>
      <c r="E138" t="s">
        <v>850</v>
      </c>
      <c r="F138" t="s">
        <v>1596</v>
      </c>
      <c r="G138" t="s">
        <v>2845</v>
      </c>
      <c r="H138" t="s">
        <v>3622</v>
      </c>
    </row>
    <row r="139" spans="1:8">
      <c r="F139" t="s">
        <v>1625</v>
      </c>
      <c r="G139" t="s">
        <v>2871</v>
      </c>
      <c r="H139" t="s">
        <v>3780</v>
      </c>
    </row>
    <row r="140" spans="1:8">
      <c r="H140" t="s">
        <v>3781</v>
      </c>
    </row>
    <row r="141" spans="1:8">
      <c r="H141" t="s">
        <v>3782</v>
      </c>
    </row>
    <row r="142" spans="1:8">
      <c r="H142" t="s">
        <v>3783</v>
      </c>
    </row>
    <row r="143" spans="1:8">
      <c r="F143" t="s">
        <v>1626</v>
      </c>
      <c r="G143" t="s">
        <v>2872</v>
      </c>
      <c r="H143" t="s">
        <v>3649</v>
      </c>
    </row>
    <row r="144" spans="1:8">
      <c r="H144" t="s">
        <v>3784</v>
      </c>
    </row>
    <row r="145" spans="1:8">
      <c r="F145" t="s">
        <v>1627</v>
      </c>
      <c r="G145" t="s">
        <v>2873</v>
      </c>
      <c r="H145" t="s">
        <v>3785</v>
      </c>
    </row>
    <row r="146" spans="1:8">
      <c r="F146" t="s">
        <v>1628</v>
      </c>
      <c r="G146" t="s">
        <v>2874</v>
      </c>
      <c r="H146" t="s">
        <v>3672</v>
      </c>
    </row>
    <row r="147" spans="1:8">
      <c r="H147" t="s">
        <v>3769</v>
      </c>
    </row>
    <row r="148" spans="1:8">
      <c r="H148" t="s">
        <v>3786</v>
      </c>
    </row>
    <row r="149" spans="1:8">
      <c r="H149" t="s">
        <v>3770</v>
      </c>
    </row>
    <row r="150" spans="1:8">
      <c r="H150" t="s">
        <v>3766</v>
      </c>
    </row>
    <row r="151" spans="1:8">
      <c r="F151" t="s">
        <v>1629</v>
      </c>
      <c r="G151" t="s">
        <v>2875</v>
      </c>
      <c r="H151" t="s">
        <v>3787</v>
      </c>
    </row>
    <row r="152" spans="1:8">
      <c r="H152" t="s">
        <v>3788</v>
      </c>
    </row>
    <row r="153" spans="1:8">
      <c r="F153" t="s">
        <v>1630</v>
      </c>
      <c r="G153" t="s">
        <v>2876</v>
      </c>
      <c r="H153" t="s">
        <v>3597</v>
      </c>
    </row>
    <row r="154" spans="1:8">
      <c r="F154" t="s">
        <v>1631</v>
      </c>
      <c r="G154" t="s">
        <v>2877</v>
      </c>
      <c r="H154" t="s">
        <v>3789</v>
      </c>
    </row>
    <row r="155" spans="1:8">
      <c r="H155" t="s">
        <v>3790</v>
      </c>
    </row>
    <row r="156" spans="1:8">
      <c r="H156" t="s">
        <v>3791</v>
      </c>
    </row>
    <row r="157" spans="1:8">
      <c r="H157" t="s">
        <v>3792</v>
      </c>
    </row>
    <row r="158" spans="1:8">
      <c r="H158" t="s">
        <v>3793</v>
      </c>
    </row>
    <row r="159" spans="1:8">
      <c r="A159" t="s">
        <v>62</v>
      </c>
      <c r="B159">
        <f>HYPERLINK("https://github.com/pmd/pmd/commit/f72dc2d18446f6e2bbd38b0896ec94c990f40a9f", "f72dc2d18446f6e2bbd38b0896ec94c990f40a9f")</f>
        <v>0</v>
      </c>
      <c r="C159">
        <f>HYPERLINK("https://github.com/pmd/pmd/commit/bdea301921181455cd2bd194d343ae04512b85fd", "bdea301921181455cd2bd194d343ae04512b85fd")</f>
        <v>0</v>
      </c>
      <c r="D159" t="s">
        <v>757</v>
      </c>
      <c r="E159" t="s">
        <v>851</v>
      </c>
      <c r="F159" t="s">
        <v>1626</v>
      </c>
      <c r="G159" t="s">
        <v>2872</v>
      </c>
      <c r="H159" t="s">
        <v>3680</v>
      </c>
    </row>
    <row r="160" spans="1:8">
      <c r="A160" t="s">
        <v>63</v>
      </c>
      <c r="B160">
        <f>HYPERLINK("https://github.com/pmd/pmd/commit/ad6b45592698048183e06e9deb705d77cd1d6a13", "ad6b45592698048183e06e9deb705d77cd1d6a13")</f>
        <v>0</v>
      </c>
      <c r="C160">
        <f>HYPERLINK("https://github.com/pmd/pmd/commit/3208bcdfcdd99f3b6ac4b5eed3e9cfd0da3f0dd3", "3208bcdfcdd99f3b6ac4b5eed3e9cfd0da3f0dd3")</f>
        <v>0</v>
      </c>
      <c r="D160" t="s">
        <v>757</v>
      </c>
      <c r="E160" t="s">
        <v>852</v>
      </c>
      <c r="F160" t="s">
        <v>1604</v>
      </c>
      <c r="G160" t="s">
        <v>2853</v>
      </c>
      <c r="H160" t="s">
        <v>3680</v>
      </c>
    </row>
    <row r="161" spans="1:8">
      <c r="H161" t="s">
        <v>3794</v>
      </c>
    </row>
    <row r="162" spans="1:8">
      <c r="A162" t="s">
        <v>64</v>
      </c>
      <c r="B162">
        <f>HYPERLINK("https://github.com/pmd/pmd/commit/8665d850e7fe7cc630ed69ac5bb1d99a17bc8449", "8665d850e7fe7cc630ed69ac5bb1d99a17bc8449")</f>
        <v>0</v>
      </c>
      <c r="C162">
        <f>HYPERLINK("https://github.com/pmd/pmd/commit/b14aecd654e2d7f159c31ad2b5eb7b557dab39ef", "b14aecd654e2d7f159c31ad2b5eb7b557dab39ef")</f>
        <v>0</v>
      </c>
      <c r="D162" t="s">
        <v>757</v>
      </c>
      <c r="E162" t="s">
        <v>853</v>
      </c>
      <c r="F162" t="s">
        <v>1628</v>
      </c>
      <c r="G162" t="s">
        <v>2874</v>
      </c>
      <c r="H162" t="s">
        <v>3680</v>
      </c>
    </row>
    <row r="163" spans="1:8">
      <c r="A163" t="s">
        <v>65</v>
      </c>
      <c r="B163">
        <f>HYPERLINK("https://github.com/pmd/pmd/commit/3f6a4d670554ebbd6b9232cf5625f31b47cfff8c", "3f6a4d670554ebbd6b9232cf5625f31b47cfff8c")</f>
        <v>0</v>
      </c>
      <c r="C163">
        <f>HYPERLINK("https://github.com/pmd/pmd/commit/8665d850e7fe7cc630ed69ac5bb1d99a17bc8449", "8665d850e7fe7cc630ed69ac5bb1d99a17bc8449")</f>
        <v>0</v>
      </c>
      <c r="D163" t="s">
        <v>757</v>
      </c>
      <c r="E163" t="s">
        <v>854</v>
      </c>
      <c r="F163" t="s">
        <v>1629</v>
      </c>
      <c r="G163" t="s">
        <v>2875</v>
      </c>
      <c r="H163" t="s">
        <v>3680</v>
      </c>
    </row>
    <row r="164" spans="1:8">
      <c r="A164" t="s">
        <v>68</v>
      </c>
      <c r="B164">
        <f>HYPERLINK("https://github.com/pmd/pmd/commit/cdfb78be31b7f45426ee67e8295c1ba0dae306b7", "cdfb78be31b7f45426ee67e8295c1ba0dae306b7")</f>
        <v>0</v>
      </c>
      <c r="C164">
        <f>HYPERLINK("https://github.com/pmd/pmd/commit/d27496d6da7247cce2e00bdeb1e566a02e8159a5", "d27496d6da7247cce2e00bdeb1e566a02e8159a5")</f>
        <v>0</v>
      </c>
      <c r="D164" t="s">
        <v>757</v>
      </c>
      <c r="E164" t="s">
        <v>857</v>
      </c>
      <c r="F164" t="s">
        <v>1620</v>
      </c>
      <c r="G164" t="s">
        <v>2807</v>
      </c>
      <c r="H164" t="s">
        <v>3799</v>
      </c>
    </row>
    <row r="165" spans="1:8">
      <c r="H165" t="s">
        <v>3800</v>
      </c>
    </row>
    <row r="166" spans="1:8">
      <c r="H166" t="s">
        <v>3801</v>
      </c>
    </row>
    <row r="167" spans="1:8">
      <c r="H167" t="s">
        <v>3802</v>
      </c>
    </row>
    <row r="168" spans="1:8">
      <c r="A168" t="s">
        <v>69</v>
      </c>
      <c r="B168">
        <f>HYPERLINK("https://github.com/pmd/pmd/commit/e8e747ce55b8d7ca5ba6ee8f78e35947667e13de", "e8e747ce55b8d7ca5ba6ee8f78e35947667e13de")</f>
        <v>0</v>
      </c>
      <c r="C168">
        <f>HYPERLINK("https://github.com/pmd/pmd/commit/e0c0d98a70a5cda5863c2bad90ec98edd8b8f709", "e0c0d98a70a5cda5863c2bad90ec98edd8b8f709")</f>
        <v>0</v>
      </c>
      <c r="D168" t="s">
        <v>757</v>
      </c>
      <c r="E168" t="s">
        <v>858</v>
      </c>
      <c r="F168" t="s">
        <v>1562</v>
      </c>
      <c r="G168" t="s">
        <v>2813</v>
      </c>
      <c r="H168" t="s">
        <v>3680</v>
      </c>
    </row>
    <row r="169" spans="1:8">
      <c r="H169" t="s">
        <v>3794</v>
      </c>
    </row>
    <row r="170" spans="1:8">
      <c r="H170" t="s">
        <v>3803</v>
      </c>
    </row>
    <row r="171" spans="1:8">
      <c r="H171" t="s">
        <v>3804</v>
      </c>
    </row>
    <row r="172" spans="1:8">
      <c r="H172" t="s">
        <v>3805</v>
      </c>
    </row>
    <row r="173" spans="1:8">
      <c r="H173" t="s">
        <v>3806</v>
      </c>
    </row>
    <row r="174" spans="1:8">
      <c r="H174" t="s">
        <v>3807</v>
      </c>
    </row>
    <row r="175" spans="1:8">
      <c r="H175" t="s">
        <v>3808</v>
      </c>
    </row>
    <row r="176" spans="1:8">
      <c r="H176" t="s">
        <v>3809</v>
      </c>
    </row>
    <row r="177" spans="1:8">
      <c r="H177" t="s">
        <v>3810</v>
      </c>
    </row>
    <row r="178" spans="1:8">
      <c r="H178" t="s">
        <v>3811</v>
      </c>
    </row>
    <row r="179" spans="1:8">
      <c r="H179" t="s">
        <v>3812</v>
      </c>
    </row>
    <row r="180" spans="1:8">
      <c r="H180" t="s">
        <v>3813</v>
      </c>
    </row>
    <row r="181" spans="1:8">
      <c r="H181" t="s">
        <v>3814</v>
      </c>
    </row>
    <row r="182" spans="1:8">
      <c r="H182" t="s">
        <v>3815</v>
      </c>
    </row>
    <row r="183" spans="1:8">
      <c r="H183" t="s">
        <v>3816</v>
      </c>
    </row>
    <row r="184" spans="1:8">
      <c r="H184" t="s">
        <v>3817</v>
      </c>
    </row>
    <row r="185" spans="1:8">
      <c r="H185" t="s">
        <v>3818</v>
      </c>
    </row>
    <row r="186" spans="1:8">
      <c r="H186" t="s">
        <v>3819</v>
      </c>
    </row>
    <row r="187" spans="1:8">
      <c r="A187" t="s">
        <v>70</v>
      </c>
      <c r="B187">
        <f>HYPERLINK("https://github.com/pmd/pmd/commit/c77a632c35d0ec9c30a45110bebe9c189b09b9b3", "c77a632c35d0ec9c30a45110bebe9c189b09b9b3")</f>
        <v>0</v>
      </c>
      <c r="C187">
        <f>HYPERLINK("https://github.com/pmd/pmd/commit/1f9aab3a74922ab3cc4c818861458f14831c7209", "1f9aab3a74922ab3cc4c818861458f14831c7209")</f>
        <v>0</v>
      </c>
      <c r="D187" t="s">
        <v>757</v>
      </c>
      <c r="E187" t="s">
        <v>859</v>
      </c>
      <c r="F187" t="s">
        <v>1633</v>
      </c>
      <c r="G187" t="s">
        <v>2880</v>
      </c>
      <c r="H187" t="s">
        <v>3680</v>
      </c>
    </row>
    <row r="188" spans="1:8">
      <c r="H188" t="s">
        <v>3794</v>
      </c>
    </row>
    <row r="189" spans="1:8">
      <c r="H189" t="s">
        <v>3803</v>
      </c>
    </row>
    <row r="190" spans="1:8">
      <c r="A190" t="s">
        <v>72</v>
      </c>
      <c r="B190">
        <f>HYPERLINK("https://github.com/pmd/pmd/commit/b5299c890df4c8fc49835da5fe8a44a7424c150c", "b5299c890df4c8fc49835da5fe8a44a7424c150c")</f>
        <v>0</v>
      </c>
      <c r="C190">
        <f>HYPERLINK("https://github.com/pmd/pmd/commit/e93c90fec3f6d0d53cbab17bfcbed2828f65459e", "e93c90fec3f6d0d53cbab17bfcbed2828f65459e")</f>
        <v>0</v>
      </c>
      <c r="D190" t="s">
        <v>757</v>
      </c>
      <c r="E190" t="s">
        <v>861</v>
      </c>
      <c r="F190" t="s">
        <v>1594</v>
      </c>
      <c r="G190" t="s">
        <v>2843</v>
      </c>
      <c r="H190" t="s">
        <v>3613</v>
      </c>
    </row>
    <row r="191" spans="1:8">
      <c r="H191" t="s">
        <v>3614</v>
      </c>
    </row>
    <row r="192" spans="1:8">
      <c r="H192" t="s">
        <v>3615</v>
      </c>
    </row>
    <row r="193" spans="1:8">
      <c r="A193" t="s">
        <v>73</v>
      </c>
      <c r="B193">
        <f>HYPERLINK("https://github.com/pmd/pmd/commit/f9f35e07020ba50a6d322693b1c037c5abdbbb1d", "f9f35e07020ba50a6d322693b1c037c5abdbbb1d")</f>
        <v>0</v>
      </c>
      <c r="C193">
        <f>HYPERLINK("https://github.com/pmd/pmd/commit/b5299c890df4c8fc49835da5fe8a44a7424c150c", "b5299c890df4c8fc49835da5fe8a44a7424c150c")</f>
        <v>0</v>
      </c>
      <c r="D193" t="s">
        <v>757</v>
      </c>
      <c r="E193" t="s">
        <v>862</v>
      </c>
      <c r="F193" t="s">
        <v>1634</v>
      </c>
      <c r="G193" t="s">
        <v>2881</v>
      </c>
      <c r="H193" t="s">
        <v>3820</v>
      </c>
    </row>
    <row r="194" spans="1:8">
      <c r="H194" t="s">
        <v>3821</v>
      </c>
    </row>
    <row r="195" spans="1:8">
      <c r="H195" t="s">
        <v>3822</v>
      </c>
    </row>
    <row r="196" spans="1:8">
      <c r="A196" t="s">
        <v>74</v>
      </c>
      <c r="B196">
        <f>HYPERLINK("https://github.com/pmd/pmd/commit/e339b25ef0ff5a30413e878dc38cc09d3565f535", "e339b25ef0ff5a30413e878dc38cc09d3565f535")</f>
        <v>0</v>
      </c>
      <c r="C196">
        <f>HYPERLINK("https://github.com/pmd/pmd/commit/58b823ad3926efb842feffba19b9c1f999b50d32", "58b823ad3926efb842feffba19b9c1f999b50d32")</f>
        <v>0</v>
      </c>
      <c r="D196" t="s">
        <v>757</v>
      </c>
      <c r="E196" t="s">
        <v>863</v>
      </c>
      <c r="F196" t="s">
        <v>1633</v>
      </c>
      <c r="G196" t="s">
        <v>2880</v>
      </c>
      <c r="H196" t="s">
        <v>3823</v>
      </c>
    </row>
    <row r="197" spans="1:8">
      <c r="A197" t="s">
        <v>75</v>
      </c>
      <c r="B197">
        <f>HYPERLINK("https://github.com/pmd/pmd/commit/97ee3446f0ab55660ad1495abca5f0ca14cb55c2", "97ee3446f0ab55660ad1495abca5f0ca14cb55c2")</f>
        <v>0</v>
      </c>
      <c r="C197">
        <f>HYPERLINK("https://github.com/pmd/pmd/commit/a89d2a10b4337ee73d00980c38c550e4a3be9c44", "a89d2a10b4337ee73d00980c38c550e4a3be9c44")</f>
        <v>0</v>
      </c>
      <c r="D197" t="s">
        <v>757</v>
      </c>
      <c r="E197" t="s">
        <v>864</v>
      </c>
      <c r="F197" t="s">
        <v>1603</v>
      </c>
      <c r="G197" t="s">
        <v>2852</v>
      </c>
      <c r="H197" t="s">
        <v>3680</v>
      </c>
    </row>
    <row r="198" spans="1:8">
      <c r="H198" t="s">
        <v>3794</v>
      </c>
    </row>
    <row r="199" spans="1:8">
      <c r="H199" t="s">
        <v>3803</v>
      </c>
    </row>
    <row r="200" spans="1:8">
      <c r="H200" t="s">
        <v>3804</v>
      </c>
    </row>
    <row r="201" spans="1:8">
      <c r="A201" t="s">
        <v>77</v>
      </c>
      <c r="B201">
        <f>HYPERLINK("https://github.com/pmd/pmd/commit/9a940e0cc57577c730a54adf2582612581cb05af", "9a940e0cc57577c730a54adf2582612581cb05af")</f>
        <v>0</v>
      </c>
      <c r="C201">
        <f>HYPERLINK("https://github.com/pmd/pmd/commit/852da1f56e4586d297e623e4d8a901e88128f322", "852da1f56e4586d297e623e4d8a901e88128f322")</f>
        <v>0</v>
      </c>
      <c r="D201" t="s">
        <v>757</v>
      </c>
      <c r="E201" t="s">
        <v>866</v>
      </c>
      <c r="F201" t="s">
        <v>1636</v>
      </c>
      <c r="G201" t="s">
        <v>2883</v>
      </c>
      <c r="H201" t="s">
        <v>3825</v>
      </c>
    </row>
    <row r="202" spans="1:8">
      <c r="A202" t="s">
        <v>78</v>
      </c>
      <c r="B202">
        <f>HYPERLINK("https://github.com/pmd/pmd/commit/318f675d9428facd1e24f431aebb487092a02909", "318f675d9428facd1e24f431aebb487092a02909")</f>
        <v>0</v>
      </c>
      <c r="C202">
        <f>HYPERLINK("https://github.com/pmd/pmd/commit/c2234a5a8be194b27a53082ae89a5aa2304fe3b7", "c2234a5a8be194b27a53082ae89a5aa2304fe3b7")</f>
        <v>0</v>
      </c>
      <c r="D202" t="s">
        <v>757</v>
      </c>
      <c r="E202" t="s">
        <v>867</v>
      </c>
      <c r="F202" t="s">
        <v>1606</v>
      </c>
      <c r="G202" t="s">
        <v>2855</v>
      </c>
      <c r="H202" t="s">
        <v>3680</v>
      </c>
    </row>
    <row r="203" spans="1:8">
      <c r="H203" t="s">
        <v>3794</v>
      </c>
    </row>
    <row r="204" spans="1:8">
      <c r="H204" t="s">
        <v>3803</v>
      </c>
    </row>
    <row r="205" spans="1:8">
      <c r="H205" t="s">
        <v>3804</v>
      </c>
    </row>
    <row r="206" spans="1:8">
      <c r="A206" t="s">
        <v>79</v>
      </c>
      <c r="B206">
        <f>HYPERLINK("https://github.com/pmd/pmd/commit/97ff599330e71649e5d3573b033e23030a123a8e", "97ff599330e71649e5d3573b033e23030a123a8e")</f>
        <v>0</v>
      </c>
      <c r="C206">
        <f>HYPERLINK("https://github.com/pmd/pmd/commit/8fc93f5e890c5c55819abbc16ab7bbd297dbaf95", "8fc93f5e890c5c55819abbc16ab7bbd297dbaf95")</f>
        <v>0</v>
      </c>
      <c r="D206" t="s">
        <v>757</v>
      </c>
      <c r="E206" t="s">
        <v>868</v>
      </c>
      <c r="F206" t="s">
        <v>1637</v>
      </c>
      <c r="G206" t="s">
        <v>2884</v>
      </c>
      <c r="H206" t="s">
        <v>3832</v>
      </c>
    </row>
    <row r="207" spans="1:8">
      <c r="H207" t="s">
        <v>3833</v>
      </c>
    </row>
    <row r="208" spans="1:8">
      <c r="H208" t="s">
        <v>3834</v>
      </c>
    </row>
    <row r="209" spans="1:8">
      <c r="H209" t="s">
        <v>3835</v>
      </c>
    </row>
    <row r="210" spans="1:8">
      <c r="H210" t="s">
        <v>3836</v>
      </c>
    </row>
    <row r="211" spans="1:8">
      <c r="H211" t="s">
        <v>3837</v>
      </c>
    </row>
    <row r="212" spans="1:8">
      <c r="A212" t="s">
        <v>80</v>
      </c>
      <c r="B212">
        <f>HYPERLINK("https://github.com/pmd/pmd/commit/5c82eb9fa8a09dcb05723162ec55ee1a441148e2", "5c82eb9fa8a09dcb05723162ec55ee1a441148e2")</f>
        <v>0</v>
      </c>
      <c r="C212">
        <f>HYPERLINK("https://github.com/pmd/pmd/commit/d3686791a945c7c989639c6dbd91eae03a3f243c", "d3686791a945c7c989639c6dbd91eae03a3f243c")</f>
        <v>0</v>
      </c>
      <c r="D212" t="s">
        <v>757</v>
      </c>
      <c r="E212" t="s">
        <v>869</v>
      </c>
      <c r="F212" t="s">
        <v>1619</v>
      </c>
      <c r="G212" t="s">
        <v>2868</v>
      </c>
      <c r="H212" t="s">
        <v>3838</v>
      </c>
    </row>
    <row r="213" spans="1:8">
      <c r="H213" t="s">
        <v>3839</v>
      </c>
    </row>
    <row r="214" spans="1:8">
      <c r="H214" t="s">
        <v>3840</v>
      </c>
    </row>
    <row r="215" spans="1:8">
      <c r="H215" t="s">
        <v>3841</v>
      </c>
    </row>
    <row r="216" spans="1:8">
      <c r="A216" t="s">
        <v>81</v>
      </c>
      <c r="B216">
        <f>HYPERLINK("https://github.com/pmd/pmd/commit/1d466f0ea08691d749454fe924a81998638e30ab", "1d466f0ea08691d749454fe924a81998638e30ab")</f>
        <v>0</v>
      </c>
      <c r="C216">
        <f>HYPERLINK("https://github.com/pmd/pmd/commit/604a47733a6b2a8361dd38b5bc16b5ac95a82353", "604a47733a6b2a8361dd38b5bc16b5ac95a82353")</f>
        <v>0</v>
      </c>
      <c r="D216" t="s">
        <v>757</v>
      </c>
      <c r="E216" t="s">
        <v>870</v>
      </c>
      <c r="F216" t="s">
        <v>1638</v>
      </c>
      <c r="G216" t="s">
        <v>2885</v>
      </c>
      <c r="H216" t="s">
        <v>3680</v>
      </c>
    </row>
    <row r="217" spans="1:8">
      <c r="H217" t="s">
        <v>3794</v>
      </c>
    </row>
    <row r="218" spans="1:8">
      <c r="A218" t="s">
        <v>82</v>
      </c>
      <c r="B218">
        <f>HYPERLINK("https://github.com/pmd/pmd/commit/1e25e87d89b92b55921eafe3805c850ade0cc224", "1e25e87d89b92b55921eafe3805c850ade0cc224")</f>
        <v>0</v>
      </c>
      <c r="C218">
        <f>HYPERLINK("https://github.com/pmd/pmd/commit/00076ab582f60052c3289caf80031002d9ea509d", "00076ab582f60052c3289caf80031002d9ea509d")</f>
        <v>0</v>
      </c>
      <c r="D218" t="s">
        <v>757</v>
      </c>
      <c r="E218" t="s">
        <v>871</v>
      </c>
      <c r="F218" t="s">
        <v>1639</v>
      </c>
      <c r="G218" t="s">
        <v>2886</v>
      </c>
      <c r="H218" t="s">
        <v>3842</v>
      </c>
    </row>
    <row r="219" spans="1:8">
      <c r="A219" t="s">
        <v>84</v>
      </c>
      <c r="B219">
        <f>HYPERLINK("https://github.com/pmd/pmd/commit/49b351ef2788f1b500c3be85033d35d9dda5ebc2", "49b351ef2788f1b500c3be85033d35d9dda5ebc2")</f>
        <v>0</v>
      </c>
      <c r="C219">
        <f>HYPERLINK("https://github.com/pmd/pmd/commit/76797516495223505a83fbeb0277b3788f9fe37f", "76797516495223505a83fbeb0277b3788f9fe37f")</f>
        <v>0</v>
      </c>
      <c r="D219" t="s">
        <v>757</v>
      </c>
      <c r="E219" t="s">
        <v>873</v>
      </c>
      <c r="F219" t="s">
        <v>1602</v>
      </c>
      <c r="G219" t="s">
        <v>2851</v>
      </c>
      <c r="H219" t="s">
        <v>3680</v>
      </c>
    </row>
    <row r="220" spans="1:8">
      <c r="H220" t="s">
        <v>3794</v>
      </c>
    </row>
    <row r="221" spans="1:8">
      <c r="A221" t="s">
        <v>85</v>
      </c>
      <c r="B221">
        <f>HYPERLINK("https://github.com/pmd/pmd/commit/4f30353c160717a878021e1c3d87d20caf93cf4d", "4f30353c160717a878021e1c3d87d20caf93cf4d")</f>
        <v>0</v>
      </c>
      <c r="C221">
        <f>HYPERLINK("https://github.com/pmd/pmd/commit/4b59df746eb2f6393a3c057f2ffab940d295c971", "4b59df746eb2f6393a3c057f2ffab940d295c971")</f>
        <v>0</v>
      </c>
      <c r="D221" t="s">
        <v>757</v>
      </c>
      <c r="E221" t="s">
        <v>874</v>
      </c>
      <c r="F221" t="s">
        <v>1641</v>
      </c>
      <c r="G221" t="s">
        <v>2888</v>
      </c>
      <c r="H221" t="s">
        <v>3857</v>
      </c>
    </row>
    <row r="222" spans="1:8">
      <c r="H222" t="s">
        <v>3858</v>
      </c>
    </row>
    <row r="223" spans="1:8">
      <c r="A223" t="s">
        <v>86</v>
      </c>
      <c r="B223">
        <f>HYPERLINK("https://github.com/pmd/pmd/commit/e7b7cd65a2cb9d0f4e3a9db60ef86d89c67b0b81", "e7b7cd65a2cb9d0f4e3a9db60ef86d89c67b0b81")</f>
        <v>0</v>
      </c>
      <c r="C223">
        <f>HYPERLINK("https://github.com/pmd/pmd/commit/4f30353c160717a878021e1c3d87d20caf93cf4d", "4f30353c160717a878021e1c3d87d20caf93cf4d")</f>
        <v>0</v>
      </c>
      <c r="D223" t="s">
        <v>757</v>
      </c>
      <c r="E223" t="s">
        <v>875</v>
      </c>
      <c r="F223" t="s">
        <v>1641</v>
      </c>
      <c r="G223" t="s">
        <v>2888</v>
      </c>
      <c r="H223" t="s">
        <v>3859</v>
      </c>
    </row>
    <row r="224" spans="1:8">
      <c r="H224" t="s">
        <v>3860</v>
      </c>
    </row>
    <row r="225" spans="1:8">
      <c r="A225" t="s">
        <v>87</v>
      </c>
      <c r="B225">
        <f>HYPERLINK("https://github.com/pmd/pmd/commit/e37288fc16edb7964b3d479ac1d058ab21f02c33", "e37288fc16edb7964b3d479ac1d058ab21f02c33")</f>
        <v>0</v>
      </c>
      <c r="C225">
        <f>HYPERLINK("https://github.com/pmd/pmd/commit/e7b7cd65a2cb9d0f4e3a9db60ef86d89c67b0b81", "e7b7cd65a2cb9d0f4e3a9db60ef86d89c67b0b81")</f>
        <v>0</v>
      </c>
      <c r="D225" t="s">
        <v>757</v>
      </c>
      <c r="E225" t="s">
        <v>876</v>
      </c>
      <c r="F225" t="s">
        <v>1641</v>
      </c>
      <c r="G225" t="s">
        <v>2888</v>
      </c>
      <c r="H225" t="s">
        <v>3861</v>
      </c>
    </row>
    <row r="226" spans="1:8">
      <c r="H226" t="s">
        <v>3862</v>
      </c>
    </row>
    <row r="227" spans="1:8">
      <c r="H227" t="s">
        <v>3863</v>
      </c>
    </row>
    <row r="228" spans="1:8">
      <c r="H228" t="s">
        <v>3864</v>
      </c>
    </row>
    <row r="229" spans="1:8">
      <c r="A229" t="s">
        <v>89</v>
      </c>
      <c r="B229">
        <f>HYPERLINK("https://github.com/pmd/pmd/commit/b18abcb4963ce92e1f2c6a3576202d36e25c6da6", "b18abcb4963ce92e1f2c6a3576202d36e25c6da6")</f>
        <v>0</v>
      </c>
      <c r="C229">
        <f>HYPERLINK("https://github.com/pmd/pmd/commit/556314cd688e51b1624db5e4bf07eb64adf0ee4b", "556314cd688e51b1624db5e4bf07eb64adf0ee4b")</f>
        <v>0</v>
      </c>
      <c r="D229" t="s">
        <v>757</v>
      </c>
      <c r="E229" t="s">
        <v>878</v>
      </c>
      <c r="F229" t="s">
        <v>1641</v>
      </c>
      <c r="G229" t="s">
        <v>2888</v>
      </c>
      <c r="H229" t="s">
        <v>3866</v>
      </c>
    </row>
    <row r="230" spans="1:8">
      <c r="A230" t="s">
        <v>90</v>
      </c>
      <c r="B230">
        <f>HYPERLINK("https://github.com/pmd/pmd/commit/f8b657e54ec5b73294717c127f92a59a18777b74", "f8b657e54ec5b73294717c127f92a59a18777b74")</f>
        <v>0</v>
      </c>
      <c r="C230">
        <f>HYPERLINK("https://github.com/pmd/pmd/commit/b18abcb4963ce92e1f2c6a3576202d36e25c6da6", "b18abcb4963ce92e1f2c6a3576202d36e25c6da6")</f>
        <v>0</v>
      </c>
      <c r="D230" t="s">
        <v>757</v>
      </c>
      <c r="E230" t="s">
        <v>879</v>
      </c>
      <c r="F230" t="s">
        <v>1641</v>
      </c>
      <c r="G230" t="s">
        <v>2888</v>
      </c>
      <c r="H230" t="s">
        <v>3867</v>
      </c>
    </row>
    <row r="231" spans="1:8">
      <c r="A231" t="s">
        <v>91</v>
      </c>
      <c r="B231">
        <f>HYPERLINK("https://github.com/pmd/pmd/commit/c5a4264e5889602edad8a326aba1cf9a2d012cf8", "c5a4264e5889602edad8a326aba1cf9a2d012cf8")</f>
        <v>0</v>
      </c>
      <c r="C231">
        <f>HYPERLINK("https://github.com/pmd/pmd/commit/1a0c050deceaccd82f5618951d8de04ccf29d4c8", "1a0c050deceaccd82f5618951d8de04ccf29d4c8")</f>
        <v>0</v>
      </c>
      <c r="D231" t="s">
        <v>757</v>
      </c>
      <c r="E231" t="s">
        <v>880</v>
      </c>
      <c r="F231" t="s">
        <v>1641</v>
      </c>
      <c r="G231" t="s">
        <v>2888</v>
      </c>
      <c r="H231" t="s">
        <v>3868</v>
      </c>
    </row>
    <row r="232" spans="1:8">
      <c r="A232" t="s">
        <v>92</v>
      </c>
      <c r="B232">
        <f>HYPERLINK("https://github.com/pmd/pmd/commit/25dfab0e492f27fd27d3d2a5af0905c8c3f725ce", "25dfab0e492f27fd27d3d2a5af0905c8c3f725ce")</f>
        <v>0</v>
      </c>
      <c r="C232">
        <f>HYPERLINK("https://github.com/pmd/pmd/commit/c5a4264e5889602edad8a326aba1cf9a2d012cf8", "c5a4264e5889602edad8a326aba1cf9a2d012cf8")</f>
        <v>0</v>
      </c>
      <c r="D232" t="s">
        <v>757</v>
      </c>
      <c r="E232" t="s">
        <v>881</v>
      </c>
      <c r="F232" t="s">
        <v>1641</v>
      </c>
      <c r="G232" t="s">
        <v>2888</v>
      </c>
      <c r="H232" t="s">
        <v>3869</v>
      </c>
    </row>
    <row r="233" spans="1:8">
      <c r="A233" t="s">
        <v>93</v>
      </c>
      <c r="B233">
        <f>HYPERLINK("https://github.com/pmd/pmd/commit/d2e8f058e54caa887f5d00d13a41d66f2fa4e445", "d2e8f058e54caa887f5d00d13a41d66f2fa4e445")</f>
        <v>0</v>
      </c>
      <c r="C233">
        <f>HYPERLINK("https://github.com/pmd/pmd/commit/48f79c0a8ea0cec04d22d5371f82af85cb9e7120", "48f79c0a8ea0cec04d22d5371f82af85cb9e7120")</f>
        <v>0</v>
      </c>
      <c r="D233" t="s">
        <v>757</v>
      </c>
      <c r="E233" t="s">
        <v>882</v>
      </c>
      <c r="F233" t="s">
        <v>1566</v>
      </c>
      <c r="G233" t="s">
        <v>2817</v>
      </c>
      <c r="H233" t="s">
        <v>3597</v>
      </c>
    </row>
    <row r="234" spans="1:8">
      <c r="H234" t="s">
        <v>3594</v>
      </c>
    </row>
    <row r="235" spans="1:8">
      <c r="F235" t="s">
        <v>1567</v>
      </c>
      <c r="G235" t="s">
        <v>2818</v>
      </c>
      <c r="H235" t="s">
        <v>3680</v>
      </c>
    </row>
    <row r="236" spans="1:8">
      <c r="F236" t="s">
        <v>1563</v>
      </c>
      <c r="G236" t="s">
        <v>2814</v>
      </c>
      <c r="H236" t="s">
        <v>3870</v>
      </c>
    </row>
    <row r="237" spans="1:8">
      <c r="H237" t="s">
        <v>3594</v>
      </c>
    </row>
    <row r="238" spans="1:8">
      <c r="H238" t="s">
        <v>3683</v>
      </c>
    </row>
    <row r="239" spans="1:8">
      <c r="H239" t="s">
        <v>3649</v>
      </c>
    </row>
    <row r="240" spans="1:8">
      <c r="H240" t="s">
        <v>3684</v>
      </c>
    </row>
    <row r="241" spans="1:8">
      <c r="F241" t="s">
        <v>1590</v>
      </c>
      <c r="G241" t="s">
        <v>2839</v>
      </c>
      <c r="H241" t="s">
        <v>3597</v>
      </c>
    </row>
    <row r="242" spans="1:8">
      <c r="F242" t="s">
        <v>1568</v>
      </c>
      <c r="G242" t="s">
        <v>2819</v>
      </c>
      <c r="H242" t="s">
        <v>3686</v>
      </c>
    </row>
    <row r="243" spans="1:8">
      <c r="H243" t="s">
        <v>3687</v>
      </c>
    </row>
    <row r="244" spans="1:8">
      <c r="H244" t="s">
        <v>3688</v>
      </c>
    </row>
    <row r="245" spans="1:8">
      <c r="H245" t="s">
        <v>3649</v>
      </c>
    </row>
    <row r="246" spans="1:8">
      <c r="H246" t="s">
        <v>3672</v>
      </c>
    </row>
    <row r="247" spans="1:8">
      <c r="F247" t="s">
        <v>1569</v>
      </c>
      <c r="G247" t="s">
        <v>2815</v>
      </c>
      <c r="H247" t="s">
        <v>3673</v>
      </c>
    </row>
    <row r="248" spans="1:8">
      <c r="F248" t="s">
        <v>1570</v>
      </c>
      <c r="G248" t="s">
        <v>2820</v>
      </c>
      <c r="H248" t="s">
        <v>3597</v>
      </c>
    </row>
    <row r="249" spans="1:8">
      <c r="A249" t="s">
        <v>94</v>
      </c>
      <c r="B249">
        <f>HYPERLINK("https://github.com/pmd/pmd/commit/5f9f241263f4f601d7cb7dff6e1bbc8ce1011f5e", "5f9f241263f4f601d7cb7dff6e1bbc8ce1011f5e")</f>
        <v>0</v>
      </c>
      <c r="C249">
        <f>HYPERLINK("https://github.com/pmd/pmd/commit/0ddf536491b583b2f62a1ec9b95e1b8678b7fffc", "0ddf536491b583b2f62a1ec9b95e1b8678b7fffc")</f>
        <v>0</v>
      </c>
      <c r="D249" t="s">
        <v>757</v>
      </c>
      <c r="E249" t="s">
        <v>883</v>
      </c>
      <c r="F249" t="s">
        <v>1591</v>
      </c>
      <c r="G249" t="s">
        <v>2840</v>
      </c>
      <c r="H249" t="s">
        <v>3597</v>
      </c>
    </row>
    <row r="250" spans="1:8">
      <c r="F250" t="s">
        <v>1569</v>
      </c>
      <c r="G250" t="s">
        <v>2815</v>
      </c>
      <c r="H250" t="s">
        <v>3597</v>
      </c>
    </row>
    <row r="251" spans="1:8">
      <c r="H251" t="s">
        <v>3672</v>
      </c>
    </row>
    <row r="252" spans="1:8">
      <c r="H252" t="s">
        <v>3871</v>
      </c>
    </row>
    <row r="253" spans="1:8">
      <c r="A253" t="s">
        <v>95</v>
      </c>
      <c r="B253">
        <f>HYPERLINK("https://github.com/pmd/pmd/commit/b1bd41ebceea5a25badf281a2a8968520527f6b6", "b1bd41ebceea5a25badf281a2a8968520527f6b6")</f>
        <v>0</v>
      </c>
      <c r="C253">
        <f>HYPERLINK("https://github.com/pmd/pmd/commit/950d67c55ef8469da841ae9f1f38c3fa56a9d853", "950d67c55ef8469da841ae9f1f38c3fa56a9d853")</f>
        <v>0</v>
      </c>
      <c r="D253" t="s">
        <v>757</v>
      </c>
      <c r="E253" t="s">
        <v>884</v>
      </c>
      <c r="F253" t="s">
        <v>1642</v>
      </c>
      <c r="G253" t="s">
        <v>2889</v>
      </c>
      <c r="H253" t="s">
        <v>3872</v>
      </c>
    </row>
    <row r="254" spans="1:8">
      <c r="A254" t="s">
        <v>96</v>
      </c>
      <c r="B254">
        <f>HYPERLINK("https://github.com/pmd/pmd/commit/9caf68e78561ef34bd5967d4723d6fe166c5dca2", "9caf68e78561ef34bd5967d4723d6fe166c5dca2")</f>
        <v>0</v>
      </c>
      <c r="C254">
        <f>HYPERLINK("https://github.com/pmd/pmd/commit/b082a5a82d8d8ca37e485c5cf8389f27a6e88e28", "b082a5a82d8d8ca37e485c5cf8389f27a6e88e28")</f>
        <v>0</v>
      </c>
      <c r="D254" t="s">
        <v>757</v>
      </c>
      <c r="E254" t="s">
        <v>885</v>
      </c>
      <c r="F254" t="s">
        <v>1643</v>
      </c>
      <c r="G254" t="s">
        <v>2890</v>
      </c>
      <c r="H254" t="s">
        <v>3680</v>
      </c>
    </row>
    <row r="255" spans="1:8">
      <c r="A255" t="s">
        <v>97</v>
      </c>
      <c r="B255">
        <f>HYPERLINK("https://github.com/pmd/pmd/commit/de3a006d0a7e57eccba56e32b88f2b3fa9225047", "de3a006d0a7e57eccba56e32b88f2b3fa9225047")</f>
        <v>0</v>
      </c>
      <c r="C255">
        <f>HYPERLINK("https://github.com/pmd/pmd/commit/b1e6c2253df5341a994865982aed7de6a3237090", "b1e6c2253df5341a994865982aed7de6a3237090")</f>
        <v>0</v>
      </c>
      <c r="D255" t="s">
        <v>757</v>
      </c>
      <c r="E255" t="s">
        <v>886</v>
      </c>
      <c r="F255" t="s">
        <v>1644</v>
      </c>
      <c r="G255" t="s">
        <v>2891</v>
      </c>
      <c r="H255" t="s">
        <v>3597</v>
      </c>
    </row>
    <row r="256" spans="1:8">
      <c r="A256" t="s">
        <v>98</v>
      </c>
      <c r="B256">
        <f>HYPERLINK("https://github.com/pmd/pmd/commit/4d5cddcc481adb48f953c268605352e0091641ed", "4d5cddcc481adb48f953c268605352e0091641ed")</f>
        <v>0</v>
      </c>
      <c r="C256">
        <f>HYPERLINK("https://github.com/pmd/pmd/commit/91b7794fc34e677897fb21e088680dcbb17650e0", "91b7794fc34e677897fb21e088680dcbb17650e0")</f>
        <v>0</v>
      </c>
      <c r="D256" t="s">
        <v>757</v>
      </c>
      <c r="E256" t="s">
        <v>887</v>
      </c>
      <c r="F256" t="s">
        <v>1645</v>
      </c>
      <c r="G256" t="s">
        <v>2892</v>
      </c>
      <c r="H256" t="s">
        <v>3819</v>
      </c>
    </row>
    <row r="257" spans="1:8">
      <c r="A257" t="s">
        <v>100</v>
      </c>
      <c r="B257">
        <f>HYPERLINK("https://github.com/pmd/pmd/commit/c769fa553a1df0ff2f8273861cd537b0f1d9d7ba", "c769fa553a1df0ff2f8273861cd537b0f1d9d7ba")</f>
        <v>0</v>
      </c>
      <c r="C257">
        <f>HYPERLINK("https://github.com/pmd/pmd/commit/6845f2b0a07b1469a3fb58e586dd2f97dcc7ec3b", "6845f2b0a07b1469a3fb58e586dd2f97dcc7ec3b")</f>
        <v>0</v>
      </c>
      <c r="D257" t="s">
        <v>757</v>
      </c>
      <c r="E257" t="s">
        <v>889</v>
      </c>
      <c r="F257" t="s">
        <v>1612</v>
      </c>
      <c r="G257" t="s">
        <v>2861</v>
      </c>
      <c r="H257" t="s">
        <v>3616</v>
      </c>
    </row>
    <row r="258" spans="1:8">
      <c r="A258" t="s">
        <v>101</v>
      </c>
      <c r="B258">
        <f>HYPERLINK("https://github.com/pmd/pmd/commit/190a125617d5ee743115951e1d530a3f9b3825ea", "190a125617d5ee743115951e1d530a3f9b3825ea")</f>
        <v>0</v>
      </c>
      <c r="C258">
        <f>HYPERLINK("https://github.com/pmd/pmd/commit/5e5b8c64870c4c920680b9ca395f3fc1f60b8382", "5e5b8c64870c4c920680b9ca395f3fc1f60b8382")</f>
        <v>0</v>
      </c>
      <c r="D258" t="s">
        <v>757</v>
      </c>
      <c r="E258" t="s">
        <v>890</v>
      </c>
      <c r="F258" t="s">
        <v>1641</v>
      </c>
      <c r="G258" t="s">
        <v>2888</v>
      </c>
      <c r="H258" t="s">
        <v>3874</v>
      </c>
    </row>
    <row r="259" spans="1:8">
      <c r="A259" t="s">
        <v>102</v>
      </c>
      <c r="B259">
        <f>HYPERLINK("https://github.com/pmd/pmd/commit/c0ef77890e9388db6da6e8036ad2fb34084b709e", "c0ef77890e9388db6da6e8036ad2fb34084b709e")</f>
        <v>0</v>
      </c>
      <c r="C259">
        <f>HYPERLINK("https://github.com/pmd/pmd/commit/4a3e369af0da06a5414e0b484da4b1e70dd4d584", "4a3e369af0da06a5414e0b484da4b1e70dd4d584")</f>
        <v>0</v>
      </c>
      <c r="D259" t="s">
        <v>757</v>
      </c>
      <c r="E259" t="s">
        <v>891</v>
      </c>
      <c r="F259" t="s">
        <v>1616</v>
      </c>
      <c r="G259" t="s">
        <v>2865</v>
      </c>
      <c r="H259" t="s">
        <v>3875</v>
      </c>
    </row>
    <row r="260" spans="1:8">
      <c r="A260" t="s">
        <v>104</v>
      </c>
      <c r="B260">
        <f>HYPERLINK("https://github.com/pmd/pmd/commit/a259222c4687427a69b1424334a88930099437c1", "a259222c4687427a69b1424334a88930099437c1")</f>
        <v>0</v>
      </c>
      <c r="C260">
        <f>HYPERLINK("https://github.com/pmd/pmd/commit/b9da87eff8d18d700e8e0e333e4ae28eecf16cf0", "b9da87eff8d18d700e8e0e333e4ae28eecf16cf0")</f>
        <v>0</v>
      </c>
      <c r="D260" t="s">
        <v>757</v>
      </c>
      <c r="E260" t="s">
        <v>893</v>
      </c>
      <c r="F260" t="s">
        <v>1641</v>
      </c>
      <c r="G260" t="s">
        <v>2888</v>
      </c>
      <c r="H260" t="s">
        <v>3878</v>
      </c>
    </row>
    <row r="261" spans="1:8">
      <c r="A261" t="s">
        <v>106</v>
      </c>
      <c r="B261">
        <f>HYPERLINK("https://github.com/pmd/pmd/commit/32ec1f4c3eaaa5e6988d5bbc1a7ac35cdd42fd35", "32ec1f4c3eaaa5e6988d5bbc1a7ac35cdd42fd35")</f>
        <v>0</v>
      </c>
      <c r="C261">
        <f>HYPERLINK("https://github.com/pmd/pmd/commit/f56a7a15a78ddd8a04a30741d607df49b79025cc", "f56a7a15a78ddd8a04a30741d607df49b79025cc")</f>
        <v>0</v>
      </c>
      <c r="D261" t="s">
        <v>757</v>
      </c>
      <c r="E261" t="s">
        <v>895</v>
      </c>
      <c r="F261" t="s">
        <v>1608</v>
      </c>
      <c r="G261" t="s">
        <v>2857</v>
      </c>
      <c r="H261" t="s">
        <v>3880</v>
      </c>
    </row>
    <row r="262" spans="1:8">
      <c r="H262" t="s">
        <v>3881</v>
      </c>
    </row>
    <row r="263" spans="1:8">
      <c r="H263" t="s">
        <v>3882</v>
      </c>
    </row>
    <row r="264" spans="1:8">
      <c r="H264" t="s">
        <v>3883</v>
      </c>
    </row>
    <row r="265" spans="1:8">
      <c r="H265" t="s">
        <v>3884</v>
      </c>
    </row>
    <row r="266" spans="1:8">
      <c r="F266" t="s">
        <v>1615</v>
      </c>
      <c r="G266" t="s">
        <v>2864</v>
      </c>
      <c r="H266" t="s">
        <v>3680</v>
      </c>
    </row>
    <row r="267" spans="1:8">
      <c r="H267" t="s">
        <v>3794</v>
      </c>
    </row>
    <row r="268" spans="1:8">
      <c r="A268" t="s">
        <v>107</v>
      </c>
      <c r="B268">
        <f>HYPERLINK("https://github.com/pmd/pmd/commit/936dafb5c4a013ab571599f74cdc0224de3b918a", "936dafb5c4a013ab571599f74cdc0224de3b918a")</f>
        <v>0</v>
      </c>
      <c r="C268">
        <f>HYPERLINK("https://github.com/pmd/pmd/commit/32ec1f4c3eaaa5e6988d5bbc1a7ac35cdd42fd35", "32ec1f4c3eaaa5e6988d5bbc1a7ac35cdd42fd35")</f>
        <v>0</v>
      </c>
      <c r="D268" t="s">
        <v>757</v>
      </c>
      <c r="E268" t="s">
        <v>896</v>
      </c>
      <c r="F268" t="s">
        <v>1645</v>
      </c>
      <c r="G268" t="s">
        <v>2892</v>
      </c>
      <c r="H268" t="s">
        <v>3680</v>
      </c>
    </row>
    <row r="269" spans="1:8">
      <c r="H269" t="s">
        <v>3794</v>
      </c>
    </row>
    <row r="270" spans="1:8">
      <c r="H270" t="s">
        <v>3803</v>
      </c>
    </row>
    <row r="271" spans="1:8">
      <c r="H271" t="s">
        <v>3804</v>
      </c>
    </row>
    <row r="272" spans="1:8">
      <c r="H272" t="s">
        <v>3885</v>
      </c>
    </row>
    <row r="273" spans="6:8">
      <c r="H273" t="s">
        <v>3805</v>
      </c>
    </row>
    <row r="274" spans="6:8">
      <c r="H274" t="s">
        <v>3806</v>
      </c>
    </row>
    <row r="275" spans="6:8">
      <c r="H275" t="s">
        <v>3807</v>
      </c>
    </row>
    <row r="276" spans="6:8">
      <c r="H276" t="s">
        <v>3808</v>
      </c>
    </row>
    <row r="277" spans="6:8">
      <c r="H277" t="s">
        <v>3809</v>
      </c>
    </row>
    <row r="278" spans="6:8">
      <c r="H278" t="s">
        <v>3810</v>
      </c>
    </row>
    <row r="279" spans="6:8">
      <c r="H279" t="s">
        <v>3811</v>
      </c>
    </row>
    <row r="280" spans="6:8">
      <c r="H280" t="s">
        <v>3812</v>
      </c>
    </row>
    <row r="281" spans="6:8">
      <c r="H281" t="s">
        <v>3813</v>
      </c>
    </row>
    <row r="282" spans="6:8">
      <c r="H282" t="s">
        <v>3814</v>
      </c>
    </row>
    <row r="283" spans="6:8">
      <c r="H283" t="s">
        <v>3815</v>
      </c>
    </row>
    <row r="284" spans="6:8">
      <c r="H284" t="s">
        <v>3816</v>
      </c>
    </row>
    <row r="285" spans="6:8">
      <c r="H285" t="s">
        <v>3817</v>
      </c>
    </row>
    <row r="286" spans="6:8">
      <c r="H286" t="s">
        <v>3818</v>
      </c>
    </row>
    <row r="287" spans="6:8">
      <c r="F287" t="s">
        <v>1614</v>
      </c>
      <c r="G287" t="s">
        <v>2863</v>
      </c>
      <c r="H287" t="s">
        <v>3680</v>
      </c>
    </row>
    <row r="288" spans="6:8">
      <c r="H288" t="s">
        <v>3794</v>
      </c>
    </row>
    <row r="289" spans="1:8">
      <c r="H289" t="s">
        <v>3803</v>
      </c>
    </row>
    <row r="290" spans="1:8">
      <c r="H290" t="s">
        <v>3804</v>
      </c>
    </row>
    <row r="291" spans="1:8">
      <c r="H291" t="s">
        <v>3885</v>
      </c>
    </row>
    <row r="292" spans="1:8">
      <c r="H292" t="s">
        <v>3805</v>
      </c>
    </row>
    <row r="293" spans="1:8">
      <c r="A293" t="s">
        <v>108</v>
      </c>
      <c r="B293">
        <f>HYPERLINK("https://github.com/pmd/pmd/commit/10304f2bdddf8c8b9180f560d323b0d3f1b73d79", "10304f2bdddf8c8b9180f560d323b0d3f1b73d79")</f>
        <v>0</v>
      </c>
      <c r="C293">
        <f>HYPERLINK("https://github.com/pmd/pmd/commit/682a47dbb23d644548b1d6ffda04618ee02e1317", "682a47dbb23d644548b1d6ffda04618ee02e1317")</f>
        <v>0</v>
      </c>
      <c r="D293" t="s">
        <v>757</v>
      </c>
      <c r="E293" t="s">
        <v>897</v>
      </c>
      <c r="F293" t="s">
        <v>1651</v>
      </c>
      <c r="G293" t="s">
        <v>2897</v>
      </c>
      <c r="H293" t="s">
        <v>3886</v>
      </c>
    </row>
    <row r="294" spans="1:8">
      <c r="A294" t="s">
        <v>109</v>
      </c>
      <c r="B294">
        <f>HYPERLINK("https://github.com/pmd/pmd/commit/a4f325bddb10dfc5a6143d0c3d50514c74342a5f", "a4f325bddb10dfc5a6143d0c3d50514c74342a5f")</f>
        <v>0</v>
      </c>
      <c r="C294">
        <f>HYPERLINK("https://github.com/pmd/pmd/commit/10304f2bdddf8c8b9180f560d323b0d3f1b73d79", "10304f2bdddf8c8b9180f560d323b0d3f1b73d79")</f>
        <v>0</v>
      </c>
      <c r="D294" t="s">
        <v>757</v>
      </c>
      <c r="E294" t="s">
        <v>898</v>
      </c>
      <c r="F294" t="s">
        <v>1652</v>
      </c>
      <c r="G294" t="s">
        <v>2898</v>
      </c>
      <c r="H294" t="s">
        <v>3887</v>
      </c>
    </row>
    <row r="295" spans="1:8">
      <c r="H295" t="s">
        <v>3888</v>
      </c>
    </row>
    <row r="296" spans="1:8">
      <c r="H296" t="s">
        <v>3889</v>
      </c>
    </row>
    <row r="297" spans="1:8">
      <c r="H297" t="s">
        <v>3890</v>
      </c>
    </row>
    <row r="298" spans="1:8">
      <c r="A298" t="s">
        <v>110</v>
      </c>
      <c r="B298">
        <f>HYPERLINK("https://github.com/pmd/pmd/commit/0d313fa5dc028b67a4eba5dfbc2ee1ac1b11d95e", "0d313fa5dc028b67a4eba5dfbc2ee1ac1b11d95e")</f>
        <v>0</v>
      </c>
      <c r="C298">
        <f>HYPERLINK("https://github.com/pmd/pmd/commit/9c196ef783f66575162de7e920e68c51167582bc", "9c196ef783f66575162de7e920e68c51167582bc")</f>
        <v>0</v>
      </c>
      <c r="D298" t="s">
        <v>757</v>
      </c>
      <c r="E298" t="s">
        <v>899</v>
      </c>
      <c r="F298" t="s">
        <v>1653</v>
      </c>
      <c r="G298" t="s">
        <v>2899</v>
      </c>
      <c r="H298" t="s">
        <v>3892</v>
      </c>
    </row>
    <row r="299" spans="1:8">
      <c r="A299" t="s">
        <v>111</v>
      </c>
      <c r="B299">
        <f>HYPERLINK("https://github.com/pmd/pmd/commit/d8465ede98f3c79e4efbacba2c2ee7158ba42279", "d8465ede98f3c79e4efbacba2c2ee7158ba42279")</f>
        <v>0</v>
      </c>
      <c r="C299">
        <f>HYPERLINK("https://github.com/pmd/pmd/commit/4a5372f8408fb2455c7cc8a9431f1f256f696de0", "4a5372f8408fb2455c7cc8a9431f1f256f696de0")</f>
        <v>0</v>
      </c>
      <c r="D299" t="s">
        <v>757</v>
      </c>
      <c r="E299" t="s">
        <v>900</v>
      </c>
      <c r="F299" t="s">
        <v>1638</v>
      </c>
      <c r="G299" t="s">
        <v>2885</v>
      </c>
      <c r="H299" t="s">
        <v>3893</v>
      </c>
    </row>
    <row r="300" spans="1:8">
      <c r="H300" t="s">
        <v>3894</v>
      </c>
    </row>
    <row r="301" spans="1:8">
      <c r="H301" t="s">
        <v>3895</v>
      </c>
    </row>
    <row r="302" spans="1:8">
      <c r="A302" t="s">
        <v>112</v>
      </c>
      <c r="B302">
        <f>HYPERLINK("https://github.com/pmd/pmd/commit/255fdcc8d4c132fceab4d28ae9145fecaddaa8a5", "255fdcc8d4c132fceab4d28ae9145fecaddaa8a5")</f>
        <v>0</v>
      </c>
      <c r="C302">
        <f>HYPERLINK("https://github.com/pmd/pmd/commit/d8465ede98f3c79e4efbacba2c2ee7158ba42279", "d8465ede98f3c79e4efbacba2c2ee7158ba42279")</f>
        <v>0</v>
      </c>
      <c r="D302" t="s">
        <v>757</v>
      </c>
      <c r="E302" t="s">
        <v>901</v>
      </c>
      <c r="F302" t="s">
        <v>1550</v>
      </c>
      <c r="G302" t="s">
        <v>2801</v>
      </c>
      <c r="H302" t="s">
        <v>3680</v>
      </c>
    </row>
    <row r="303" spans="1:8">
      <c r="H303" t="s">
        <v>3794</v>
      </c>
    </row>
    <row r="304" spans="1:8">
      <c r="H304" t="s">
        <v>3803</v>
      </c>
    </row>
    <row r="305" spans="1:8">
      <c r="H305" t="s">
        <v>3804</v>
      </c>
    </row>
    <row r="306" spans="1:8">
      <c r="H306" t="s">
        <v>3885</v>
      </c>
    </row>
    <row r="307" spans="1:8">
      <c r="H307" t="s">
        <v>3805</v>
      </c>
    </row>
    <row r="308" spans="1:8">
      <c r="H308" t="s">
        <v>3806</v>
      </c>
    </row>
    <row r="309" spans="1:8">
      <c r="H309" t="s">
        <v>3807</v>
      </c>
    </row>
    <row r="310" spans="1:8">
      <c r="H310" t="s">
        <v>3808</v>
      </c>
    </row>
    <row r="311" spans="1:8">
      <c r="H311" t="s">
        <v>3809</v>
      </c>
    </row>
    <row r="312" spans="1:8">
      <c r="H312" t="s">
        <v>3810</v>
      </c>
    </row>
    <row r="313" spans="1:8">
      <c r="H313" t="s">
        <v>3811</v>
      </c>
    </row>
    <row r="314" spans="1:8">
      <c r="H314" t="s">
        <v>3812</v>
      </c>
    </row>
    <row r="315" spans="1:8">
      <c r="H315" t="s">
        <v>3813</v>
      </c>
    </row>
    <row r="316" spans="1:8">
      <c r="H316" t="s">
        <v>3814</v>
      </c>
    </row>
    <row r="317" spans="1:8">
      <c r="A317" t="s">
        <v>113</v>
      </c>
      <c r="B317">
        <f>HYPERLINK("https://github.com/pmd/pmd/commit/1daa5fd737780404233bd58be3c98c05bed9f70c", "1daa5fd737780404233bd58be3c98c05bed9f70c")</f>
        <v>0</v>
      </c>
      <c r="C317">
        <f>HYPERLINK("https://github.com/pmd/pmd/commit/19523520083e9b36d0f20fde13bf95c3a84b36e4", "19523520083e9b36d0f20fde13bf95c3a84b36e4")</f>
        <v>0</v>
      </c>
      <c r="D317" t="s">
        <v>757</v>
      </c>
      <c r="E317" t="s">
        <v>902</v>
      </c>
      <c r="F317" t="s">
        <v>1654</v>
      </c>
      <c r="G317" t="s">
        <v>2900</v>
      </c>
      <c r="H317" t="s">
        <v>3896</v>
      </c>
    </row>
    <row r="318" spans="1:8">
      <c r="H318" t="s">
        <v>3897</v>
      </c>
    </row>
    <row r="319" spans="1:8">
      <c r="H319" t="s">
        <v>3898</v>
      </c>
    </row>
    <row r="320" spans="1:8">
      <c r="H320" t="s">
        <v>3899</v>
      </c>
    </row>
    <row r="321" spans="1:8">
      <c r="F321" t="s">
        <v>1613</v>
      </c>
      <c r="G321" t="s">
        <v>2862</v>
      </c>
      <c r="H321" t="s">
        <v>3680</v>
      </c>
    </row>
    <row r="322" spans="1:8">
      <c r="H322" t="s">
        <v>3794</v>
      </c>
    </row>
    <row r="323" spans="1:8">
      <c r="H323" t="s">
        <v>3803</v>
      </c>
    </row>
    <row r="324" spans="1:8">
      <c r="H324" t="s">
        <v>3804</v>
      </c>
    </row>
    <row r="325" spans="1:8">
      <c r="A325" t="s">
        <v>114</v>
      </c>
      <c r="B325">
        <f>HYPERLINK("https://github.com/pmd/pmd/commit/af1dc32cd166e016cf827006bd6adf4110cf41d1", "af1dc32cd166e016cf827006bd6adf4110cf41d1")</f>
        <v>0</v>
      </c>
      <c r="C325">
        <f>HYPERLINK("https://github.com/pmd/pmd/commit/1daa5fd737780404233bd58be3c98c05bed9f70c", "1daa5fd737780404233bd58be3c98c05bed9f70c")</f>
        <v>0</v>
      </c>
      <c r="D325" t="s">
        <v>757</v>
      </c>
      <c r="E325" t="s">
        <v>903</v>
      </c>
      <c r="F325" t="s">
        <v>1610</v>
      </c>
      <c r="G325" t="s">
        <v>2859</v>
      </c>
      <c r="H325" t="s">
        <v>3680</v>
      </c>
    </row>
    <row r="326" spans="1:8">
      <c r="H326" t="s">
        <v>3794</v>
      </c>
    </row>
    <row r="327" spans="1:8">
      <c r="H327" t="s">
        <v>3803</v>
      </c>
    </row>
    <row r="328" spans="1:8">
      <c r="H328" t="s">
        <v>3804</v>
      </c>
    </row>
    <row r="329" spans="1:8">
      <c r="F329" t="s">
        <v>1625</v>
      </c>
      <c r="G329" t="s">
        <v>2871</v>
      </c>
      <c r="H329" t="s">
        <v>3900</v>
      </c>
    </row>
    <row r="330" spans="1:8">
      <c r="H330" t="s">
        <v>3780</v>
      </c>
    </row>
    <row r="331" spans="1:8">
      <c r="H331" t="s">
        <v>3781</v>
      </c>
    </row>
    <row r="332" spans="1:8">
      <c r="H332" t="s">
        <v>3782</v>
      </c>
    </row>
    <row r="333" spans="1:8">
      <c r="H333" t="s">
        <v>3783</v>
      </c>
    </row>
    <row r="334" spans="1:8">
      <c r="H334" t="s">
        <v>3901</v>
      </c>
    </row>
    <row r="335" spans="1:8">
      <c r="F335" t="s">
        <v>1611</v>
      </c>
      <c r="G335" t="s">
        <v>2860</v>
      </c>
      <c r="H335" t="s">
        <v>3680</v>
      </c>
    </row>
    <row r="336" spans="1:8">
      <c r="H336" t="s">
        <v>3794</v>
      </c>
    </row>
    <row r="337" spans="1:8">
      <c r="F337" t="s">
        <v>1643</v>
      </c>
      <c r="G337" t="s">
        <v>2890</v>
      </c>
      <c r="H337" t="s">
        <v>3902</v>
      </c>
    </row>
    <row r="338" spans="1:8">
      <c r="H338" t="s">
        <v>3903</v>
      </c>
    </row>
    <row r="339" spans="1:8">
      <c r="H339" t="s">
        <v>3904</v>
      </c>
    </row>
    <row r="340" spans="1:8">
      <c r="H340" t="s">
        <v>3905</v>
      </c>
    </row>
    <row r="341" spans="1:8">
      <c r="H341" t="s">
        <v>3906</v>
      </c>
    </row>
    <row r="342" spans="1:8">
      <c r="H342" t="s">
        <v>3907</v>
      </c>
    </row>
    <row r="343" spans="1:8">
      <c r="A343" t="s">
        <v>115</v>
      </c>
      <c r="B343">
        <f>HYPERLINK("https://github.com/pmd/pmd/commit/2adeac8bf763cd8d82b67e1419e2b447c842eeb5", "2adeac8bf763cd8d82b67e1419e2b447c842eeb5")</f>
        <v>0</v>
      </c>
      <c r="C343">
        <f>HYPERLINK("https://github.com/pmd/pmd/commit/cbd6d6cdb1e3f30bb2a222496c3537cc2f4cea20", "cbd6d6cdb1e3f30bb2a222496c3537cc2f4cea20")</f>
        <v>0</v>
      </c>
      <c r="D343" t="s">
        <v>757</v>
      </c>
      <c r="E343" t="s">
        <v>904</v>
      </c>
      <c r="F343" t="s">
        <v>1605</v>
      </c>
      <c r="G343" t="s">
        <v>2854</v>
      </c>
      <c r="H343" t="s">
        <v>3908</v>
      </c>
    </row>
    <row r="344" spans="1:8">
      <c r="H344" t="s">
        <v>3909</v>
      </c>
    </row>
    <row r="345" spans="1:8">
      <c r="H345" t="s">
        <v>3910</v>
      </c>
    </row>
    <row r="346" spans="1:8">
      <c r="H346" t="s">
        <v>3911</v>
      </c>
    </row>
    <row r="347" spans="1:8">
      <c r="H347" t="s">
        <v>3912</v>
      </c>
    </row>
    <row r="348" spans="1:8">
      <c r="F348" t="s">
        <v>1606</v>
      </c>
      <c r="G348" t="s">
        <v>2855</v>
      </c>
      <c r="H348" t="s">
        <v>3913</v>
      </c>
    </row>
    <row r="349" spans="1:8">
      <c r="H349" t="s">
        <v>3914</v>
      </c>
    </row>
    <row r="350" spans="1:8">
      <c r="H350" t="s">
        <v>3915</v>
      </c>
    </row>
    <row r="351" spans="1:8">
      <c r="H351" t="s">
        <v>3916</v>
      </c>
    </row>
    <row r="352" spans="1:8">
      <c r="H352" t="s">
        <v>3917</v>
      </c>
    </row>
    <row r="353" spans="1:8">
      <c r="H353" t="s">
        <v>3899</v>
      </c>
    </row>
    <row r="354" spans="1:8">
      <c r="F354" t="s">
        <v>1655</v>
      </c>
      <c r="G354" t="s">
        <v>2901</v>
      </c>
      <c r="H354" t="s">
        <v>3918</v>
      </c>
    </row>
    <row r="355" spans="1:8">
      <c r="H355" t="s">
        <v>3919</v>
      </c>
    </row>
    <row r="356" spans="1:8">
      <c r="H356" t="s">
        <v>3920</v>
      </c>
    </row>
    <row r="357" spans="1:8">
      <c r="F357" t="s">
        <v>1607</v>
      </c>
      <c r="G357" t="s">
        <v>2856</v>
      </c>
      <c r="H357" t="s">
        <v>3921</v>
      </c>
    </row>
    <row r="358" spans="1:8">
      <c r="H358" t="s">
        <v>3922</v>
      </c>
    </row>
    <row r="359" spans="1:8">
      <c r="H359" t="s">
        <v>3923</v>
      </c>
    </row>
    <row r="360" spans="1:8">
      <c r="H360" t="s">
        <v>3924</v>
      </c>
    </row>
    <row r="361" spans="1:8">
      <c r="A361" t="s">
        <v>116</v>
      </c>
      <c r="B361">
        <f>HYPERLINK("https://github.com/pmd/pmd/commit/2cef21022c56ea311f346bdb701687bfeab49c1d", "2cef21022c56ea311f346bdb701687bfeab49c1d")</f>
        <v>0</v>
      </c>
      <c r="C361">
        <f>HYPERLINK("https://github.com/pmd/pmd/commit/2adeac8bf763cd8d82b67e1419e2b447c842eeb5", "2adeac8bf763cd8d82b67e1419e2b447c842eeb5")</f>
        <v>0</v>
      </c>
      <c r="D361" t="s">
        <v>757</v>
      </c>
      <c r="E361" t="s">
        <v>905</v>
      </c>
      <c r="F361" t="s">
        <v>1602</v>
      </c>
      <c r="G361" t="s">
        <v>2851</v>
      </c>
      <c r="H361" t="s">
        <v>3925</v>
      </c>
    </row>
    <row r="362" spans="1:8">
      <c r="H362" t="s">
        <v>3926</v>
      </c>
    </row>
    <row r="363" spans="1:8">
      <c r="H363" t="s">
        <v>3927</v>
      </c>
    </row>
    <row r="364" spans="1:8">
      <c r="F364" t="s">
        <v>1656</v>
      </c>
      <c r="G364" t="s">
        <v>2902</v>
      </c>
      <c r="H364" t="s">
        <v>3872</v>
      </c>
    </row>
    <row r="365" spans="1:8">
      <c r="H365" t="s">
        <v>3928</v>
      </c>
    </row>
    <row r="366" spans="1:8">
      <c r="H366" t="s">
        <v>3929</v>
      </c>
    </row>
    <row r="367" spans="1:8">
      <c r="H367" t="s">
        <v>3930</v>
      </c>
    </row>
    <row r="368" spans="1:8">
      <c r="H368" t="s">
        <v>3931</v>
      </c>
    </row>
    <row r="369" spans="1:8">
      <c r="H369" t="s">
        <v>3932</v>
      </c>
    </row>
    <row r="370" spans="1:8">
      <c r="F370" t="s">
        <v>1657</v>
      </c>
      <c r="G370" t="s">
        <v>2903</v>
      </c>
      <c r="H370" t="s">
        <v>3680</v>
      </c>
    </row>
    <row r="371" spans="1:8">
      <c r="H371" t="s">
        <v>3794</v>
      </c>
    </row>
    <row r="372" spans="1:8">
      <c r="H372" t="s">
        <v>3803</v>
      </c>
    </row>
    <row r="373" spans="1:8">
      <c r="A373" t="s">
        <v>117</v>
      </c>
      <c r="B373">
        <f>HYPERLINK("https://github.com/pmd/pmd/commit/07648381ffc850ae899d38adf9035afc30dc920c", "07648381ffc850ae899d38adf9035afc30dc920c")</f>
        <v>0</v>
      </c>
      <c r="C373">
        <f>HYPERLINK("https://github.com/pmd/pmd/commit/2cef21022c56ea311f346bdb701687bfeab49c1d", "2cef21022c56ea311f346bdb701687bfeab49c1d")</f>
        <v>0</v>
      </c>
      <c r="D373" t="s">
        <v>757</v>
      </c>
      <c r="E373" t="s">
        <v>906</v>
      </c>
      <c r="F373" t="s">
        <v>1658</v>
      </c>
      <c r="G373" t="s">
        <v>2904</v>
      </c>
      <c r="H373" t="s">
        <v>3872</v>
      </c>
    </row>
    <row r="374" spans="1:8">
      <c r="H374" t="s">
        <v>3920</v>
      </c>
    </row>
    <row r="375" spans="1:8">
      <c r="H375" t="s">
        <v>3933</v>
      </c>
    </row>
    <row r="376" spans="1:8">
      <c r="F376" t="s">
        <v>1600</v>
      </c>
      <c r="G376" t="s">
        <v>2849</v>
      </c>
      <c r="H376" t="s">
        <v>3680</v>
      </c>
    </row>
    <row r="377" spans="1:8">
      <c r="H377" t="s">
        <v>3794</v>
      </c>
    </row>
    <row r="378" spans="1:8">
      <c r="H378" t="s">
        <v>3803</v>
      </c>
    </row>
    <row r="379" spans="1:8">
      <c r="H379" t="s">
        <v>3804</v>
      </c>
    </row>
    <row r="380" spans="1:8">
      <c r="H380" t="s">
        <v>3885</v>
      </c>
    </row>
    <row r="381" spans="1:8">
      <c r="F381" t="s">
        <v>1601</v>
      </c>
      <c r="G381" t="s">
        <v>2850</v>
      </c>
      <c r="H381" t="s">
        <v>3631</v>
      </c>
    </row>
    <row r="382" spans="1:8">
      <c r="H382" t="s">
        <v>3633</v>
      </c>
    </row>
    <row r="383" spans="1:8">
      <c r="A383" t="s">
        <v>118</v>
      </c>
      <c r="B383">
        <f>HYPERLINK("https://github.com/pmd/pmd/commit/9271586e6d63729ec0d69dc4dda63a3022a9e035", "9271586e6d63729ec0d69dc4dda63a3022a9e035")</f>
        <v>0</v>
      </c>
      <c r="C383">
        <f>HYPERLINK("https://github.com/pmd/pmd/commit/a3d5e7e1921e2c1c10f6a1e60fdfc19983732097", "a3d5e7e1921e2c1c10f6a1e60fdfc19983732097")</f>
        <v>0</v>
      </c>
      <c r="D383" t="s">
        <v>757</v>
      </c>
      <c r="E383" t="s">
        <v>907</v>
      </c>
      <c r="F383" t="s">
        <v>1618</v>
      </c>
      <c r="G383" t="s">
        <v>2867</v>
      </c>
      <c r="H383" t="s">
        <v>3680</v>
      </c>
    </row>
    <row r="384" spans="1:8">
      <c r="H384" t="s">
        <v>3794</v>
      </c>
    </row>
    <row r="385" spans="1:8">
      <c r="H385" t="s">
        <v>3803</v>
      </c>
    </row>
    <row r="386" spans="1:8">
      <c r="H386" t="s">
        <v>3804</v>
      </c>
    </row>
    <row r="387" spans="1:8">
      <c r="H387" t="s">
        <v>3885</v>
      </c>
    </row>
    <row r="388" spans="1:8">
      <c r="H388" t="s">
        <v>3805</v>
      </c>
    </row>
    <row r="389" spans="1:8">
      <c r="H389" t="s">
        <v>3806</v>
      </c>
    </row>
    <row r="390" spans="1:8">
      <c r="H390" t="s">
        <v>3807</v>
      </c>
    </row>
    <row r="391" spans="1:8">
      <c r="H391" t="s">
        <v>3934</v>
      </c>
    </row>
    <row r="392" spans="1:8">
      <c r="A392" t="s">
        <v>119</v>
      </c>
      <c r="B392">
        <f>HYPERLINK("https://github.com/pmd/pmd/commit/79503150418116b23ccaeae37b4fa36f87846fe6", "79503150418116b23ccaeae37b4fa36f87846fe6")</f>
        <v>0</v>
      </c>
      <c r="C392">
        <f>HYPERLINK("https://github.com/pmd/pmd/commit/9271586e6d63729ec0d69dc4dda63a3022a9e035", "9271586e6d63729ec0d69dc4dda63a3022a9e035")</f>
        <v>0</v>
      </c>
      <c r="D392" t="s">
        <v>757</v>
      </c>
      <c r="E392" t="s">
        <v>908</v>
      </c>
      <c r="F392" t="s">
        <v>1639</v>
      </c>
      <c r="G392" t="s">
        <v>2886</v>
      </c>
      <c r="H392" t="s">
        <v>3935</v>
      </c>
    </row>
    <row r="393" spans="1:8">
      <c r="H393" t="s">
        <v>3936</v>
      </c>
    </row>
    <row r="394" spans="1:8">
      <c r="H394" t="s">
        <v>3937</v>
      </c>
    </row>
    <row r="395" spans="1:8">
      <c r="H395" t="s">
        <v>3938</v>
      </c>
    </row>
    <row r="396" spans="1:8">
      <c r="H396" t="s">
        <v>3842</v>
      </c>
    </row>
    <row r="397" spans="1:8">
      <c r="A397" t="s">
        <v>120</v>
      </c>
      <c r="B397">
        <f>HYPERLINK("https://github.com/pmd/pmd/commit/c7447f09ef990366fd055ed47cfc0e44bec97c95", "c7447f09ef990366fd055ed47cfc0e44bec97c95")</f>
        <v>0</v>
      </c>
      <c r="C397">
        <f>HYPERLINK("https://github.com/pmd/pmd/commit/4911abc0cb3d55f1ea0c5dadcffca2df6bbb24c6", "4911abc0cb3d55f1ea0c5dadcffca2df6bbb24c6")</f>
        <v>0</v>
      </c>
      <c r="D397" t="s">
        <v>757</v>
      </c>
      <c r="E397" t="s">
        <v>909</v>
      </c>
      <c r="F397" t="s">
        <v>1595</v>
      </c>
      <c r="G397" t="s">
        <v>2844</v>
      </c>
      <c r="H397" t="s">
        <v>3939</v>
      </c>
    </row>
    <row r="398" spans="1:8">
      <c r="H398" t="s">
        <v>3940</v>
      </c>
    </row>
    <row r="399" spans="1:8">
      <c r="H399" t="s">
        <v>3941</v>
      </c>
    </row>
    <row r="400" spans="1:8">
      <c r="H400" t="s">
        <v>3942</v>
      </c>
    </row>
    <row r="401" spans="1:8">
      <c r="F401" t="s">
        <v>1596</v>
      </c>
      <c r="G401" t="s">
        <v>2845</v>
      </c>
      <c r="H401" t="s">
        <v>3943</v>
      </c>
    </row>
    <row r="402" spans="1:8">
      <c r="F402" t="s">
        <v>1597</v>
      </c>
      <c r="G402" t="s">
        <v>2846</v>
      </c>
      <c r="H402" t="s">
        <v>3680</v>
      </c>
    </row>
    <row r="403" spans="1:8">
      <c r="H403" t="s">
        <v>3794</v>
      </c>
    </row>
    <row r="404" spans="1:8">
      <c r="F404" t="s">
        <v>1598</v>
      </c>
      <c r="G404" t="s">
        <v>2847</v>
      </c>
      <c r="H404" t="s">
        <v>3944</v>
      </c>
    </row>
    <row r="405" spans="1:8">
      <c r="H405" t="s">
        <v>3945</v>
      </c>
    </row>
    <row r="406" spans="1:8">
      <c r="H406" t="s">
        <v>3946</v>
      </c>
    </row>
    <row r="407" spans="1:8">
      <c r="F407" t="s">
        <v>1599</v>
      </c>
      <c r="G407" t="s">
        <v>2848</v>
      </c>
      <c r="H407" t="s">
        <v>3623</v>
      </c>
    </row>
    <row r="408" spans="1:8">
      <c r="F408" t="s">
        <v>1648</v>
      </c>
      <c r="G408" t="s">
        <v>2894</v>
      </c>
      <c r="H408" t="s">
        <v>3925</v>
      </c>
    </row>
    <row r="409" spans="1:8">
      <c r="H409" t="s">
        <v>3926</v>
      </c>
    </row>
    <row r="410" spans="1:8">
      <c r="A410" t="s">
        <v>121</v>
      </c>
      <c r="B410">
        <f>HYPERLINK("https://github.com/pmd/pmd/commit/f86c37b1641e7f423cc12d00ba8f31d2ea9c5dd0", "f86c37b1641e7f423cc12d00ba8f31d2ea9c5dd0")</f>
        <v>0</v>
      </c>
      <c r="C410">
        <f>HYPERLINK("https://github.com/pmd/pmd/commit/c7447f09ef990366fd055ed47cfc0e44bec97c95", "c7447f09ef990366fd055ed47cfc0e44bec97c95")</f>
        <v>0</v>
      </c>
      <c r="D410" t="s">
        <v>757</v>
      </c>
      <c r="E410" t="s">
        <v>910</v>
      </c>
      <c r="F410" t="s">
        <v>1592</v>
      </c>
      <c r="G410" t="s">
        <v>2841</v>
      </c>
      <c r="H410" t="s">
        <v>3680</v>
      </c>
    </row>
    <row r="411" spans="1:8">
      <c r="H411" t="s">
        <v>3794</v>
      </c>
    </row>
    <row r="412" spans="1:8">
      <c r="H412" t="s">
        <v>3803</v>
      </c>
    </row>
    <row r="413" spans="1:8">
      <c r="F413" t="s">
        <v>1659</v>
      </c>
      <c r="G413" t="s">
        <v>2905</v>
      </c>
      <c r="H413" t="s">
        <v>3926</v>
      </c>
    </row>
    <row r="414" spans="1:8">
      <c r="H414" t="s">
        <v>3925</v>
      </c>
    </row>
    <row r="415" spans="1:8">
      <c r="H415" t="s">
        <v>3947</v>
      </c>
    </row>
    <row r="416" spans="1:8">
      <c r="F416" t="s">
        <v>1593</v>
      </c>
      <c r="G416" t="s">
        <v>2842</v>
      </c>
      <c r="H416" t="s">
        <v>3680</v>
      </c>
    </row>
    <row r="417" spans="1:8">
      <c r="H417" t="s">
        <v>3794</v>
      </c>
    </row>
    <row r="418" spans="1:8">
      <c r="H418" t="s">
        <v>3803</v>
      </c>
    </row>
    <row r="419" spans="1:8">
      <c r="H419" t="s">
        <v>3804</v>
      </c>
    </row>
    <row r="420" spans="1:8">
      <c r="F420" t="s">
        <v>1594</v>
      </c>
      <c r="G420" t="s">
        <v>2843</v>
      </c>
      <c r="H420" t="s">
        <v>3872</v>
      </c>
    </row>
    <row r="421" spans="1:8">
      <c r="H421" t="s">
        <v>3948</v>
      </c>
    </row>
    <row r="422" spans="1:8">
      <c r="H422" t="s">
        <v>3949</v>
      </c>
    </row>
    <row r="423" spans="1:8">
      <c r="H423" t="s">
        <v>3950</v>
      </c>
    </row>
    <row r="424" spans="1:8">
      <c r="H424" t="s">
        <v>3951</v>
      </c>
    </row>
    <row r="425" spans="1:8">
      <c r="A425" t="s">
        <v>122</v>
      </c>
      <c r="B425">
        <f>HYPERLINK("https://github.com/pmd/pmd/commit/7000df9009d4f79ab1d29d4f5360ace9c4ca89df", "7000df9009d4f79ab1d29d4f5360ace9c4ca89df")</f>
        <v>0</v>
      </c>
      <c r="C425">
        <f>HYPERLINK("https://github.com/pmd/pmd/commit/828f9496b4597f484669f924b862cb522cd29f32", "828f9496b4597f484669f924b862cb522cd29f32")</f>
        <v>0</v>
      </c>
      <c r="D425" t="s">
        <v>757</v>
      </c>
      <c r="E425" t="s">
        <v>911</v>
      </c>
      <c r="F425" t="s">
        <v>1588</v>
      </c>
      <c r="G425" t="s">
        <v>2837</v>
      </c>
      <c r="H425" t="s">
        <v>3952</v>
      </c>
    </row>
    <row r="426" spans="1:8">
      <c r="A426" t="s">
        <v>123</v>
      </c>
      <c r="B426">
        <f>HYPERLINK("https://github.com/pmd/pmd/commit/8fcf5cf2fd074d85d369cf640ad8ca5837b0d261", "8fcf5cf2fd074d85d369cf640ad8ca5837b0d261")</f>
        <v>0</v>
      </c>
      <c r="C426">
        <f>HYPERLINK("https://github.com/pmd/pmd/commit/833b4c3884b5a8ede7730c39be3da1cdcbf2f847", "833b4c3884b5a8ede7730c39be3da1cdcbf2f847")</f>
        <v>0</v>
      </c>
      <c r="D426" t="s">
        <v>757</v>
      </c>
      <c r="E426" t="s">
        <v>912</v>
      </c>
      <c r="F426" t="s">
        <v>1582</v>
      </c>
      <c r="G426" t="s">
        <v>2831</v>
      </c>
      <c r="H426" t="s">
        <v>3953</v>
      </c>
    </row>
    <row r="427" spans="1:8">
      <c r="A427" t="s">
        <v>124</v>
      </c>
      <c r="B427">
        <f>HYPERLINK("https://github.com/pmd/pmd/commit/e7bb60437e82b3f9f50223e397369532bb382df6", "e7bb60437e82b3f9f50223e397369532bb382df6")</f>
        <v>0</v>
      </c>
      <c r="C427">
        <f>HYPERLINK("https://github.com/pmd/pmd/commit/1ddde9fb8ee40f70d097c7f8cb4e520f4bffb77f", "1ddde9fb8ee40f70d097c7f8cb4e520f4bffb77f")</f>
        <v>0</v>
      </c>
      <c r="D427" t="s">
        <v>757</v>
      </c>
      <c r="E427" t="s">
        <v>913</v>
      </c>
      <c r="F427" t="s">
        <v>1660</v>
      </c>
      <c r="G427" t="s">
        <v>2906</v>
      </c>
      <c r="H427" t="s">
        <v>3958</v>
      </c>
    </row>
    <row r="428" spans="1:8">
      <c r="H428" t="s">
        <v>3959</v>
      </c>
    </row>
    <row r="429" spans="1:8">
      <c r="H429" t="s">
        <v>3960</v>
      </c>
    </row>
    <row r="430" spans="1:8">
      <c r="H430" t="s">
        <v>3961</v>
      </c>
    </row>
    <row r="431" spans="1:8">
      <c r="F431" t="s">
        <v>1661</v>
      </c>
      <c r="G431" t="s">
        <v>2907</v>
      </c>
      <c r="H431" t="s">
        <v>3962</v>
      </c>
    </row>
    <row r="432" spans="1:8">
      <c r="A432" t="s">
        <v>125</v>
      </c>
      <c r="B432">
        <f>HYPERLINK("https://github.com/pmd/pmd/commit/1a7bf2426bc310efbfbeae5846a68f79cd61d3e0", "1a7bf2426bc310efbfbeae5846a68f79cd61d3e0")</f>
        <v>0</v>
      </c>
      <c r="C432">
        <f>HYPERLINK("https://github.com/pmd/pmd/commit/16def1da7b1271f13c3de4e2dde1bd1310631702", "16def1da7b1271f13c3de4e2dde1bd1310631702")</f>
        <v>0</v>
      </c>
      <c r="D432" t="s">
        <v>757</v>
      </c>
      <c r="E432" t="s">
        <v>914</v>
      </c>
      <c r="F432" t="s">
        <v>1662</v>
      </c>
      <c r="G432" t="s">
        <v>2908</v>
      </c>
      <c r="H432" t="s">
        <v>3926</v>
      </c>
    </row>
    <row r="433" spans="1:8">
      <c r="H433" t="s">
        <v>3925</v>
      </c>
    </row>
    <row r="434" spans="1:8">
      <c r="H434" t="s">
        <v>3963</v>
      </c>
    </row>
    <row r="435" spans="1:8">
      <c r="H435" t="s">
        <v>3964</v>
      </c>
    </row>
    <row r="436" spans="1:8">
      <c r="A436" t="s">
        <v>126</v>
      </c>
      <c r="B436">
        <f>HYPERLINK("https://github.com/pmd/pmd/commit/1cc16f5fe8b426ca6b38f9693afa1e89ffd70835", "1cc16f5fe8b426ca6b38f9693afa1e89ffd70835")</f>
        <v>0</v>
      </c>
      <c r="C436">
        <f>HYPERLINK("https://github.com/pmd/pmd/commit/5f1f887f5360aedf8ddd97fbf7d64e834cbaf85c", "5f1f887f5360aedf8ddd97fbf7d64e834cbaf85c")</f>
        <v>0</v>
      </c>
      <c r="D436" t="s">
        <v>757</v>
      </c>
      <c r="E436" t="s">
        <v>915</v>
      </c>
      <c r="F436" t="s">
        <v>1663</v>
      </c>
      <c r="G436" t="s">
        <v>2831</v>
      </c>
      <c r="H436" t="s">
        <v>3953</v>
      </c>
    </row>
    <row r="437" spans="1:8">
      <c r="A437" t="s">
        <v>127</v>
      </c>
      <c r="B437">
        <f>HYPERLINK("https://github.com/pmd/pmd/commit/be29d08a897584a2e70b7c166eec4cff9e45bf33", "be29d08a897584a2e70b7c166eec4cff9e45bf33")</f>
        <v>0</v>
      </c>
      <c r="C437">
        <f>HYPERLINK("https://github.com/pmd/pmd/commit/1cc16f5fe8b426ca6b38f9693afa1e89ffd70835", "1cc16f5fe8b426ca6b38f9693afa1e89ffd70835")</f>
        <v>0</v>
      </c>
      <c r="D437" t="s">
        <v>757</v>
      </c>
      <c r="E437" t="s">
        <v>916</v>
      </c>
      <c r="F437" t="s">
        <v>1588</v>
      </c>
      <c r="G437" t="s">
        <v>2837</v>
      </c>
      <c r="H437" t="s">
        <v>3965</v>
      </c>
    </row>
    <row r="438" spans="1:8">
      <c r="H438" t="s">
        <v>3966</v>
      </c>
    </row>
    <row r="439" spans="1:8">
      <c r="A439" t="s">
        <v>128</v>
      </c>
      <c r="B439">
        <f>HYPERLINK("https://github.com/pmd/pmd/commit/83d81b076b32acdf3f82077c7f4c2a2e160aa32f", "83d81b076b32acdf3f82077c7f4c2a2e160aa32f")</f>
        <v>0</v>
      </c>
      <c r="C439">
        <f>HYPERLINK("https://github.com/pmd/pmd/commit/6ccfb5ea5233179909a6d83a6412c124bee86cbc", "6ccfb5ea5233179909a6d83a6412c124bee86cbc")</f>
        <v>0</v>
      </c>
      <c r="D439" t="s">
        <v>757</v>
      </c>
      <c r="E439" t="s">
        <v>917</v>
      </c>
      <c r="F439" t="s">
        <v>1664</v>
      </c>
      <c r="G439" t="s">
        <v>2909</v>
      </c>
      <c r="H439" t="s">
        <v>3967</v>
      </c>
    </row>
    <row r="440" spans="1:8">
      <c r="A440" t="s">
        <v>129</v>
      </c>
      <c r="B440">
        <f>HYPERLINK("https://github.com/pmd/pmd/commit/8e61889ba0778848f796784d43cf454b7d51d0ae", "8e61889ba0778848f796784d43cf454b7d51d0ae")</f>
        <v>0</v>
      </c>
      <c r="C440">
        <f>HYPERLINK("https://github.com/pmd/pmd/commit/ccd5163b1a18b708cb374146186c6c5abe183417", "ccd5163b1a18b708cb374146186c6c5abe183417")</f>
        <v>0</v>
      </c>
      <c r="D440" t="s">
        <v>757</v>
      </c>
      <c r="E440" t="s">
        <v>918</v>
      </c>
      <c r="F440" t="s">
        <v>1665</v>
      </c>
      <c r="G440" t="s">
        <v>2910</v>
      </c>
      <c r="H440" t="s">
        <v>3968</v>
      </c>
    </row>
    <row r="441" spans="1:8">
      <c r="H441" t="s">
        <v>3969</v>
      </c>
    </row>
    <row r="442" spans="1:8">
      <c r="A442" t="s">
        <v>130</v>
      </c>
      <c r="B442">
        <f>HYPERLINK("https://github.com/pmd/pmd/commit/9e29e9a736d3591abde581bb214726e670884bec", "9e29e9a736d3591abde581bb214726e670884bec")</f>
        <v>0</v>
      </c>
      <c r="C442">
        <f>HYPERLINK("https://github.com/pmd/pmd/commit/95f70b065352e1fb62e5343b36198f9d1ee5cfe7", "95f70b065352e1fb62e5343b36198f9d1ee5cfe7")</f>
        <v>0</v>
      </c>
      <c r="D442" t="s">
        <v>757</v>
      </c>
      <c r="E442" t="s">
        <v>919</v>
      </c>
      <c r="F442" t="s">
        <v>1665</v>
      </c>
      <c r="G442" t="s">
        <v>2910</v>
      </c>
      <c r="H442" t="s">
        <v>3970</v>
      </c>
    </row>
    <row r="443" spans="1:8">
      <c r="A443" t="s">
        <v>131</v>
      </c>
      <c r="B443">
        <f>HYPERLINK("https://github.com/pmd/pmd/commit/273b63f5ac02bb26a55eb77e0e84d73aa07402e7", "273b63f5ac02bb26a55eb77e0e84d73aa07402e7")</f>
        <v>0</v>
      </c>
      <c r="C443">
        <f>HYPERLINK("https://github.com/pmd/pmd/commit/711a08c8068b446751f02e6f1a02577c1caf1c27", "711a08c8068b446751f02e6f1a02577c1caf1c27")</f>
        <v>0</v>
      </c>
      <c r="D443" t="s">
        <v>757</v>
      </c>
      <c r="E443" t="s">
        <v>920</v>
      </c>
      <c r="F443" t="s">
        <v>1666</v>
      </c>
      <c r="G443" t="s">
        <v>2853</v>
      </c>
      <c r="H443" t="s">
        <v>3854</v>
      </c>
    </row>
    <row r="444" spans="1:8">
      <c r="H444" t="s">
        <v>3855</v>
      </c>
    </row>
    <row r="445" spans="1:8">
      <c r="H445" t="s">
        <v>3856</v>
      </c>
    </row>
    <row r="446" spans="1:8">
      <c r="A446" t="s">
        <v>132</v>
      </c>
      <c r="B446">
        <f>HYPERLINK("https://github.com/pmd/pmd/commit/3c3df6372fb788418211598ee36e40f0c91c361f", "3c3df6372fb788418211598ee36e40f0c91c361f")</f>
        <v>0</v>
      </c>
      <c r="C446">
        <f>HYPERLINK("https://github.com/pmd/pmd/commit/273b63f5ac02bb26a55eb77e0e84d73aa07402e7", "273b63f5ac02bb26a55eb77e0e84d73aa07402e7")</f>
        <v>0</v>
      </c>
      <c r="D446" t="s">
        <v>757</v>
      </c>
      <c r="E446" t="s">
        <v>921</v>
      </c>
      <c r="F446" t="s">
        <v>1619</v>
      </c>
      <c r="G446" t="s">
        <v>2868</v>
      </c>
      <c r="H446" t="s">
        <v>3971</v>
      </c>
    </row>
    <row r="447" spans="1:8">
      <c r="H447" t="s">
        <v>3972</v>
      </c>
    </row>
    <row r="448" spans="1:8">
      <c r="H448" t="s">
        <v>3973</v>
      </c>
    </row>
    <row r="449" spans="1:8">
      <c r="H449" t="s">
        <v>3974</v>
      </c>
    </row>
    <row r="450" spans="1:8">
      <c r="H450" t="s">
        <v>3975</v>
      </c>
    </row>
    <row r="451" spans="1:8">
      <c r="H451" t="s">
        <v>3976</v>
      </c>
    </row>
    <row r="452" spans="1:8">
      <c r="A452" t="s">
        <v>133</v>
      </c>
      <c r="B452">
        <f>HYPERLINK("https://github.com/pmd/pmd/commit/b6a44dd55d656a866cbc9bad6d07c39a52c17f9c", "b6a44dd55d656a866cbc9bad6d07c39a52c17f9c")</f>
        <v>0</v>
      </c>
      <c r="C452">
        <f>HYPERLINK("https://github.com/pmd/pmd/commit/3c3df6372fb788418211598ee36e40f0c91c361f", "3c3df6372fb788418211598ee36e40f0c91c361f")</f>
        <v>0</v>
      </c>
      <c r="D452" t="s">
        <v>757</v>
      </c>
      <c r="E452" t="s">
        <v>922</v>
      </c>
      <c r="F452" t="s">
        <v>1636</v>
      </c>
      <c r="G452" t="s">
        <v>2883</v>
      </c>
      <c r="H452" t="s">
        <v>3872</v>
      </c>
    </row>
    <row r="453" spans="1:8">
      <c r="H453" t="s">
        <v>3977</v>
      </c>
    </row>
    <row r="454" spans="1:8">
      <c r="H454" t="s">
        <v>3978</v>
      </c>
    </row>
    <row r="455" spans="1:8">
      <c r="H455" t="s">
        <v>3979</v>
      </c>
    </row>
    <row r="456" spans="1:8">
      <c r="H456" t="s">
        <v>3980</v>
      </c>
    </row>
    <row r="457" spans="1:8">
      <c r="H457" t="s">
        <v>3981</v>
      </c>
    </row>
    <row r="458" spans="1:8">
      <c r="A458" t="s">
        <v>134</v>
      </c>
      <c r="B458">
        <f>HYPERLINK("https://github.com/pmd/pmd/commit/f8ba7c64c463399276df557c490f186de462f3aa", "f8ba7c64c463399276df557c490f186de462f3aa")</f>
        <v>0</v>
      </c>
      <c r="C458">
        <f>HYPERLINK("https://github.com/pmd/pmd/commit/08221e3c8043819b1957b26303b0f03fab3989bb", "08221e3c8043819b1957b26303b0f03fab3989bb")</f>
        <v>0</v>
      </c>
      <c r="D458" t="s">
        <v>757</v>
      </c>
      <c r="E458" t="s">
        <v>923</v>
      </c>
      <c r="F458" t="s">
        <v>1667</v>
      </c>
      <c r="G458" t="s">
        <v>2911</v>
      </c>
      <c r="H458" t="s">
        <v>3982</v>
      </c>
    </row>
    <row r="459" spans="1:8">
      <c r="H459" t="s">
        <v>3821</v>
      </c>
    </row>
    <row r="460" spans="1:8">
      <c r="H460" t="s">
        <v>3822</v>
      </c>
    </row>
    <row r="461" spans="1:8">
      <c r="H461" t="s">
        <v>3983</v>
      </c>
    </row>
    <row r="462" spans="1:8">
      <c r="F462" t="s">
        <v>1641</v>
      </c>
      <c r="G462" t="s">
        <v>2888</v>
      </c>
      <c r="H462" t="s">
        <v>3984</v>
      </c>
    </row>
    <row r="463" spans="1:8">
      <c r="A463" t="s">
        <v>135</v>
      </c>
      <c r="B463">
        <f>HYPERLINK("https://github.com/pmd/pmd/commit/6ff6465f0828fbe2ec4bab04835ca986af1bae0f", "6ff6465f0828fbe2ec4bab04835ca986af1bae0f")</f>
        <v>0</v>
      </c>
      <c r="C463">
        <f>HYPERLINK("https://github.com/pmd/pmd/commit/86a5fbe8bf59013a964a8023ac482f3af9198232", "86a5fbe8bf59013a964a8023ac482f3af9198232")</f>
        <v>0</v>
      </c>
      <c r="D463" t="s">
        <v>757</v>
      </c>
      <c r="E463" t="s">
        <v>924</v>
      </c>
      <c r="F463" t="s">
        <v>1609</v>
      </c>
      <c r="G463" t="s">
        <v>2858</v>
      </c>
      <c r="H463" t="s">
        <v>3680</v>
      </c>
    </row>
    <row r="464" spans="1:8">
      <c r="H464" t="s">
        <v>3794</v>
      </c>
    </row>
    <row r="465" spans="1:8">
      <c r="H465" t="s">
        <v>3803</v>
      </c>
    </row>
    <row r="466" spans="1:8">
      <c r="A466" t="s">
        <v>136</v>
      </c>
      <c r="B466">
        <f>HYPERLINK("https://github.com/pmd/pmd/commit/7349dda4c4e1638513db21fa3e259d40d13037a6", "7349dda4c4e1638513db21fa3e259d40d13037a6")</f>
        <v>0</v>
      </c>
      <c r="C466">
        <f>HYPERLINK("https://github.com/pmd/pmd/commit/5b6bdfbc135f2e7072159e69ec1a98bc1bc73a93", "5b6bdfbc135f2e7072159e69ec1a98bc1bc73a93")</f>
        <v>0</v>
      </c>
      <c r="D466" t="s">
        <v>757</v>
      </c>
      <c r="E466" t="s">
        <v>925</v>
      </c>
      <c r="F466" t="s">
        <v>1635</v>
      </c>
      <c r="G466" t="s">
        <v>2882</v>
      </c>
      <c r="H466" t="s">
        <v>3985</v>
      </c>
    </row>
    <row r="467" spans="1:8">
      <c r="H467" t="s">
        <v>3986</v>
      </c>
    </row>
    <row r="468" spans="1:8">
      <c r="H468" t="s">
        <v>3987</v>
      </c>
    </row>
    <row r="469" spans="1:8">
      <c r="H469" t="s">
        <v>3988</v>
      </c>
    </row>
    <row r="470" spans="1:8">
      <c r="A470" t="s">
        <v>137</v>
      </c>
      <c r="B470">
        <f>HYPERLINK("https://github.com/pmd/pmd/commit/32c5ee9efdb89738ba82f70cea1a5b4d386d5c88", "32c5ee9efdb89738ba82f70cea1a5b4d386d5c88")</f>
        <v>0</v>
      </c>
      <c r="C470">
        <f>HYPERLINK("https://github.com/pmd/pmd/commit/7a00d12d046e811cc88343cb7e12aeb387964c4b", "7a00d12d046e811cc88343cb7e12aeb387964c4b")</f>
        <v>0</v>
      </c>
      <c r="D470" t="s">
        <v>757</v>
      </c>
      <c r="E470" t="s">
        <v>926</v>
      </c>
      <c r="F470" t="s">
        <v>1668</v>
      </c>
      <c r="G470" t="s">
        <v>2912</v>
      </c>
      <c r="H470" t="s">
        <v>3872</v>
      </c>
    </row>
    <row r="471" spans="1:8">
      <c r="H471" t="s">
        <v>3920</v>
      </c>
    </row>
    <row r="472" spans="1:8">
      <c r="H472" t="s">
        <v>3989</v>
      </c>
    </row>
    <row r="473" spans="1:8">
      <c r="H473" t="s">
        <v>3990</v>
      </c>
    </row>
    <row r="474" spans="1:8">
      <c r="A474" t="s">
        <v>138</v>
      </c>
      <c r="B474">
        <f>HYPERLINK("https://github.com/pmd/pmd/commit/edd6ecb613cef30d63d55879fef8a64442e79593", "edd6ecb613cef30d63d55879fef8a64442e79593")</f>
        <v>0</v>
      </c>
      <c r="C474">
        <f>HYPERLINK("https://github.com/pmd/pmd/commit/637c381ead830e189d31cd64633626137a6821d8", "637c381ead830e189d31cd64633626137a6821d8")</f>
        <v>0</v>
      </c>
      <c r="D474" t="s">
        <v>757</v>
      </c>
      <c r="E474" t="s">
        <v>927</v>
      </c>
      <c r="F474" t="s">
        <v>1669</v>
      </c>
      <c r="G474" t="s">
        <v>2913</v>
      </c>
      <c r="H474" t="s">
        <v>3993</v>
      </c>
    </row>
    <row r="475" spans="1:8">
      <c r="H475" t="s">
        <v>3680</v>
      </c>
    </row>
    <row r="476" spans="1:8">
      <c r="F476" t="s">
        <v>1670</v>
      </c>
      <c r="G476" t="s">
        <v>2914</v>
      </c>
      <c r="H476" t="s">
        <v>3994</v>
      </c>
    </row>
    <row r="477" spans="1:8">
      <c r="A477" t="s">
        <v>139</v>
      </c>
      <c r="B477">
        <f>HYPERLINK("https://github.com/pmd/pmd/commit/d9cae7a357742084be8d5ddb2f3f599cc89f0786", "d9cae7a357742084be8d5ddb2f3f599cc89f0786")</f>
        <v>0</v>
      </c>
      <c r="C477">
        <f>HYPERLINK("https://github.com/pmd/pmd/commit/233c887c3b60747022f8b5d6aff4cf7623bf16af", "233c887c3b60747022f8b5d6aff4cf7623bf16af")</f>
        <v>0</v>
      </c>
      <c r="D477" t="s">
        <v>757</v>
      </c>
      <c r="E477" t="s">
        <v>928</v>
      </c>
      <c r="F477" t="s">
        <v>1669</v>
      </c>
      <c r="G477" t="s">
        <v>2913</v>
      </c>
      <c r="H477" t="s">
        <v>3995</v>
      </c>
    </row>
    <row r="478" spans="1:8">
      <c r="H478" t="s">
        <v>3996</v>
      </c>
    </row>
    <row r="479" spans="1:8">
      <c r="H479" t="s">
        <v>3997</v>
      </c>
    </row>
    <row r="480" spans="1:8">
      <c r="A480" t="s">
        <v>140</v>
      </c>
      <c r="B480">
        <f>HYPERLINK("https://github.com/pmd/pmd/commit/b60b81a56d1ce90067bbcf07781ae608aace7110", "b60b81a56d1ce90067bbcf07781ae608aace7110")</f>
        <v>0</v>
      </c>
      <c r="C480">
        <f>HYPERLINK("https://github.com/pmd/pmd/commit/fd88c9a96a9b7c4aa19dc9aaa28a55a76852fc59", "fd88c9a96a9b7c4aa19dc9aaa28a55a76852fc59")</f>
        <v>0</v>
      </c>
      <c r="D480" t="s">
        <v>757</v>
      </c>
      <c r="E480" t="s">
        <v>929</v>
      </c>
      <c r="F480" t="s">
        <v>1671</v>
      </c>
      <c r="G480" t="s">
        <v>2915</v>
      </c>
      <c r="H480" t="s">
        <v>3872</v>
      </c>
    </row>
    <row r="481" spans="1:8">
      <c r="A481" t="s">
        <v>141</v>
      </c>
      <c r="B481">
        <f>HYPERLINK("https://github.com/pmd/pmd/commit/8fcd62ceec7cf59e494eb4bafc8139d73aacdd95", "8fcd62ceec7cf59e494eb4bafc8139d73aacdd95")</f>
        <v>0</v>
      </c>
      <c r="C481">
        <f>HYPERLINK("https://github.com/pmd/pmd/commit/e4774a65a723ce5838947c64d6b85dbe8532aeda", "e4774a65a723ce5838947c64d6b85dbe8532aeda")</f>
        <v>0</v>
      </c>
      <c r="D481" t="s">
        <v>757</v>
      </c>
      <c r="E481" t="s">
        <v>930</v>
      </c>
      <c r="F481" t="s">
        <v>1641</v>
      </c>
      <c r="G481" t="s">
        <v>2888</v>
      </c>
      <c r="H481" t="s">
        <v>3999</v>
      </c>
    </row>
    <row r="482" spans="1:8">
      <c r="H482" t="s">
        <v>4000</v>
      </c>
    </row>
    <row r="483" spans="1:8">
      <c r="A483" t="s">
        <v>143</v>
      </c>
      <c r="B483">
        <f>HYPERLINK("https://github.com/pmd/pmd/commit/abc1843fcadf004d7a891acc6a161056f0c9b967", "abc1843fcadf004d7a891acc6a161056f0c9b967")</f>
        <v>0</v>
      </c>
      <c r="C483">
        <f>HYPERLINK("https://github.com/pmd/pmd/commit/9fd9b84f32803021b24cfdaa65d95e9a494cb48b", "9fd9b84f32803021b24cfdaa65d95e9a494cb48b")</f>
        <v>0</v>
      </c>
      <c r="D483" t="s">
        <v>757</v>
      </c>
      <c r="E483" t="s">
        <v>932</v>
      </c>
      <c r="F483" t="s">
        <v>1665</v>
      </c>
      <c r="G483" t="s">
        <v>2910</v>
      </c>
      <c r="H483" t="s">
        <v>4001</v>
      </c>
    </row>
    <row r="484" spans="1:8">
      <c r="H484" t="s">
        <v>4002</v>
      </c>
    </row>
    <row r="485" spans="1:8">
      <c r="H485" t="s">
        <v>4003</v>
      </c>
    </row>
    <row r="486" spans="1:8">
      <c r="H486" t="s">
        <v>4004</v>
      </c>
    </row>
    <row r="487" spans="1:8">
      <c r="H487" t="s">
        <v>4005</v>
      </c>
    </row>
    <row r="488" spans="1:8">
      <c r="A488" t="s">
        <v>144</v>
      </c>
      <c r="B488">
        <f>HYPERLINK("https://github.com/pmd/pmd/commit/5147d5cf5d6683150d4fce2d3502ddedc72a4411", "5147d5cf5d6683150d4fce2d3502ddedc72a4411")</f>
        <v>0</v>
      </c>
      <c r="C488">
        <f>HYPERLINK("https://github.com/pmd/pmd/commit/3a61690fa16c3d3e40b39f2622fa1e9b9ffc33c8", "3a61690fa16c3d3e40b39f2622fa1e9b9ffc33c8")</f>
        <v>0</v>
      </c>
      <c r="D488" t="s">
        <v>757</v>
      </c>
      <c r="E488" t="s">
        <v>933</v>
      </c>
      <c r="F488" t="s">
        <v>1673</v>
      </c>
      <c r="G488" t="s">
        <v>2917</v>
      </c>
      <c r="H488" t="s">
        <v>4006</v>
      </c>
    </row>
    <row r="489" spans="1:8">
      <c r="H489" t="s">
        <v>4007</v>
      </c>
    </row>
    <row r="490" spans="1:8">
      <c r="A490" t="s">
        <v>145</v>
      </c>
      <c r="B490">
        <f>HYPERLINK("https://github.com/pmd/pmd/commit/a41858f2f83d7c241cdcc894185adcc62828e1fb", "a41858f2f83d7c241cdcc894185adcc62828e1fb")</f>
        <v>0</v>
      </c>
      <c r="C490">
        <f>HYPERLINK("https://github.com/pmd/pmd/commit/9d1af2b7a522ed0f2d7ef93adec2d97ca3ab3b2f", "9d1af2b7a522ed0f2d7ef93adec2d97ca3ab3b2f")</f>
        <v>0</v>
      </c>
      <c r="D490" t="s">
        <v>757</v>
      </c>
      <c r="E490" t="s">
        <v>934</v>
      </c>
      <c r="F490" t="s">
        <v>1674</v>
      </c>
      <c r="G490" t="s">
        <v>2918</v>
      </c>
      <c r="H490" t="s">
        <v>4008</v>
      </c>
    </row>
    <row r="491" spans="1:8">
      <c r="A491" t="s">
        <v>146</v>
      </c>
      <c r="B491">
        <f>HYPERLINK("https://github.com/pmd/pmd/commit/a7e0bc028c89fe4a53fb0764133fc8a834a40f16", "a7e0bc028c89fe4a53fb0764133fc8a834a40f16")</f>
        <v>0</v>
      </c>
      <c r="C491">
        <f>HYPERLINK("https://github.com/pmd/pmd/commit/bbef427372443a74f26435be578ea3b591a105fb", "bbef427372443a74f26435be578ea3b591a105fb")</f>
        <v>0</v>
      </c>
      <c r="D491" t="s">
        <v>757</v>
      </c>
      <c r="E491" t="s">
        <v>935</v>
      </c>
      <c r="F491" t="s">
        <v>1551</v>
      </c>
      <c r="G491" t="s">
        <v>2802</v>
      </c>
      <c r="H491" t="s">
        <v>3636</v>
      </c>
    </row>
    <row r="492" spans="1:8">
      <c r="H492" t="s">
        <v>3637</v>
      </c>
    </row>
    <row r="493" spans="1:8">
      <c r="A493" t="s">
        <v>147</v>
      </c>
      <c r="B493">
        <f>HYPERLINK("https://github.com/pmd/pmd/commit/538c94e77f9158ca084b2f4e8acd2b9c3837f151", "538c94e77f9158ca084b2f4e8acd2b9c3837f151")</f>
        <v>0</v>
      </c>
      <c r="C493">
        <f>HYPERLINK("https://github.com/pmd/pmd/commit/b5731b6858c6bb508f70b7b8f2ad3951442fdf4f", "b5731b6858c6bb508f70b7b8f2ad3951442fdf4f")</f>
        <v>0</v>
      </c>
      <c r="D493" t="s">
        <v>757</v>
      </c>
      <c r="E493" t="s">
        <v>936</v>
      </c>
      <c r="F493" t="s">
        <v>1632</v>
      </c>
      <c r="G493" t="s">
        <v>2879</v>
      </c>
      <c r="H493" t="s">
        <v>4012</v>
      </c>
    </row>
    <row r="494" spans="1:8">
      <c r="H494" t="s">
        <v>4013</v>
      </c>
    </row>
    <row r="495" spans="1:8">
      <c r="H495" t="s">
        <v>3672</v>
      </c>
    </row>
    <row r="496" spans="1:8">
      <c r="A496" t="s">
        <v>148</v>
      </c>
      <c r="B496">
        <f>HYPERLINK("https://github.com/pmd/pmd/commit/648f87f362021d4c722a72bba4e17f0b9c16e801", "648f87f362021d4c722a72bba4e17f0b9c16e801")</f>
        <v>0</v>
      </c>
      <c r="C496">
        <f>HYPERLINK("https://github.com/pmd/pmd/commit/527d3eda15f3844305fd141d4f13202bce074cb1", "527d3eda15f3844305fd141d4f13202bce074cb1")</f>
        <v>0</v>
      </c>
      <c r="D496" t="s">
        <v>757</v>
      </c>
      <c r="E496" t="s">
        <v>937</v>
      </c>
      <c r="F496" t="s">
        <v>1675</v>
      </c>
      <c r="G496" t="s">
        <v>2887</v>
      </c>
      <c r="H496" t="s">
        <v>3843</v>
      </c>
    </row>
    <row r="497" spans="1:8">
      <c r="H497" t="s">
        <v>3844</v>
      </c>
    </row>
    <row r="498" spans="1:8">
      <c r="H498" t="s">
        <v>3845</v>
      </c>
    </row>
    <row r="499" spans="1:8">
      <c r="H499" t="s">
        <v>3846</v>
      </c>
    </row>
    <row r="500" spans="1:8">
      <c r="H500" t="s">
        <v>3847</v>
      </c>
    </row>
    <row r="501" spans="1:8">
      <c r="H501" t="s">
        <v>3848</v>
      </c>
    </row>
    <row r="502" spans="1:8">
      <c r="H502" t="s">
        <v>3849</v>
      </c>
    </row>
    <row r="503" spans="1:8">
      <c r="H503" t="s">
        <v>3850</v>
      </c>
    </row>
    <row r="504" spans="1:8">
      <c r="H504" t="s">
        <v>3851</v>
      </c>
    </row>
    <row r="505" spans="1:8">
      <c r="H505" t="s">
        <v>3852</v>
      </c>
    </row>
    <row r="506" spans="1:8">
      <c r="H506" t="s">
        <v>3853</v>
      </c>
    </row>
    <row r="507" spans="1:8">
      <c r="F507" t="s">
        <v>1676</v>
      </c>
      <c r="G507" t="s">
        <v>2852</v>
      </c>
      <c r="H507" t="s">
        <v>4014</v>
      </c>
    </row>
    <row r="508" spans="1:8">
      <c r="H508" t="s">
        <v>4015</v>
      </c>
    </row>
    <row r="509" spans="1:8">
      <c r="H509" t="s">
        <v>4016</v>
      </c>
    </row>
    <row r="510" spans="1:8">
      <c r="H510" t="s">
        <v>4017</v>
      </c>
    </row>
    <row r="511" spans="1:8">
      <c r="H511" t="s">
        <v>4018</v>
      </c>
    </row>
    <row r="512" spans="1:8">
      <c r="A512" t="s">
        <v>149</v>
      </c>
      <c r="B512">
        <f>HYPERLINK("https://github.com/pmd/pmd/commit/c4d09ab9beb6320ed5de19f7c716bb9586751e51", "c4d09ab9beb6320ed5de19f7c716bb9586751e51")</f>
        <v>0</v>
      </c>
      <c r="C512">
        <f>HYPERLINK("https://github.com/pmd/pmd/commit/39aa949aed3cb1356f4a53e2537283d18f1427e6", "39aa949aed3cb1356f4a53e2537283d18f1427e6")</f>
        <v>0</v>
      </c>
      <c r="D512" t="s">
        <v>757</v>
      </c>
      <c r="E512" t="s">
        <v>938</v>
      </c>
      <c r="F512" t="s">
        <v>1677</v>
      </c>
      <c r="G512" t="s">
        <v>2919</v>
      </c>
      <c r="H512" t="s">
        <v>4019</v>
      </c>
    </row>
    <row r="513" spans="1:8">
      <c r="H513" t="s">
        <v>4020</v>
      </c>
    </row>
    <row r="514" spans="1:8">
      <c r="A514" t="s">
        <v>152</v>
      </c>
      <c r="B514">
        <f>HYPERLINK("https://github.com/pmd/pmd/commit/4107534e5c32869e6edc5437ee9c3b02a062e4f5", "4107534e5c32869e6edc5437ee9c3b02a062e4f5")</f>
        <v>0</v>
      </c>
      <c r="C514">
        <f>HYPERLINK("https://github.com/pmd/pmd/commit/78ca7ab6641d512b036686c1dc89aa2d8d1bd780", "78ca7ab6641d512b036686c1dc89aa2d8d1bd780")</f>
        <v>0</v>
      </c>
      <c r="D514" t="s">
        <v>757</v>
      </c>
      <c r="E514" t="s">
        <v>941</v>
      </c>
      <c r="F514" t="s">
        <v>1631</v>
      </c>
      <c r="G514" t="s">
        <v>2877</v>
      </c>
      <c r="H514" t="s">
        <v>3795</v>
      </c>
    </row>
    <row r="515" spans="1:8">
      <c r="A515" t="s">
        <v>153</v>
      </c>
      <c r="B515">
        <f>HYPERLINK("https://github.com/pmd/pmd/commit/e80bceefd464742250a42b3b974228283533e676", "e80bceefd464742250a42b3b974228283533e676")</f>
        <v>0</v>
      </c>
      <c r="C515">
        <f>HYPERLINK("https://github.com/pmd/pmd/commit/058ddd055876f2bc71b4ee858cc3a0f4308cbf6e", "058ddd055876f2bc71b4ee858cc3a0f4308cbf6e")</f>
        <v>0</v>
      </c>
      <c r="D515" t="s">
        <v>757</v>
      </c>
      <c r="E515" t="s">
        <v>942</v>
      </c>
      <c r="F515" t="s">
        <v>1647</v>
      </c>
      <c r="G515" t="s">
        <v>2893</v>
      </c>
      <c r="H515" t="s">
        <v>4022</v>
      </c>
    </row>
    <row r="516" spans="1:8">
      <c r="H516" t="s">
        <v>4023</v>
      </c>
    </row>
    <row r="517" spans="1:8">
      <c r="H517" t="s">
        <v>4024</v>
      </c>
    </row>
    <row r="518" spans="1:8">
      <c r="A518" t="s">
        <v>154</v>
      </c>
      <c r="B518">
        <f>HYPERLINK("https://github.com/pmd/pmd/commit/bc9af74eed404a130296f1eeadb7b6644647ecd0", "bc9af74eed404a130296f1eeadb7b6644647ecd0")</f>
        <v>0</v>
      </c>
      <c r="C518">
        <f>HYPERLINK("https://github.com/pmd/pmd/commit/34ef382e64cbc789867c2740286547be1bcb719f", "34ef382e64cbc789867c2740286547be1bcb719f")</f>
        <v>0</v>
      </c>
      <c r="D518" t="s">
        <v>757</v>
      </c>
      <c r="E518" t="s">
        <v>943</v>
      </c>
      <c r="F518" t="s">
        <v>1680</v>
      </c>
      <c r="G518" t="s">
        <v>2921</v>
      </c>
      <c r="H518" t="s">
        <v>4025</v>
      </c>
    </row>
    <row r="519" spans="1:8">
      <c r="H519" t="s">
        <v>4026</v>
      </c>
    </row>
    <row r="520" spans="1:8">
      <c r="H520" t="s">
        <v>3920</v>
      </c>
    </row>
    <row r="521" spans="1:8">
      <c r="A521" t="s">
        <v>155</v>
      </c>
      <c r="B521">
        <f>HYPERLINK("https://github.com/pmd/pmd/commit/74ec9cedf61c4a9f9bd4497bb7ce2b769230bbf5", "74ec9cedf61c4a9f9bd4497bb7ce2b769230bbf5")</f>
        <v>0</v>
      </c>
      <c r="C521">
        <f>HYPERLINK("https://github.com/pmd/pmd/commit/08191232842fd67737d302facddde372a7e2f721", "08191232842fd67737d302facddde372a7e2f721")</f>
        <v>0</v>
      </c>
      <c r="D521" t="s">
        <v>757</v>
      </c>
      <c r="E521" t="s">
        <v>944</v>
      </c>
      <c r="F521" t="s">
        <v>1681</v>
      </c>
      <c r="G521" t="s">
        <v>2922</v>
      </c>
      <c r="H521" t="s">
        <v>4027</v>
      </c>
    </row>
    <row r="522" spans="1:8">
      <c r="A522" t="s">
        <v>156</v>
      </c>
      <c r="B522">
        <f>HYPERLINK("https://github.com/pmd/pmd/commit/754b8f8e2e70729d138213d1476dc355aecf038b", "754b8f8e2e70729d138213d1476dc355aecf038b")</f>
        <v>0</v>
      </c>
      <c r="C522">
        <f>HYPERLINK("https://github.com/pmd/pmd/commit/f2f621342004ab009c3e3d819a61a251775b4cae", "f2f621342004ab009c3e3d819a61a251775b4cae")</f>
        <v>0</v>
      </c>
      <c r="D522" t="s">
        <v>757</v>
      </c>
      <c r="E522" t="s">
        <v>945</v>
      </c>
      <c r="F522" t="s">
        <v>1682</v>
      </c>
      <c r="G522" t="s">
        <v>2923</v>
      </c>
      <c r="H522" t="s">
        <v>4028</v>
      </c>
    </row>
    <row r="523" spans="1:8">
      <c r="H523" t="s">
        <v>4029</v>
      </c>
    </row>
    <row r="524" spans="1:8">
      <c r="H524" t="s">
        <v>4030</v>
      </c>
    </row>
    <row r="525" spans="1:8">
      <c r="A525" t="s">
        <v>157</v>
      </c>
      <c r="B525">
        <f>HYPERLINK("https://github.com/pmd/pmd/commit/20fa9a83db5fdb80a071c7c92dedd3e92ea8af04", "20fa9a83db5fdb80a071c7c92dedd3e92ea8af04")</f>
        <v>0</v>
      </c>
      <c r="C525">
        <f>HYPERLINK("https://github.com/pmd/pmd/commit/296680ca92b721ff02f737d0118e63588a2337c2", "296680ca92b721ff02f737d0118e63588a2337c2")</f>
        <v>0</v>
      </c>
      <c r="D525" t="s">
        <v>757</v>
      </c>
      <c r="E525" t="s">
        <v>946</v>
      </c>
      <c r="F525" t="s">
        <v>1551</v>
      </c>
      <c r="G525" t="s">
        <v>2802</v>
      </c>
      <c r="H525" t="s">
        <v>3795</v>
      </c>
    </row>
    <row r="526" spans="1:8">
      <c r="A526" t="s">
        <v>158</v>
      </c>
      <c r="B526">
        <f>HYPERLINK("https://github.com/pmd/pmd/commit/2aef63e9cd598d2da1b80ccbc532fc12582014c3", "2aef63e9cd598d2da1b80ccbc532fc12582014c3")</f>
        <v>0</v>
      </c>
      <c r="C526">
        <f>HYPERLINK("https://github.com/pmd/pmd/commit/008a79cb2db05f6dd22b0ad8eaa43957fe515f1d", "008a79cb2db05f6dd22b0ad8eaa43957fe515f1d")</f>
        <v>0</v>
      </c>
      <c r="D526" t="s">
        <v>757</v>
      </c>
      <c r="E526" t="s">
        <v>947</v>
      </c>
      <c r="F526" t="s">
        <v>1684</v>
      </c>
      <c r="G526" t="s">
        <v>2925</v>
      </c>
      <c r="H526" t="s">
        <v>4033</v>
      </c>
    </row>
    <row r="527" spans="1:8">
      <c r="H527" t="s">
        <v>4034</v>
      </c>
    </row>
    <row r="528" spans="1:8">
      <c r="H528" t="s">
        <v>4035</v>
      </c>
    </row>
    <row r="529" spans="8:8">
      <c r="H529" t="s">
        <v>4036</v>
      </c>
    </row>
    <row r="530" spans="8:8">
      <c r="H530" t="s">
        <v>4038</v>
      </c>
    </row>
    <row r="531" spans="8:8">
      <c r="H531" t="s">
        <v>4039</v>
      </c>
    </row>
    <row r="532" spans="8:8">
      <c r="H532" t="s">
        <v>4040</v>
      </c>
    </row>
    <row r="533" spans="8:8">
      <c r="H533" t="s">
        <v>4041</v>
      </c>
    </row>
    <row r="534" spans="8:8">
      <c r="H534" t="s">
        <v>4042</v>
      </c>
    </row>
    <row r="535" spans="8:8">
      <c r="H535" t="s">
        <v>4043</v>
      </c>
    </row>
    <row r="536" spans="8:8">
      <c r="H536" t="s">
        <v>4044</v>
      </c>
    </row>
    <row r="537" spans="8:8">
      <c r="H537" t="s">
        <v>4045</v>
      </c>
    </row>
    <row r="538" spans="8:8">
      <c r="H538" t="s">
        <v>4046</v>
      </c>
    </row>
    <row r="539" spans="8:8">
      <c r="H539" t="s">
        <v>4047</v>
      </c>
    </row>
    <row r="540" spans="8:8">
      <c r="H540" t="s">
        <v>4048</v>
      </c>
    </row>
    <row r="541" spans="8:8">
      <c r="H541" t="s">
        <v>4049</v>
      </c>
    </row>
    <row r="542" spans="8:8">
      <c r="H542" t="s">
        <v>4050</v>
      </c>
    </row>
    <row r="543" spans="8:8">
      <c r="H543" t="s">
        <v>4051</v>
      </c>
    </row>
    <row r="544" spans="8:8">
      <c r="H544" t="s">
        <v>4052</v>
      </c>
    </row>
    <row r="545" spans="1:8">
      <c r="H545" t="s">
        <v>4053</v>
      </c>
    </row>
    <row r="546" spans="1:8">
      <c r="H546" t="s">
        <v>4054</v>
      </c>
    </row>
    <row r="547" spans="1:8">
      <c r="H547" t="s">
        <v>4055</v>
      </c>
    </row>
    <row r="548" spans="1:8">
      <c r="H548" t="s">
        <v>4056</v>
      </c>
    </row>
    <row r="549" spans="1:8">
      <c r="H549" t="s">
        <v>4057</v>
      </c>
    </row>
    <row r="550" spans="1:8">
      <c r="H550" t="s">
        <v>4058</v>
      </c>
    </row>
    <row r="551" spans="1:8">
      <c r="H551" t="s">
        <v>4059</v>
      </c>
    </row>
    <row r="552" spans="1:8">
      <c r="A552" t="s">
        <v>159</v>
      </c>
      <c r="B552">
        <f>HYPERLINK("https://github.com/pmd/pmd/commit/b8b433f625c62d483588ece1de062eef19b27adf", "b8b433f625c62d483588ece1de062eef19b27adf")</f>
        <v>0</v>
      </c>
      <c r="C552">
        <f>HYPERLINK("https://github.com/pmd/pmd/commit/3da887463bca751b9650d3215aac6d885932ddb6", "3da887463bca751b9650d3215aac6d885932ddb6")</f>
        <v>0</v>
      </c>
      <c r="D552" t="s">
        <v>757</v>
      </c>
      <c r="E552" t="s">
        <v>948</v>
      </c>
      <c r="F552" t="s">
        <v>1686</v>
      </c>
      <c r="G552" t="s">
        <v>2918</v>
      </c>
      <c r="H552" t="s">
        <v>3645</v>
      </c>
    </row>
    <row r="553" spans="1:8">
      <c r="A553" t="s">
        <v>161</v>
      </c>
      <c r="B553">
        <f>HYPERLINK("https://github.com/pmd/pmd/commit/a47ab2d911fa6d51a70b216ecc9f517c22261597", "a47ab2d911fa6d51a70b216ecc9f517c22261597")</f>
        <v>0</v>
      </c>
      <c r="C553">
        <f>HYPERLINK("https://github.com/pmd/pmd/commit/6f65c443efdad495f64e82279254ed44e0e49e62", "6f65c443efdad495f64e82279254ed44e0e49e62")</f>
        <v>0</v>
      </c>
      <c r="D553" t="s">
        <v>757</v>
      </c>
      <c r="E553" t="s">
        <v>950</v>
      </c>
      <c r="F553" t="s">
        <v>1686</v>
      </c>
      <c r="G553" t="s">
        <v>2918</v>
      </c>
      <c r="H553" t="s">
        <v>4034</v>
      </c>
    </row>
    <row r="554" spans="1:8">
      <c r="H554" t="s">
        <v>4035</v>
      </c>
    </row>
    <row r="555" spans="1:8">
      <c r="H555" t="s">
        <v>4036</v>
      </c>
    </row>
    <row r="556" spans="1:8">
      <c r="H556" t="s">
        <v>4038</v>
      </c>
    </row>
    <row r="557" spans="1:8">
      <c r="H557" t="s">
        <v>4039</v>
      </c>
    </row>
    <row r="558" spans="1:8">
      <c r="H558" t="s">
        <v>4040</v>
      </c>
    </row>
    <row r="559" spans="1:8">
      <c r="H559" t="s">
        <v>4041</v>
      </c>
    </row>
    <row r="560" spans="1:8">
      <c r="H560" t="s">
        <v>4042</v>
      </c>
    </row>
    <row r="561" spans="8:8">
      <c r="H561" t="s">
        <v>4043</v>
      </c>
    </row>
    <row r="562" spans="8:8">
      <c r="H562" t="s">
        <v>4044</v>
      </c>
    </row>
    <row r="563" spans="8:8">
      <c r="H563" t="s">
        <v>4045</v>
      </c>
    </row>
    <row r="564" spans="8:8">
      <c r="H564" t="s">
        <v>4046</v>
      </c>
    </row>
    <row r="565" spans="8:8">
      <c r="H565" t="s">
        <v>4047</v>
      </c>
    </row>
    <row r="566" spans="8:8">
      <c r="H566" t="s">
        <v>4048</v>
      </c>
    </row>
    <row r="567" spans="8:8">
      <c r="H567" t="s">
        <v>4049</v>
      </c>
    </row>
    <row r="568" spans="8:8">
      <c r="H568" t="s">
        <v>4050</v>
      </c>
    </row>
    <row r="569" spans="8:8">
      <c r="H569" t="s">
        <v>4051</v>
      </c>
    </row>
    <row r="570" spans="8:8">
      <c r="H570" t="s">
        <v>4052</v>
      </c>
    </row>
    <row r="571" spans="8:8">
      <c r="H571" t="s">
        <v>4053</v>
      </c>
    </row>
    <row r="572" spans="8:8">
      <c r="H572" t="s">
        <v>4054</v>
      </c>
    </row>
    <row r="573" spans="8:8">
      <c r="H573" t="s">
        <v>4055</v>
      </c>
    </row>
    <row r="574" spans="8:8">
      <c r="H574" t="s">
        <v>4056</v>
      </c>
    </row>
    <row r="575" spans="8:8">
      <c r="H575" t="s">
        <v>4057</v>
      </c>
    </row>
    <row r="576" spans="8:8">
      <c r="H576" t="s">
        <v>4058</v>
      </c>
    </row>
    <row r="577" spans="1:8">
      <c r="H577" t="s">
        <v>4059</v>
      </c>
    </row>
    <row r="578" spans="1:8">
      <c r="H578" t="s">
        <v>4060</v>
      </c>
    </row>
    <row r="579" spans="1:8">
      <c r="H579" t="s">
        <v>4062</v>
      </c>
    </row>
    <row r="580" spans="1:8">
      <c r="H580" t="s">
        <v>4063</v>
      </c>
    </row>
    <row r="581" spans="1:8">
      <c r="F581" t="s">
        <v>1687</v>
      </c>
      <c r="G581" t="s">
        <v>2927</v>
      </c>
      <c r="H581" t="s">
        <v>4064</v>
      </c>
    </row>
    <row r="582" spans="1:8">
      <c r="F582" t="s">
        <v>1688</v>
      </c>
      <c r="G582" t="s">
        <v>2928</v>
      </c>
      <c r="H582" t="s">
        <v>4065</v>
      </c>
    </row>
    <row r="583" spans="1:8">
      <c r="A583" t="s">
        <v>162</v>
      </c>
      <c r="B583">
        <f>HYPERLINK("https://github.com/pmd/pmd/commit/b7bf878e43a8cb8b3fca17852e8c94aeb7dff653", "b7bf878e43a8cb8b3fca17852e8c94aeb7dff653")</f>
        <v>0</v>
      </c>
      <c r="C583">
        <f>HYPERLINK("https://github.com/pmd/pmd/commit/61640493fa5731f968ad69d0f095515f67b65dbb", "61640493fa5731f968ad69d0f095515f67b65dbb")</f>
        <v>0</v>
      </c>
      <c r="D583" t="s">
        <v>757</v>
      </c>
      <c r="E583" t="s">
        <v>951</v>
      </c>
      <c r="F583" t="s">
        <v>1687</v>
      </c>
      <c r="G583" t="s">
        <v>2927</v>
      </c>
      <c r="H583" t="s">
        <v>4067</v>
      </c>
    </row>
    <row r="584" spans="1:8">
      <c r="A584" t="s">
        <v>163</v>
      </c>
      <c r="B584">
        <f>HYPERLINK("https://github.com/pmd/pmd/commit/b5b0b6cb562b4704e819ed8989a836e060fd1b1b", "b5b0b6cb562b4704e819ed8989a836e060fd1b1b")</f>
        <v>0</v>
      </c>
      <c r="C584">
        <f>HYPERLINK("https://github.com/pmd/pmd/commit/f1ff22c310c95084c4e550bd9ead2a1205ad7060", "f1ff22c310c95084c4e550bd9ead2a1205ad7060")</f>
        <v>0</v>
      </c>
      <c r="D584" t="s">
        <v>757</v>
      </c>
      <c r="E584" t="s">
        <v>952</v>
      </c>
      <c r="F584" t="s">
        <v>1689</v>
      </c>
      <c r="G584" t="s">
        <v>2929</v>
      </c>
      <c r="H584" t="s">
        <v>4070</v>
      </c>
    </row>
    <row r="585" spans="1:8">
      <c r="A585" t="s">
        <v>164</v>
      </c>
      <c r="B585">
        <f>HYPERLINK("https://github.com/pmd/pmd/commit/0d5476597fa60fe7509ff6842f020d336e7aedbd", "0d5476597fa60fe7509ff6842f020d336e7aedbd")</f>
        <v>0</v>
      </c>
      <c r="C585">
        <f>HYPERLINK("https://github.com/pmd/pmd/commit/b37ef4a2d21673bd04aed10dac8b7c3977b1be5b", "b37ef4a2d21673bd04aed10dac8b7c3977b1be5b")</f>
        <v>0</v>
      </c>
      <c r="D585" t="s">
        <v>757</v>
      </c>
      <c r="E585" t="s">
        <v>953</v>
      </c>
      <c r="F585" t="s">
        <v>1616</v>
      </c>
      <c r="G585" t="s">
        <v>2865</v>
      </c>
      <c r="H585" t="s">
        <v>4071</v>
      </c>
    </row>
    <row r="586" spans="1:8">
      <c r="H586" t="s">
        <v>4072</v>
      </c>
    </row>
    <row r="587" spans="1:8">
      <c r="F587" t="s">
        <v>1617</v>
      </c>
      <c r="G587" t="s">
        <v>2866</v>
      </c>
      <c r="H587" t="s">
        <v>4073</v>
      </c>
    </row>
    <row r="588" spans="1:8">
      <c r="H588" t="s">
        <v>4074</v>
      </c>
    </row>
    <row r="589" spans="1:8">
      <c r="H589" t="s">
        <v>4075</v>
      </c>
    </row>
    <row r="590" spans="1:8">
      <c r="H590" t="s">
        <v>4076</v>
      </c>
    </row>
    <row r="591" spans="1:8">
      <c r="F591" t="s">
        <v>1572</v>
      </c>
      <c r="G591" t="s">
        <v>2822</v>
      </c>
      <c r="H591" t="s">
        <v>4073</v>
      </c>
    </row>
    <row r="592" spans="1:8">
      <c r="H592" t="s">
        <v>4077</v>
      </c>
    </row>
    <row r="593" spans="1:8">
      <c r="F593" t="s">
        <v>1633</v>
      </c>
      <c r="G593" t="s">
        <v>2880</v>
      </c>
      <c r="H593" t="s">
        <v>4078</v>
      </c>
    </row>
    <row r="594" spans="1:8">
      <c r="H594" t="s">
        <v>4079</v>
      </c>
    </row>
    <row r="595" spans="1:8">
      <c r="H595" t="s">
        <v>4080</v>
      </c>
    </row>
    <row r="596" spans="1:8">
      <c r="H596" t="s">
        <v>4081</v>
      </c>
    </row>
    <row r="597" spans="1:8">
      <c r="H597" t="s">
        <v>4082</v>
      </c>
    </row>
    <row r="598" spans="1:8">
      <c r="H598" t="s">
        <v>4083</v>
      </c>
    </row>
    <row r="599" spans="1:8">
      <c r="A599" t="s">
        <v>165</v>
      </c>
      <c r="B599">
        <f>HYPERLINK("https://github.com/pmd/pmd/commit/d11f0a1f172aadb7c47c746d69805575de845bdf", "d11f0a1f172aadb7c47c746d69805575de845bdf")</f>
        <v>0</v>
      </c>
      <c r="C599">
        <f>HYPERLINK("https://github.com/pmd/pmd/commit/6305fce56f6e191caef1d45e2097e70cb3724381", "6305fce56f6e191caef1d45e2097e70cb3724381")</f>
        <v>0</v>
      </c>
      <c r="D599" t="s">
        <v>757</v>
      </c>
      <c r="E599" t="s">
        <v>954</v>
      </c>
      <c r="F599" t="s">
        <v>1650</v>
      </c>
      <c r="G599" t="s">
        <v>2896</v>
      </c>
      <c r="H599" t="s">
        <v>3925</v>
      </c>
    </row>
    <row r="600" spans="1:8">
      <c r="H600" t="s">
        <v>3926</v>
      </c>
    </row>
    <row r="601" spans="1:8">
      <c r="A601" t="s">
        <v>166</v>
      </c>
      <c r="B601">
        <f>HYPERLINK("https://github.com/pmd/pmd/commit/28f92c84729f87a9e8c4ef0985654319e06c5d4e", "28f92c84729f87a9e8c4ef0985654319e06c5d4e")</f>
        <v>0</v>
      </c>
      <c r="C601">
        <f>HYPERLINK("https://github.com/pmd/pmd/commit/08f42395751b793d98ce6ce1855c9a45878939a9", "08f42395751b793d98ce6ce1855c9a45878939a9")</f>
        <v>0</v>
      </c>
      <c r="D601" t="s">
        <v>757</v>
      </c>
      <c r="E601" t="s">
        <v>955</v>
      </c>
      <c r="F601" t="s">
        <v>1690</v>
      </c>
      <c r="G601" t="s">
        <v>2930</v>
      </c>
      <c r="H601" t="s">
        <v>4084</v>
      </c>
    </row>
    <row r="602" spans="1:8">
      <c r="A602" t="s">
        <v>167</v>
      </c>
      <c r="B602">
        <f>HYPERLINK("https://github.com/pmd/pmd/commit/084a35f018b7b3d1305a8df14594baf2e8240d65", "084a35f018b7b3d1305a8df14594baf2e8240d65")</f>
        <v>0</v>
      </c>
      <c r="C602">
        <f>HYPERLINK("https://github.com/pmd/pmd/commit/28f92c84729f87a9e8c4ef0985654319e06c5d4e", "28f92c84729f87a9e8c4ef0985654319e06c5d4e")</f>
        <v>0</v>
      </c>
      <c r="D602" t="s">
        <v>757</v>
      </c>
      <c r="E602" t="s">
        <v>956</v>
      </c>
      <c r="F602" t="s">
        <v>1690</v>
      </c>
      <c r="G602" t="s">
        <v>2930</v>
      </c>
      <c r="H602" t="s">
        <v>4085</v>
      </c>
    </row>
    <row r="603" spans="1:8">
      <c r="A603" t="s">
        <v>168</v>
      </c>
      <c r="B603">
        <f>HYPERLINK("https://github.com/pmd/pmd/commit/91266485eb61a1ffadc09b1fdc9c284ca91ef42c", "91266485eb61a1ffadc09b1fdc9c284ca91ef42c")</f>
        <v>0</v>
      </c>
      <c r="C603">
        <f>HYPERLINK("https://github.com/pmd/pmd/commit/e3604d30179ff4e380c08a12dd2950f269dfe502", "e3604d30179ff4e380c08a12dd2950f269dfe502")</f>
        <v>0</v>
      </c>
      <c r="D603" t="s">
        <v>757</v>
      </c>
      <c r="E603" t="s">
        <v>957</v>
      </c>
      <c r="F603" t="s">
        <v>1691</v>
      </c>
      <c r="G603" t="s">
        <v>2931</v>
      </c>
      <c r="H603" t="s">
        <v>3597</v>
      </c>
    </row>
    <row r="604" spans="1:8">
      <c r="A604" t="s">
        <v>169</v>
      </c>
      <c r="B604">
        <f>HYPERLINK("https://github.com/pmd/pmd/commit/e576531a2c4060bac190fb99e2f586aaad806d3b", "e576531a2c4060bac190fb99e2f586aaad806d3b")</f>
        <v>0</v>
      </c>
      <c r="C604">
        <f>HYPERLINK("https://github.com/pmd/pmd/commit/e3c3c80d7d6af3074212bfa772bc8f132111ba50", "e3c3c80d7d6af3074212bfa772bc8f132111ba50")</f>
        <v>0</v>
      </c>
      <c r="D604" t="s">
        <v>757</v>
      </c>
      <c r="E604" t="s">
        <v>958</v>
      </c>
      <c r="F604" t="s">
        <v>1584</v>
      </c>
      <c r="G604" t="s">
        <v>2833</v>
      </c>
      <c r="H604" t="s">
        <v>3899</v>
      </c>
    </row>
    <row r="605" spans="1:8">
      <c r="H605" t="s">
        <v>4086</v>
      </c>
    </row>
    <row r="606" spans="1:8">
      <c r="A606" t="s">
        <v>170</v>
      </c>
      <c r="B606">
        <f>HYPERLINK("https://github.com/pmd/pmd/commit/b81da62424bb694f932255d7db60a46eb5795866", "b81da62424bb694f932255d7db60a46eb5795866")</f>
        <v>0</v>
      </c>
      <c r="C606">
        <f>HYPERLINK("https://github.com/pmd/pmd/commit/c14c8eb7b54bdbc8b83b68552a084c83519dd9f0", "c14c8eb7b54bdbc8b83b68552a084c83519dd9f0")</f>
        <v>0</v>
      </c>
      <c r="D606" t="s">
        <v>757</v>
      </c>
      <c r="E606" t="s">
        <v>959</v>
      </c>
      <c r="F606" t="s">
        <v>1612</v>
      </c>
      <c r="G606" t="s">
        <v>2861</v>
      </c>
      <c r="H606" t="s">
        <v>3872</v>
      </c>
    </row>
    <row r="607" spans="1:8">
      <c r="A607" t="s">
        <v>180</v>
      </c>
      <c r="B607">
        <f>HYPERLINK("https://github.com/pmd/pmd/commit/5a149df16e142571e1f6348a6eb2ffb87fe51261", "5a149df16e142571e1f6348a6eb2ffb87fe51261")</f>
        <v>0</v>
      </c>
      <c r="C607">
        <f>HYPERLINK("https://github.com/pmd/pmd/commit/b1c4a1e381af1fa9f318baa69e26d6fd30ccdfe7", "b1c4a1e381af1fa9f318baa69e26d6fd30ccdfe7")</f>
        <v>0</v>
      </c>
      <c r="D607" t="s">
        <v>757</v>
      </c>
      <c r="E607" t="s">
        <v>969</v>
      </c>
      <c r="F607" t="s">
        <v>1573</v>
      </c>
      <c r="G607" t="s">
        <v>2823</v>
      </c>
      <c r="H607" t="s">
        <v>4099</v>
      </c>
    </row>
    <row r="608" spans="1:8">
      <c r="A608" t="s">
        <v>181</v>
      </c>
      <c r="B608">
        <f>HYPERLINK("https://github.com/pmd/pmd/commit/88c7901e97d7dd3e1ce218defdcfd018158bb8aa", "88c7901e97d7dd3e1ce218defdcfd018158bb8aa")</f>
        <v>0</v>
      </c>
      <c r="C608">
        <f>HYPERLINK("https://github.com/pmd/pmd/commit/5a149df16e142571e1f6348a6eb2ffb87fe51261", "5a149df16e142571e1f6348a6eb2ffb87fe51261")</f>
        <v>0</v>
      </c>
      <c r="D608" t="s">
        <v>757</v>
      </c>
      <c r="E608" t="s">
        <v>970</v>
      </c>
      <c r="F608" t="s">
        <v>1573</v>
      </c>
      <c r="G608" t="s">
        <v>2823</v>
      </c>
      <c r="H608" t="s">
        <v>4100</v>
      </c>
    </row>
    <row r="609" spans="1:8">
      <c r="A609" t="s">
        <v>182</v>
      </c>
      <c r="B609">
        <f>HYPERLINK("https://github.com/pmd/pmd/commit/8cd9aa0c059d3fecc7c609d850e5d0b87a07b9a2", "8cd9aa0c059d3fecc7c609d850e5d0b87a07b9a2")</f>
        <v>0</v>
      </c>
      <c r="C609">
        <f>HYPERLINK("https://github.com/pmd/pmd/commit/43e3a396d5243a36b5a053763bc9e91e65b3b0e3", "43e3a396d5243a36b5a053763bc9e91e65b3b0e3")</f>
        <v>0</v>
      </c>
      <c r="D609" t="s">
        <v>757</v>
      </c>
      <c r="E609" t="s">
        <v>971</v>
      </c>
      <c r="F609" t="s">
        <v>1718</v>
      </c>
      <c r="G609" t="s">
        <v>2906</v>
      </c>
      <c r="H609" t="s">
        <v>3957</v>
      </c>
    </row>
    <row r="610" spans="1:8">
      <c r="H610" t="s">
        <v>3958</v>
      </c>
    </row>
    <row r="611" spans="1:8">
      <c r="H611" t="s">
        <v>4101</v>
      </c>
    </row>
    <row r="612" spans="1:8">
      <c r="H612" t="s">
        <v>3960</v>
      </c>
    </row>
    <row r="613" spans="1:8">
      <c r="A613" t="s">
        <v>183</v>
      </c>
      <c r="B613">
        <f>HYPERLINK("https://github.com/pmd/pmd/commit/4df0978f5db82c9bf34bf8ce50150c1f9ab185cb", "4df0978f5db82c9bf34bf8ce50150c1f9ab185cb")</f>
        <v>0</v>
      </c>
      <c r="C613">
        <f>HYPERLINK("https://github.com/pmd/pmd/commit/8074c5ae6d3feab0afda228e8e2bae23257cb482", "8074c5ae6d3feab0afda228e8e2bae23257cb482")</f>
        <v>0</v>
      </c>
      <c r="D613" t="s">
        <v>757</v>
      </c>
      <c r="E613" t="s">
        <v>972</v>
      </c>
      <c r="F613" t="s">
        <v>1720</v>
      </c>
      <c r="G613" t="s">
        <v>2949</v>
      </c>
      <c r="H613" t="s">
        <v>4090</v>
      </c>
    </row>
    <row r="614" spans="1:8">
      <c r="H614" t="s">
        <v>4091</v>
      </c>
    </row>
    <row r="615" spans="1:8">
      <c r="H615" t="s">
        <v>4092</v>
      </c>
    </row>
    <row r="616" spans="1:8">
      <c r="H616" t="s">
        <v>4093</v>
      </c>
    </row>
    <row r="617" spans="1:8">
      <c r="A617" t="s">
        <v>186</v>
      </c>
      <c r="B617">
        <f>HYPERLINK("https://github.com/pmd/pmd/commit/3f9d3deefdb6759c19eefb06cf3c378288ac4bea", "3f9d3deefdb6759c19eefb06cf3c378288ac4bea")</f>
        <v>0</v>
      </c>
      <c r="C617">
        <f>HYPERLINK("https://github.com/pmd/pmd/commit/4def0471d79173daefd0fb6c56f5c814607c1e0f", "4def0471d79173daefd0fb6c56f5c814607c1e0f")</f>
        <v>0</v>
      </c>
      <c r="D617" t="s">
        <v>757</v>
      </c>
      <c r="E617" t="s">
        <v>975</v>
      </c>
      <c r="F617" t="s">
        <v>1677</v>
      </c>
      <c r="G617" t="s">
        <v>2919</v>
      </c>
      <c r="H617" t="s">
        <v>4104</v>
      </c>
    </row>
    <row r="618" spans="1:8">
      <c r="A618" t="s">
        <v>187</v>
      </c>
      <c r="B618">
        <f>HYPERLINK("https://github.com/pmd/pmd/commit/66ecdf3cbe8def752424cb74d67affe11a8392f8", "66ecdf3cbe8def752424cb74d67affe11a8392f8")</f>
        <v>0</v>
      </c>
      <c r="C618">
        <f>HYPERLINK("https://github.com/pmd/pmd/commit/3f9d3deefdb6759c19eefb06cf3c378288ac4bea", "3f9d3deefdb6759c19eefb06cf3c378288ac4bea")</f>
        <v>0</v>
      </c>
      <c r="D618" t="s">
        <v>757</v>
      </c>
      <c r="E618" t="s">
        <v>976</v>
      </c>
      <c r="F618" t="s">
        <v>1722</v>
      </c>
      <c r="G618" t="s">
        <v>2973</v>
      </c>
      <c r="H618" t="s">
        <v>4105</v>
      </c>
    </row>
    <row r="619" spans="1:8">
      <c r="A619" t="s">
        <v>188</v>
      </c>
      <c r="B619">
        <f>HYPERLINK("https://github.com/pmd/pmd/commit/f58fd5582a8d9fd1d85636a169bbf9bafd914860", "f58fd5582a8d9fd1d85636a169bbf9bafd914860")</f>
        <v>0</v>
      </c>
      <c r="C619">
        <f>HYPERLINK("https://github.com/pmd/pmd/commit/76fc9780cf15b787ea161c29af568f97116098cf", "76fc9780cf15b787ea161c29af568f97116098cf")</f>
        <v>0</v>
      </c>
      <c r="D619" t="s">
        <v>757</v>
      </c>
      <c r="E619" t="s">
        <v>977</v>
      </c>
      <c r="F619" t="s">
        <v>1722</v>
      </c>
      <c r="G619" t="s">
        <v>2973</v>
      </c>
      <c r="H619" t="s">
        <v>4105</v>
      </c>
    </row>
    <row r="620" spans="1:8">
      <c r="A620" t="s">
        <v>189</v>
      </c>
      <c r="B620">
        <f>HYPERLINK("https://github.com/pmd/pmd/commit/1d8de6b34ea0ddb64fc94b478c0950c0d35de605", "1d8de6b34ea0ddb64fc94b478c0950c0d35de605")</f>
        <v>0</v>
      </c>
      <c r="C620">
        <f>HYPERLINK("https://github.com/pmd/pmd/commit/9cc57fd3ea72e214589992410001ca5a30692679", "9cc57fd3ea72e214589992410001ca5a30692679")</f>
        <v>0</v>
      </c>
      <c r="D620" t="s">
        <v>757</v>
      </c>
      <c r="E620" t="s">
        <v>978</v>
      </c>
      <c r="F620" t="s">
        <v>1723</v>
      </c>
      <c r="G620" t="s">
        <v>2975</v>
      </c>
      <c r="H620" t="s">
        <v>4106</v>
      </c>
    </row>
    <row r="621" spans="1:8">
      <c r="H621" t="s">
        <v>4107</v>
      </c>
    </row>
    <row r="622" spans="1:8">
      <c r="H622" t="s">
        <v>4108</v>
      </c>
    </row>
    <row r="623" spans="1:8">
      <c r="H623" t="s">
        <v>4109</v>
      </c>
    </row>
    <row r="624" spans="1:8">
      <c r="H624" t="s">
        <v>4001</v>
      </c>
    </row>
    <row r="625" spans="1:8">
      <c r="H625" t="s">
        <v>4002</v>
      </c>
    </row>
    <row r="626" spans="1:8">
      <c r="H626" t="s">
        <v>4003</v>
      </c>
    </row>
    <row r="627" spans="1:8">
      <c r="H627" t="s">
        <v>4004</v>
      </c>
    </row>
    <row r="628" spans="1:8">
      <c r="H628" t="s">
        <v>4005</v>
      </c>
    </row>
    <row r="629" spans="1:8">
      <c r="H629" t="s">
        <v>4110</v>
      </c>
    </row>
    <row r="630" spans="1:8">
      <c r="H630" t="s">
        <v>4111</v>
      </c>
    </row>
    <row r="631" spans="1:8">
      <c r="H631" t="s">
        <v>4112</v>
      </c>
    </row>
    <row r="632" spans="1:8">
      <c r="H632" t="s">
        <v>4113</v>
      </c>
    </row>
    <row r="633" spans="1:8">
      <c r="H633" t="s">
        <v>4114</v>
      </c>
    </row>
    <row r="634" spans="1:8">
      <c r="F634" t="s">
        <v>1719</v>
      </c>
      <c r="G634" t="s">
        <v>2972</v>
      </c>
      <c r="H634" t="s">
        <v>4117</v>
      </c>
    </row>
    <row r="635" spans="1:8">
      <c r="H635" t="s">
        <v>4118</v>
      </c>
    </row>
    <row r="636" spans="1:8">
      <c r="F636" t="s">
        <v>1679</v>
      </c>
      <c r="G636" t="s">
        <v>2878</v>
      </c>
      <c r="H636" t="s">
        <v>4119</v>
      </c>
    </row>
    <row r="637" spans="1:8">
      <c r="A637" t="s">
        <v>190</v>
      </c>
      <c r="B637">
        <f>HYPERLINK("https://github.com/pmd/pmd/commit/bdaacb65c3379942ea278219e41707936e766206", "bdaacb65c3379942ea278219e41707936e766206")</f>
        <v>0</v>
      </c>
      <c r="C637">
        <f>HYPERLINK("https://github.com/pmd/pmd/commit/1d8de6b34ea0ddb64fc94b478c0950c0d35de605", "1d8de6b34ea0ddb64fc94b478c0950c0d35de605")</f>
        <v>0</v>
      </c>
      <c r="D637" t="s">
        <v>757</v>
      </c>
      <c r="E637" t="s">
        <v>979</v>
      </c>
      <c r="F637" t="s">
        <v>1723</v>
      </c>
      <c r="G637" t="s">
        <v>2975</v>
      </c>
      <c r="H637" t="s">
        <v>4120</v>
      </c>
    </row>
    <row r="638" spans="1:8">
      <c r="A638" t="s">
        <v>191</v>
      </c>
      <c r="B638">
        <f>HYPERLINK("https://github.com/pmd/pmd/commit/606e83b0f5c7b0b4f0d05f9c5bcc8d92c81d9342", "606e83b0f5c7b0b4f0d05f9c5bcc8d92c81d9342")</f>
        <v>0</v>
      </c>
      <c r="C638">
        <f>HYPERLINK("https://github.com/pmd/pmd/commit/ee2fd2fd2d68ae719382eab21cad7577691508b5", "ee2fd2fd2d68ae719382eab21cad7577691508b5")</f>
        <v>0</v>
      </c>
      <c r="D638" t="s">
        <v>757</v>
      </c>
      <c r="E638" t="s">
        <v>980</v>
      </c>
      <c r="F638" t="s">
        <v>1723</v>
      </c>
      <c r="G638" t="s">
        <v>2975</v>
      </c>
      <c r="H638" t="s">
        <v>4121</v>
      </c>
    </row>
    <row r="639" spans="1:8">
      <c r="H639" t="s">
        <v>4122</v>
      </c>
    </row>
    <row r="640" spans="1:8">
      <c r="H640" t="s">
        <v>4123</v>
      </c>
    </row>
    <row r="641" spans="1:8">
      <c r="H641" t="s">
        <v>4124</v>
      </c>
    </row>
    <row r="642" spans="1:8">
      <c r="A642" t="s">
        <v>193</v>
      </c>
      <c r="B642">
        <f>HYPERLINK("https://github.com/pmd/pmd/commit/4400ba86f164e835ca501106a0c37fbf7487421c", "4400ba86f164e835ca501106a0c37fbf7487421c")</f>
        <v>0</v>
      </c>
      <c r="C642">
        <f>HYPERLINK("https://github.com/pmd/pmd/commit/fde55e40835e80de47cefec339ce565acc4332bc", "fde55e40835e80de47cefec339ce565acc4332bc")</f>
        <v>0</v>
      </c>
      <c r="D642" t="s">
        <v>757</v>
      </c>
      <c r="E642" t="s">
        <v>982</v>
      </c>
      <c r="F642" t="s">
        <v>1725</v>
      </c>
      <c r="G642" t="s">
        <v>2977</v>
      </c>
      <c r="H642" t="s">
        <v>3645</v>
      </c>
    </row>
    <row r="643" spans="1:8">
      <c r="A643" t="s">
        <v>194</v>
      </c>
      <c r="B643">
        <f>HYPERLINK("https://github.com/pmd/pmd/commit/fe1ace532edb56b1188475defb05df6f0cb858b9", "fe1ace532edb56b1188475defb05df6f0cb858b9")</f>
        <v>0</v>
      </c>
      <c r="C643">
        <f>HYPERLINK("https://github.com/pmd/pmd/commit/e1ccab17c2ffa4b28a4738fc83dc13f3444e966f", "e1ccab17c2ffa4b28a4738fc83dc13f3444e966f")</f>
        <v>0</v>
      </c>
      <c r="D643" t="s">
        <v>757</v>
      </c>
      <c r="E643" t="s">
        <v>983</v>
      </c>
      <c r="F643" t="s">
        <v>1651</v>
      </c>
      <c r="G643" t="s">
        <v>2897</v>
      </c>
      <c r="H643" t="s">
        <v>4125</v>
      </c>
    </row>
    <row r="644" spans="1:8">
      <c r="A644" t="s">
        <v>195</v>
      </c>
      <c r="B644">
        <f>HYPERLINK("https://github.com/pmd/pmd/commit/28d284fb6da2ca2f67af919aa17339765760ee7b", "28d284fb6da2ca2f67af919aa17339765760ee7b")</f>
        <v>0</v>
      </c>
      <c r="C644">
        <f>HYPERLINK("https://github.com/pmd/pmd/commit/fe1ace532edb56b1188475defb05df6f0cb858b9", "fe1ace532edb56b1188475defb05df6f0cb858b9")</f>
        <v>0</v>
      </c>
      <c r="D644" t="s">
        <v>757</v>
      </c>
      <c r="E644" t="s">
        <v>984</v>
      </c>
      <c r="F644" t="s">
        <v>1651</v>
      </c>
      <c r="G644" t="s">
        <v>2897</v>
      </c>
      <c r="H644" t="s">
        <v>4126</v>
      </c>
    </row>
    <row r="645" spans="1:8">
      <c r="A645" t="s">
        <v>196</v>
      </c>
      <c r="B645">
        <f>HYPERLINK("https://github.com/pmd/pmd/commit/891c0ad1b9b88dd966f5761c178854bf81f2e31b", "891c0ad1b9b88dd966f5761c178854bf81f2e31b")</f>
        <v>0</v>
      </c>
      <c r="C645">
        <f>HYPERLINK("https://github.com/pmd/pmd/commit/6f60c4e433f22b73aac6f636ac8dc1da750b3c05", "6f60c4e433f22b73aac6f636ac8dc1da750b3c05")</f>
        <v>0</v>
      </c>
      <c r="D645" t="s">
        <v>757</v>
      </c>
      <c r="E645" t="s">
        <v>985</v>
      </c>
      <c r="F645" t="s">
        <v>1613</v>
      </c>
      <c r="G645" t="s">
        <v>2862</v>
      </c>
      <c r="H645" t="s">
        <v>4127</v>
      </c>
    </row>
    <row r="646" spans="1:8">
      <c r="A646" t="s">
        <v>197</v>
      </c>
      <c r="B646">
        <f>HYPERLINK("https://github.com/pmd/pmd/commit/093c3b5dead95f80f43b533ce30706fa6fbe516d", "093c3b5dead95f80f43b533ce30706fa6fbe516d")</f>
        <v>0</v>
      </c>
      <c r="C646">
        <f>HYPERLINK("https://github.com/pmd/pmd/commit/4fdcd80f3ecdb2fe689e74187b8857966c53a556", "4fdcd80f3ecdb2fe689e74187b8857966c53a556")</f>
        <v>0</v>
      </c>
      <c r="D646" t="s">
        <v>757</v>
      </c>
      <c r="E646" t="s">
        <v>986</v>
      </c>
      <c r="F646" t="s">
        <v>1613</v>
      </c>
      <c r="G646" t="s">
        <v>2862</v>
      </c>
      <c r="H646" t="s">
        <v>4124</v>
      </c>
    </row>
    <row r="647" spans="1:8">
      <c r="A647" t="s">
        <v>198</v>
      </c>
      <c r="B647">
        <f>HYPERLINK("https://github.com/pmd/pmd/commit/a25567f5b2efbd3d83953f9893631f45373f5340", "a25567f5b2efbd3d83953f9893631f45373f5340")</f>
        <v>0</v>
      </c>
      <c r="C647">
        <f>HYPERLINK("https://github.com/pmd/pmd/commit/fbee89cfdfd75c9a20c14d889c04e5de33114ebc", "fbee89cfdfd75c9a20c14d889c04e5de33114ebc")</f>
        <v>0</v>
      </c>
      <c r="D647" t="s">
        <v>757</v>
      </c>
      <c r="E647" t="s">
        <v>987</v>
      </c>
      <c r="F647" t="s">
        <v>1726</v>
      </c>
      <c r="G647" t="s">
        <v>2978</v>
      </c>
      <c r="H647" t="s">
        <v>4128</v>
      </c>
    </row>
    <row r="648" spans="1:8">
      <c r="A648" t="s">
        <v>199</v>
      </c>
      <c r="B648">
        <f>HYPERLINK("https://github.com/pmd/pmd/commit/ef1a0b72af2532ae206fba6df845f9131d1f6876", "ef1a0b72af2532ae206fba6df845f9131d1f6876")</f>
        <v>0</v>
      </c>
      <c r="C648">
        <f>HYPERLINK("https://github.com/pmd/pmd/commit/b947f08308fecdd065cf9832dafb36348c305b9f", "b947f08308fecdd065cf9832dafb36348c305b9f")</f>
        <v>0</v>
      </c>
      <c r="D648" t="s">
        <v>757</v>
      </c>
      <c r="E648" t="s">
        <v>988</v>
      </c>
      <c r="F648" t="s">
        <v>1674</v>
      </c>
      <c r="G648" t="s">
        <v>2918</v>
      </c>
      <c r="H648" t="s">
        <v>4129</v>
      </c>
    </row>
    <row r="649" spans="1:8">
      <c r="A649" t="s">
        <v>200</v>
      </c>
      <c r="B649">
        <f>HYPERLINK("https://github.com/pmd/pmd/commit/b3a5fce797696ff969ed5e8da67cc05625e16ed1", "b3a5fce797696ff969ed5e8da67cc05625e16ed1")</f>
        <v>0</v>
      </c>
      <c r="C649">
        <f>HYPERLINK("https://github.com/pmd/pmd/commit/ef1a0b72af2532ae206fba6df845f9131d1f6876", "ef1a0b72af2532ae206fba6df845f9131d1f6876")</f>
        <v>0</v>
      </c>
      <c r="D649" t="s">
        <v>757</v>
      </c>
      <c r="E649" t="s">
        <v>989</v>
      </c>
      <c r="F649" t="s">
        <v>1674</v>
      </c>
      <c r="G649" t="s">
        <v>2918</v>
      </c>
      <c r="H649" t="s">
        <v>4130</v>
      </c>
    </row>
    <row r="650" spans="1:8">
      <c r="H650" t="s">
        <v>4131</v>
      </c>
    </row>
    <row r="651" spans="1:8">
      <c r="A651" t="s">
        <v>201</v>
      </c>
      <c r="B651">
        <f>HYPERLINK("https://github.com/pmd/pmd/commit/4bbbd9b5e99ad7883a6a6ddac29db80eaba0bbef", "4bbbd9b5e99ad7883a6a6ddac29db80eaba0bbef")</f>
        <v>0</v>
      </c>
      <c r="C651">
        <f>HYPERLINK("https://github.com/pmd/pmd/commit/55772c733dd6f3199cca7d2cb6a4031d5b96fc9c", "55772c733dd6f3199cca7d2cb6a4031d5b96fc9c")</f>
        <v>0</v>
      </c>
      <c r="D651" t="s">
        <v>757</v>
      </c>
      <c r="E651" t="s">
        <v>990</v>
      </c>
      <c r="F651" t="s">
        <v>1727</v>
      </c>
      <c r="G651" t="s">
        <v>2979</v>
      </c>
      <c r="H651" t="s">
        <v>4132</v>
      </c>
    </row>
    <row r="652" spans="1:8">
      <c r="A652" t="s">
        <v>202</v>
      </c>
      <c r="B652">
        <f>HYPERLINK("https://github.com/pmd/pmd/commit/17974db7db2d0a8bc03a25c8b6fbb7c198e0678b", "17974db7db2d0a8bc03a25c8b6fbb7c198e0678b")</f>
        <v>0</v>
      </c>
      <c r="C652">
        <f>HYPERLINK("https://github.com/pmd/pmd/commit/4bbbd9b5e99ad7883a6a6ddac29db80eaba0bbef", "4bbbd9b5e99ad7883a6a6ddac29db80eaba0bbef")</f>
        <v>0</v>
      </c>
      <c r="D652" t="s">
        <v>757</v>
      </c>
      <c r="E652" t="s">
        <v>991</v>
      </c>
      <c r="F652" t="s">
        <v>1727</v>
      </c>
      <c r="G652" t="s">
        <v>2979</v>
      </c>
      <c r="H652" t="s">
        <v>4133</v>
      </c>
    </row>
    <row r="653" spans="1:8">
      <c r="H653" t="s">
        <v>4134</v>
      </c>
    </row>
    <row r="654" spans="1:8">
      <c r="A654" t="s">
        <v>205</v>
      </c>
      <c r="B654">
        <f>HYPERLINK("https://github.com/pmd/pmd/commit/c02806442559ca74c050ba0d574007ed840a210a", "c02806442559ca74c050ba0d574007ed840a210a")</f>
        <v>0</v>
      </c>
      <c r="C654">
        <f>HYPERLINK("https://github.com/pmd/pmd/commit/64294520bf00fa85f733425aff3580c643932826", "64294520bf00fa85f733425aff3580c643932826")</f>
        <v>0</v>
      </c>
      <c r="D654" t="s">
        <v>757</v>
      </c>
      <c r="E654" t="s">
        <v>994</v>
      </c>
      <c r="F654" t="s">
        <v>1723</v>
      </c>
      <c r="G654" t="s">
        <v>2975</v>
      </c>
      <c r="H654" t="s">
        <v>4120</v>
      </c>
    </row>
    <row r="655" spans="1:8">
      <c r="A655" t="s">
        <v>206</v>
      </c>
      <c r="B655">
        <f>HYPERLINK("https://github.com/pmd/pmd/commit/17fcb6c9c40b3a922ef03e6b62b13a0f6c510273", "17fcb6c9c40b3a922ef03e6b62b13a0f6c510273")</f>
        <v>0</v>
      </c>
      <c r="C655">
        <f>HYPERLINK("https://github.com/pmd/pmd/commit/d56f4603a1c3e4b187e0cf94e5ad725587f4de33", "d56f4603a1c3e4b187e0cf94e5ad725587f4de33")</f>
        <v>0</v>
      </c>
      <c r="D655" t="s">
        <v>757</v>
      </c>
      <c r="E655" t="s">
        <v>995</v>
      </c>
      <c r="F655" t="s">
        <v>1628</v>
      </c>
      <c r="G655" t="s">
        <v>2874</v>
      </c>
      <c r="H655" t="s">
        <v>4135</v>
      </c>
    </row>
    <row r="656" spans="1:8">
      <c r="A656" t="s">
        <v>208</v>
      </c>
      <c r="B656">
        <f>HYPERLINK("https://github.com/pmd/pmd/commit/e8bdf51b6b1b67c325009b19164a961389b8e251", "e8bdf51b6b1b67c325009b19164a961389b8e251")</f>
        <v>0</v>
      </c>
      <c r="C656">
        <f>HYPERLINK("https://github.com/pmd/pmd/commit/9eecf8f163d01f54a1799e1bfa2841517f2e2b53", "9eecf8f163d01f54a1799e1bfa2841517f2e2b53")</f>
        <v>0</v>
      </c>
      <c r="D656" t="s">
        <v>757</v>
      </c>
      <c r="E656" t="s">
        <v>997</v>
      </c>
      <c r="F656" t="s">
        <v>1626</v>
      </c>
      <c r="G656" t="s">
        <v>2872</v>
      </c>
      <c r="H656" t="s">
        <v>3649</v>
      </c>
    </row>
    <row r="657" spans="1:8">
      <c r="H657" t="s">
        <v>4138</v>
      </c>
    </row>
    <row r="658" spans="1:8">
      <c r="H658" t="s">
        <v>4139</v>
      </c>
    </row>
    <row r="659" spans="1:8">
      <c r="H659" t="s">
        <v>4140</v>
      </c>
    </row>
    <row r="660" spans="1:8">
      <c r="H660" t="s">
        <v>4141</v>
      </c>
    </row>
    <row r="661" spans="1:8">
      <c r="H661" t="s">
        <v>4142</v>
      </c>
    </row>
    <row r="662" spans="1:8">
      <c r="H662" t="s">
        <v>4143</v>
      </c>
    </row>
    <row r="663" spans="1:8">
      <c r="H663" t="s">
        <v>4144</v>
      </c>
    </row>
    <row r="664" spans="1:8">
      <c r="A664" t="s">
        <v>209</v>
      </c>
      <c r="B664">
        <f>HYPERLINK("https://github.com/pmd/pmd/commit/acc1d1391540fe25bd02df321163fbabb89c90ae", "acc1d1391540fe25bd02df321163fbabb89c90ae")</f>
        <v>0</v>
      </c>
      <c r="C664">
        <f>HYPERLINK("https://github.com/pmd/pmd/commit/6857df0422e85f0bdb308fc3855ef7b6d8dad7a2", "6857df0422e85f0bdb308fc3855ef7b6d8dad7a2")</f>
        <v>0</v>
      </c>
      <c r="D664" t="s">
        <v>757</v>
      </c>
      <c r="E664" t="s">
        <v>998</v>
      </c>
      <c r="F664" t="s">
        <v>1588</v>
      </c>
      <c r="G664" t="s">
        <v>2837</v>
      </c>
      <c r="H664" t="s">
        <v>4145</v>
      </c>
    </row>
    <row r="665" spans="1:8">
      <c r="A665" t="s">
        <v>210</v>
      </c>
      <c r="B665">
        <f>HYPERLINK("https://github.com/pmd/pmd/commit/d2e32f7d3c977884d249c88ff190aa2f8babcd92", "d2e32f7d3c977884d249c88ff190aa2f8babcd92")</f>
        <v>0</v>
      </c>
      <c r="C665">
        <f>HYPERLINK("https://github.com/pmd/pmd/commit/2383390cbff567bb3cb6eb95fba31ccabed81ae7", "2383390cbff567bb3cb6eb95fba31ccabed81ae7")</f>
        <v>0</v>
      </c>
      <c r="D665" t="s">
        <v>757</v>
      </c>
      <c r="E665" t="s">
        <v>999</v>
      </c>
      <c r="F665" t="s">
        <v>1573</v>
      </c>
      <c r="G665" t="s">
        <v>2823</v>
      </c>
      <c r="H665" t="s">
        <v>4151</v>
      </c>
    </row>
    <row r="666" spans="1:8">
      <c r="F666" t="s">
        <v>1551</v>
      </c>
      <c r="G666" t="s">
        <v>2802</v>
      </c>
      <c r="H666" t="s">
        <v>4152</v>
      </c>
    </row>
    <row r="667" spans="1:8">
      <c r="H667" t="s">
        <v>4153</v>
      </c>
    </row>
    <row r="668" spans="1:8">
      <c r="F668" t="s">
        <v>1575</v>
      </c>
      <c r="G668" t="s">
        <v>2825</v>
      </c>
      <c r="H668" t="s">
        <v>4154</v>
      </c>
    </row>
    <row r="669" spans="1:8">
      <c r="A669" t="s">
        <v>212</v>
      </c>
      <c r="B669">
        <f>HYPERLINK("https://github.com/pmd/pmd/commit/4a25c7423f4fa74568b502adfe7a46c194cb8199", "4a25c7423f4fa74568b502adfe7a46c194cb8199")</f>
        <v>0</v>
      </c>
      <c r="C669">
        <f>HYPERLINK("https://github.com/pmd/pmd/commit/3713ea4b338f20a1c746fcf2287105b8db20e2a1", "3713ea4b338f20a1c746fcf2287105b8db20e2a1")</f>
        <v>0</v>
      </c>
      <c r="D669" t="s">
        <v>757</v>
      </c>
      <c r="E669" t="s">
        <v>1001</v>
      </c>
      <c r="F669" t="s">
        <v>1674</v>
      </c>
      <c r="G669" t="s">
        <v>2918</v>
      </c>
      <c r="H669" t="s">
        <v>4130</v>
      </c>
    </row>
    <row r="670" spans="1:8">
      <c r="H670" t="s">
        <v>4131</v>
      </c>
    </row>
    <row r="671" spans="1:8">
      <c r="H671" t="s">
        <v>4156</v>
      </c>
    </row>
    <row r="672" spans="1:8">
      <c r="A672" t="s">
        <v>214</v>
      </c>
      <c r="B672">
        <f>HYPERLINK("https://github.com/pmd/pmd/commit/2ce116ace78a4d718415b33942f5fed0b0111105", "2ce116ace78a4d718415b33942f5fed0b0111105")</f>
        <v>0</v>
      </c>
      <c r="C672">
        <f>HYPERLINK("https://github.com/pmd/pmd/commit/81d9fbb928ebe4c1bc0d1ba4603f4f935bf884e9", "81d9fbb928ebe4c1bc0d1ba4603f4f935bf884e9")</f>
        <v>0</v>
      </c>
      <c r="D672" t="s">
        <v>757</v>
      </c>
      <c r="E672" t="s">
        <v>1003</v>
      </c>
      <c r="F672" t="s">
        <v>1731</v>
      </c>
      <c r="G672" t="s">
        <v>2983</v>
      </c>
      <c r="H672" t="s">
        <v>3645</v>
      </c>
    </row>
    <row r="673" spans="1:8">
      <c r="A673" t="s">
        <v>215</v>
      </c>
      <c r="B673">
        <f>HYPERLINK("https://github.com/pmd/pmd/commit/59360400c977f54c12997cc9bc6752e06f83b7b4", "59360400c977f54c12997cc9bc6752e06f83b7b4")</f>
        <v>0</v>
      </c>
      <c r="C673">
        <f>HYPERLINK("https://github.com/pmd/pmd/commit/d98b93d369ac6625cfc8e567c4610f0497eddeef", "d98b93d369ac6625cfc8e567c4610f0497eddeef")</f>
        <v>0</v>
      </c>
      <c r="D673" t="s">
        <v>759</v>
      </c>
      <c r="E673" t="s">
        <v>1004</v>
      </c>
      <c r="F673" t="s">
        <v>1732</v>
      </c>
      <c r="G673" t="s">
        <v>2984</v>
      </c>
      <c r="H673" t="s">
        <v>4157</v>
      </c>
    </row>
    <row r="674" spans="1:8">
      <c r="A674" t="s">
        <v>216</v>
      </c>
      <c r="B674">
        <f>HYPERLINK("https://github.com/pmd/pmd/commit/836402f0afaa38bf0db9c255ac734aebd063277c", "836402f0afaa38bf0db9c255ac734aebd063277c")</f>
        <v>0</v>
      </c>
      <c r="C674">
        <f>HYPERLINK("https://github.com/pmd/pmd/commit/182831a0c7cf4b7af86ced389d2b23799dbfdd66", "182831a0c7cf4b7af86ced389d2b23799dbfdd66")</f>
        <v>0</v>
      </c>
      <c r="D674" t="s">
        <v>757</v>
      </c>
      <c r="E674" t="s">
        <v>1005</v>
      </c>
      <c r="F674" t="s">
        <v>1628</v>
      </c>
      <c r="G674" t="s">
        <v>2874</v>
      </c>
      <c r="H674" t="s">
        <v>4158</v>
      </c>
    </row>
    <row r="675" spans="1:8">
      <c r="A675" t="s">
        <v>217</v>
      </c>
      <c r="B675">
        <f>HYPERLINK("https://github.com/pmd/pmd/commit/97ac55669e83e0c196eccbcf34453c544f172087", "97ac55669e83e0c196eccbcf34453c544f172087")</f>
        <v>0</v>
      </c>
      <c r="C675">
        <f>HYPERLINK("https://github.com/pmd/pmd/commit/b32145951500de3d2821e6d352cddc8389743ffb", "b32145951500de3d2821e6d352cddc8389743ffb")</f>
        <v>0</v>
      </c>
      <c r="D675" t="s">
        <v>757</v>
      </c>
      <c r="E675" t="s">
        <v>1006</v>
      </c>
      <c r="F675" t="s">
        <v>1588</v>
      </c>
      <c r="G675" t="s">
        <v>2837</v>
      </c>
      <c r="H675" t="s">
        <v>4159</v>
      </c>
    </row>
    <row r="676" spans="1:8">
      <c r="A676" t="s">
        <v>218</v>
      </c>
      <c r="B676">
        <f>HYPERLINK("https://github.com/pmd/pmd/commit/ce6d4a58594e8ae864d88ab35e9c07b8b59a265e", "ce6d4a58594e8ae864d88ab35e9c07b8b59a265e")</f>
        <v>0</v>
      </c>
      <c r="C676">
        <f>HYPERLINK("https://github.com/pmd/pmd/commit/af0f04df4e3b5da8124dc4c75876dae7c7553e43", "af0f04df4e3b5da8124dc4c75876dae7c7553e43")</f>
        <v>0</v>
      </c>
      <c r="D676" t="s">
        <v>757</v>
      </c>
      <c r="E676" t="s">
        <v>1007</v>
      </c>
      <c r="F676" t="s">
        <v>1626</v>
      </c>
      <c r="G676" t="s">
        <v>2872</v>
      </c>
      <c r="H676" t="s">
        <v>4160</v>
      </c>
    </row>
    <row r="677" spans="1:8">
      <c r="A677" t="s">
        <v>219</v>
      </c>
      <c r="B677">
        <f>HYPERLINK("https://github.com/pmd/pmd/commit/de709946757119a428e240bfeaab422c138b7d18", "de709946757119a428e240bfeaab422c138b7d18")</f>
        <v>0</v>
      </c>
      <c r="C677">
        <f>HYPERLINK("https://github.com/pmd/pmd/commit/ce6d4a58594e8ae864d88ab35e9c07b8b59a265e", "ce6d4a58594e8ae864d88ab35e9c07b8b59a265e")</f>
        <v>0</v>
      </c>
      <c r="D677" t="s">
        <v>757</v>
      </c>
      <c r="E677" t="s">
        <v>1008</v>
      </c>
      <c r="F677" t="s">
        <v>1627</v>
      </c>
      <c r="G677" t="s">
        <v>2873</v>
      </c>
      <c r="H677" t="s">
        <v>3785</v>
      </c>
    </row>
    <row r="678" spans="1:8">
      <c r="H678" t="s">
        <v>3680</v>
      </c>
    </row>
    <row r="679" spans="1:8">
      <c r="A679" t="s">
        <v>220</v>
      </c>
      <c r="B679">
        <f>HYPERLINK("https://github.com/pmd/pmd/commit/ff947302f55220c7131d375eba30b633a1850368", "ff947302f55220c7131d375eba30b633a1850368")</f>
        <v>0</v>
      </c>
      <c r="C679">
        <f>HYPERLINK("https://github.com/pmd/pmd/commit/98d349504b82369cd9887ffe48eef5605ecb8463", "98d349504b82369cd9887ffe48eef5605ecb8463")</f>
        <v>0</v>
      </c>
      <c r="D679" t="s">
        <v>757</v>
      </c>
      <c r="E679" t="s">
        <v>1009</v>
      </c>
      <c r="F679" t="s">
        <v>1733</v>
      </c>
      <c r="G679" t="s">
        <v>2985</v>
      </c>
      <c r="H679" t="s">
        <v>3645</v>
      </c>
    </row>
    <row r="680" spans="1:8">
      <c r="A680" t="s">
        <v>221</v>
      </c>
      <c r="B680">
        <f>HYPERLINK("https://github.com/pmd/pmd/commit/7930f04bc420ccfd9b315cef6e75d3c224dc65ec", "7930f04bc420ccfd9b315cef6e75d3c224dc65ec")</f>
        <v>0</v>
      </c>
      <c r="C680">
        <f>HYPERLINK("https://github.com/pmd/pmd/commit/3e3034d7566b0047ef2bf5af2e29ce51f94a2d2e", "3e3034d7566b0047ef2bf5af2e29ce51f94a2d2e")</f>
        <v>0</v>
      </c>
      <c r="D680" t="s">
        <v>757</v>
      </c>
      <c r="E680" t="s">
        <v>1010</v>
      </c>
      <c r="F680" t="s">
        <v>1674</v>
      </c>
      <c r="G680" t="s">
        <v>2918</v>
      </c>
      <c r="H680" t="s">
        <v>4130</v>
      </c>
    </row>
    <row r="681" spans="1:8">
      <c r="H681" t="s">
        <v>4131</v>
      </c>
    </row>
    <row r="682" spans="1:8">
      <c r="H682" t="s">
        <v>4156</v>
      </c>
    </row>
    <row r="683" spans="1:8">
      <c r="H683" t="s">
        <v>4161</v>
      </c>
    </row>
    <row r="684" spans="1:8">
      <c r="A684" t="s">
        <v>223</v>
      </c>
      <c r="B684">
        <f>HYPERLINK("https://github.com/pmd/pmd/commit/991b4757cff70c925e87e90b091ffdbc11dff9ae", "991b4757cff70c925e87e90b091ffdbc11dff9ae")</f>
        <v>0</v>
      </c>
      <c r="C684">
        <f>HYPERLINK("https://github.com/pmd/pmd/commit/4d4eb1fbf96b2c801435f6eba2cd61dd21664bc6", "4d4eb1fbf96b2c801435f6eba2cd61dd21664bc6")</f>
        <v>0</v>
      </c>
      <c r="D684" t="s">
        <v>757</v>
      </c>
      <c r="E684" t="s">
        <v>1012</v>
      </c>
      <c r="F684" t="s">
        <v>1734</v>
      </c>
      <c r="G684" t="s">
        <v>2986</v>
      </c>
      <c r="H684" t="s">
        <v>4012</v>
      </c>
    </row>
    <row r="685" spans="1:8">
      <c r="A685" t="s">
        <v>224</v>
      </c>
      <c r="B685">
        <f>HYPERLINK("https://github.com/pmd/pmd/commit/8117ae92b9659b06d4f080d29021f4ffddc85a1b", "8117ae92b9659b06d4f080d29021f4ffddc85a1b")</f>
        <v>0</v>
      </c>
      <c r="C685">
        <f>HYPERLINK("https://github.com/pmd/pmd/commit/452799f7bb269698ad3d0fb01b8a722338538499", "452799f7bb269698ad3d0fb01b8a722338538499")</f>
        <v>0</v>
      </c>
      <c r="D685" t="s">
        <v>757</v>
      </c>
      <c r="E685" t="s">
        <v>1013</v>
      </c>
      <c r="F685" t="s">
        <v>1664</v>
      </c>
      <c r="G685" t="s">
        <v>2909</v>
      </c>
      <c r="H685" t="s">
        <v>4163</v>
      </c>
    </row>
    <row r="686" spans="1:8">
      <c r="A686" t="s">
        <v>225</v>
      </c>
      <c r="B686">
        <f>HYPERLINK("https://github.com/pmd/pmd/commit/9e481330c755e1e4b64e6024e922bcf4f100d92f", "9e481330c755e1e4b64e6024e922bcf4f100d92f")</f>
        <v>0</v>
      </c>
      <c r="C686">
        <f>HYPERLINK("https://github.com/pmd/pmd/commit/230106c18bee89a12628c25e8fb60cedc5b694e7", "230106c18bee89a12628c25e8fb60cedc5b694e7")</f>
        <v>0</v>
      </c>
      <c r="D686" t="s">
        <v>757</v>
      </c>
      <c r="E686" t="s">
        <v>1014</v>
      </c>
      <c r="F686" t="s">
        <v>1549</v>
      </c>
      <c r="G686" t="s">
        <v>2800</v>
      </c>
      <c r="H686" t="s">
        <v>4164</v>
      </c>
    </row>
    <row r="687" spans="1:8">
      <c r="H687" t="s">
        <v>4165</v>
      </c>
    </row>
    <row r="688" spans="1:8">
      <c r="H688" t="s">
        <v>4166</v>
      </c>
    </row>
    <row r="689" spans="1:8">
      <c r="H689" t="s">
        <v>4167</v>
      </c>
    </row>
    <row r="690" spans="1:8">
      <c r="F690" t="s">
        <v>1672</v>
      </c>
      <c r="G690" t="s">
        <v>2916</v>
      </c>
      <c r="H690" t="s">
        <v>4169</v>
      </c>
    </row>
    <row r="691" spans="1:8">
      <c r="H691" t="s">
        <v>4170</v>
      </c>
    </row>
    <row r="692" spans="1:8">
      <c r="A692" t="s">
        <v>227</v>
      </c>
      <c r="B692">
        <f>HYPERLINK("https://github.com/pmd/pmd/commit/c3bf16ddbbdaa72efc6537a7ee73979cacf34973", "c3bf16ddbbdaa72efc6537a7ee73979cacf34973")</f>
        <v>0</v>
      </c>
      <c r="C692">
        <f>HYPERLINK("https://github.com/pmd/pmd/commit/ff49199f81704ff89468e534b68f73c9ad0790f0", "ff49199f81704ff89468e534b68f73c9ad0790f0")</f>
        <v>0</v>
      </c>
      <c r="D692" t="s">
        <v>757</v>
      </c>
      <c r="E692" t="s">
        <v>1016</v>
      </c>
      <c r="F692" t="s">
        <v>1736</v>
      </c>
      <c r="G692" t="s">
        <v>2988</v>
      </c>
      <c r="H692" t="s">
        <v>4171</v>
      </c>
    </row>
    <row r="693" spans="1:8">
      <c r="A693" t="s">
        <v>229</v>
      </c>
      <c r="B693">
        <f>HYPERLINK("https://github.com/pmd/pmd/commit/7c6da27f823ca243d49deeda37a62a61d90dc1de", "7c6da27f823ca243d49deeda37a62a61d90dc1de")</f>
        <v>0</v>
      </c>
      <c r="C693">
        <f>HYPERLINK("https://github.com/pmd/pmd/commit/a0f2a9e4e0e2395b0974a791cfee42b245b93d9f", "a0f2a9e4e0e2395b0974a791cfee42b245b93d9f")</f>
        <v>0</v>
      </c>
      <c r="D693" t="s">
        <v>757</v>
      </c>
      <c r="E693" t="s">
        <v>1018</v>
      </c>
      <c r="F693" t="s">
        <v>1738</v>
      </c>
      <c r="G693" t="s">
        <v>2916</v>
      </c>
      <c r="H693" t="s">
        <v>4172</v>
      </c>
    </row>
    <row r="694" spans="1:8">
      <c r="H694" t="s">
        <v>4173</v>
      </c>
    </row>
    <row r="695" spans="1:8">
      <c r="A695" t="s">
        <v>230</v>
      </c>
      <c r="B695">
        <f>HYPERLINK("https://github.com/pmd/pmd/commit/5bca7cfd868fb90af3d29fba7634bc5ef904d34d", "5bca7cfd868fb90af3d29fba7634bc5ef904d34d")</f>
        <v>0</v>
      </c>
      <c r="C695">
        <f>HYPERLINK("https://github.com/pmd/pmd/commit/37fe1d78cec1182691da9e1936ad9196fb0a9dfa", "37fe1d78cec1182691da9e1936ad9196fb0a9dfa")</f>
        <v>0</v>
      </c>
      <c r="D695" t="s">
        <v>757</v>
      </c>
      <c r="E695" t="s">
        <v>1019</v>
      </c>
      <c r="F695" t="s">
        <v>1739</v>
      </c>
      <c r="G695" t="s">
        <v>2990</v>
      </c>
      <c r="H695" t="s">
        <v>3680</v>
      </c>
    </row>
    <row r="696" spans="1:8">
      <c r="H696" t="s">
        <v>3794</v>
      </c>
    </row>
    <row r="697" spans="1:8">
      <c r="A697" t="s">
        <v>232</v>
      </c>
      <c r="B697">
        <f>HYPERLINK("https://github.com/pmd/pmd/commit/e673e02398681a9bec97613e1330525868872c24", "e673e02398681a9bec97613e1330525868872c24")</f>
        <v>0</v>
      </c>
      <c r="C697">
        <f>HYPERLINK("https://github.com/pmd/pmd/commit/70c69f7e68ffcf62be367555c3cad637f826a9e0", "70c69f7e68ffcf62be367555c3cad637f826a9e0")</f>
        <v>0</v>
      </c>
      <c r="D697" t="s">
        <v>757</v>
      </c>
      <c r="E697" t="s">
        <v>1021</v>
      </c>
      <c r="F697" t="s">
        <v>1741</v>
      </c>
      <c r="G697" t="s">
        <v>2992</v>
      </c>
      <c r="H697" t="s">
        <v>3645</v>
      </c>
    </row>
    <row r="698" spans="1:8">
      <c r="A698" t="s">
        <v>233</v>
      </c>
      <c r="B698">
        <f>HYPERLINK("https://github.com/pmd/pmd/commit/1654d213962fe94ed9c86c846dd14a3254057979", "1654d213962fe94ed9c86c846dd14a3254057979")</f>
        <v>0</v>
      </c>
      <c r="C698">
        <f>HYPERLINK("https://github.com/pmd/pmd/commit/68ac44aba9679ce187154432980f1188193d468d", "68ac44aba9679ce187154432980f1188193d468d")</f>
        <v>0</v>
      </c>
      <c r="D698" t="s">
        <v>759</v>
      </c>
      <c r="E698" t="s">
        <v>1022</v>
      </c>
      <c r="F698" t="s">
        <v>1742</v>
      </c>
      <c r="G698" t="s">
        <v>2993</v>
      </c>
      <c r="H698" t="s">
        <v>4174</v>
      </c>
    </row>
    <row r="699" spans="1:8">
      <c r="A699" t="s">
        <v>234</v>
      </c>
      <c r="B699">
        <f>HYPERLINK("https://github.com/pmd/pmd/commit/c2fb185d3fbe0dcb9a41b0e8b80feaa150e15ffb", "c2fb185d3fbe0dcb9a41b0e8b80feaa150e15ffb")</f>
        <v>0</v>
      </c>
      <c r="C699">
        <f>HYPERLINK("https://github.com/pmd/pmd/commit/1096fe82784b4135dc0af14640c821b7a7b2ab4a", "1096fe82784b4135dc0af14640c821b7a7b2ab4a")</f>
        <v>0</v>
      </c>
      <c r="D699" t="s">
        <v>757</v>
      </c>
      <c r="E699" t="s">
        <v>1023</v>
      </c>
      <c r="F699" t="s">
        <v>1651</v>
      </c>
      <c r="G699" t="s">
        <v>2897</v>
      </c>
      <c r="H699" t="s">
        <v>4175</v>
      </c>
    </row>
    <row r="700" spans="1:8">
      <c r="A700" t="s">
        <v>237</v>
      </c>
      <c r="B700">
        <f>HYPERLINK("https://github.com/pmd/pmd/commit/04ab35e4ab798ef548e76adbea901c7ea75b12f2", "04ab35e4ab798ef548e76adbea901c7ea75b12f2")</f>
        <v>0</v>
      </c>
      <c r="C700">
        <f>HYPERLINK("https://github.com/pmd/pmd/commit/da28fac4f9811bee2291694a458a0e6cd67cad70", "da28fac4f9811bee2291694a458a0e6cd67cad70")</f>
        <v>0</v>
      </c>
      <c r="D700" t="s">
        <v>757</v>
      </c>
      <c r="E700" t="s">
        <v>1026</v>
      </c>
      <c r="F700" t="s">
        <v>1547</v>
      </c>
      <c r="G700" t="s">
        <v>2798</v>
      </c>
      <c r="H700" t="s">
        <v>4188</v>
      </c>
    </row>
    <row r="701" spans="1:8">
      <c r="H701" t="s">
        <v>4189</v>
      </c>
    </row>
    <row r="702" spans="1:8">
      <c r="H702" t="s">
        <v>4190</v>
      </c>
    </row>
    <row r="703" spans="1:8">
      <c r="H703" t="s">
        <v>4191</v>
      </c>
    </row>
    <row r="704" spans="1:8">
      <c r="A704" t="s">
        <v>238</v>
      </c>
      <c r="B704">
        <f>HYPERLINK("https://github.com/pmd/pmd/commit/9d28ec81f9818e8e84045538ad4cadffeeb4ef8d", "9d28ec81f9818e8e84045538ad4cadffeeb4ef8d")</f>
        <v>0</v>
      </c>
      <c r="C704">
        <f>HYPERLINK("https://github.com/pmd/pmd/commit/d36b8893c794e301f2ceb970e6d6f00bf4d1da43", "d36b8893c794e301f2ceb970e6d6f00bf4d1da43")</f>
        <v>0</v>
      </c>
      <c r="D704" t="s">
        <v>757</v>
      </c>
      <c r="E704" t="s">
        <v>1027</v>
      </c>
      <c r="F704" t="s">
        <v>1726</v>
      </c>
      <c r="G704" t="s">
        <v>2978</v>
      </c>
      <c r="H704" t="s">
        <v>4192</v>
      </c>
    </row>
    <row r="705" spans="1:8">
      <c r="H705" t="s">
        <v>4193</v>
      </c>
    </row>
    <row r="706" spans="1:8">
      <c r="H706" t="s">
        <v>4194</v>
      </c>
    </row>
    <row r="707" spans="1:8">
      <c r="A707" t="s">
        <v>239</v>
      </c>
      <c r="B707">
        <f>HYPERLINK("https://github.com/pmd/pmd/commit/da32c859982da7ec57ae3fc8b34a52c22006d20d", "da32c859982da7ec57ae3fc8b34a52c22006d20d")</f>
        <v>0</v>
      </c>
      <c r="C707">
        <f>HYPERLINK("https://github.com/pmd/pmd/commit/c502aab3bbd075fa3a8eb66ac64d95d013826cdd", "c502aab3bbd075fa3a8eb66ac64d95d013826cdd")</f>
        <v>0</v>
      </c>
      <c r="D707" t="s">
        <v>757</v>
      </c>
      <c r="E707" t="s">
        <v>1028</v>
      </c>
      <c r="F707" t="s">
        <v>1674</v>
      </c>
      <c r="G707" t="s">
        <v>2918</v>
      </c>
      <c r="H707" t="s">
        <v>4195</v>
      </c>
    </row>
    <row r="708" spans="1:8">
      <c r="A708" t="s">
        <v>240</v>
      </c>
      <c r="B708">
        <f>HYPERLINK("https://github.com/pmd/pmd/commit/70762365b3b7b48dff118c26def73c1a051547d0", "70762365b3b7b48dff118c26def73c1a051547d0")</f>
        <v>0</v>
      </c>
      <c r="C708">
        <f>HYPERLINK("https://github.com/pmd/pmd/commit/cad7d128a07ce3b82a7a0dae81e2caad52915d89", "cad7d128a07ce3b82a7a0dae81e2caad52915d89")</f>
        <v>0</v>
      </c>
      <c r="D708" t="s">
        <v>757</v>
      </c>
      <c r="E708" t="s">
        <v>1029</v>
      </c>
      <c r="F708" t="s">
        <v>1726</v>
      </c>
      <c r="G708" t="s">
        <v>2978</v>
      </c>
      <c r="H708" t="s">
        <v>4196</v>
      </c>
    </row>
    <row r="709" spans="1:8">
      <c r="A709" t="s">
        <v>241</v>
      </c>
      <c r="B709">
        <f>HYPERLINK("https://github.com/pmd/pmd/commit/d3f923f863f769b2ca72fb691c052d4f7db13899", "d3f923f863f769b2ca72fb691c052d4f7db13899")</f>
        <v>0</v>
      </c>
      <c r="C709">
        <f>HYPERLINK("https://github.com/pmd/pmd/commit/cc57b9d4c0735e48f48b05557c88d1a38215408b", "cc57b9d4c0735e48f48b05557c88d1a38215408b")</f>
        <v>0</v>
      </c>
      <c r="D709" t="s">
        <v>759</v>
      </c>
      <c r="E709" t="s">
        <v>1030</v>
      </c>
      <c r="F709" t="s">
        <v>1745</v>
      </c>
      <c r="G709" t="s">
        <v>2996</v>
      </c>
      <c r="H709" t="s">
        <v>4197</v>
      </c>
    </row>
    <row r="710" spans="1:8">
      <c r="H710" t="s">
        <v>4198</v>
      </c>
    </row>
    <row r="711" spans="1:8">
      <c r="A711" t="s">
        <v>242</v>
      </c>
      <c r="B711">
        <f>HYPERLINK("https://github.com/pmd/pmd/commit/d312bc8a21db5286486c9511fa34cefe2b62608d", "d312bc8a21db5286486c9511fa34cefe2b62608d")</f>
        <v>0</v>
      </c>
      <c r="C711">
        <f>HYPERLINK("https://github.com/pmd/pmd/commit/73d638b45dd0588403d01c30d36714dba5547a1d", "73d638b45dd0588403d01c30d36714dba5547a1d")</f>
        <v>0</v>
      </c>
      <c r="D711" t="s">
        <v>759</v>
      </c>
      <c r="E711" t="s">
        <v>1031</v>
      </c>
      <c r="F711" t="s">
        <v>1746</v>
      </c>
      <c r="G711" t="s">
        <v>2802</v>
      </c>
      <c r="H711" t="s">
        <v>4200</v>
      </c>
    </row>
    <row r="712" spans="1:8">
      <c r="H712" t="s">
        <v>4201</v>
      </c>
    </row>
    <row r="713" spans="1:8">
      <c r="A713" t="s">
        <v>243</v>
      </c>
      <c r="B713">
        <f>HYPERLINK("https://github.com/pmd/pmd/commit/8f38c0cbcaeaddde7e7fba6dbd7132dcfa2dc700", "8f38c0cbcaeaddde7e7fba6dbd7132dcfa2dc700")</f>
        <v>0</v>
      </c>
      <c r="C713">
        <f>HYPERLINK("https://github.com/pmd/pmd/commit/93a4e04045f3cc29892525b245c8f6e232b4cc44", "93a4e04045f3cc29892525b245c8f6e232b4cc44")</f>
        <v>0</v>
      </c>
      <c r="D713" t="s">
        <v>757</v>
      </c>
      <c r="E713" t="s">
        <v>1032</v>
      </c>
      <c r="F713" t="s">
        <v>1588</v>
      </c>
      <c r="G713" t="s">
        <v>2837</v>
      </c>
      <c r="H713" t="s">
        <v>4202</v>
      </c>
    </row>
    <row r="714" spans="1:8">
      <c r="A714" t="s">
        <v>244</v>
      </c>
      <c r="B714">
        <f>HYPERLINK("https://github.com/pmd/pmd/commit/3338b4446410d6b9be6195ee994c1f99f76e874c", "3338b4446410d6b9be6195ee994c1f99f76e874c")</f>
        <v>0</v>
      </c>
      <c r="C714">
        <f>HYPERLINK("https://github.com/pmd/pmd/commit/f0bfc7cc654339950bc22be9674c10871733425c", "f0bfc7cc654339950bc22be9674c10871733425c")</f>
        <v>0</v>
      </c>
      <c r="D714" t="s">
        <v>757</v>
      </c>
      <c r="E714" t="s">
        <v>1033</v>
      </c>
      <c r="F714" t="s">
        <v>1674</v>
      </c>
      <c r="G714" t="s">
        <v>2918</v>
      </c>
      <c r="H714" t="s">
        <v>4130</v>
      </c>
    </row>
    <row r="715" spans="1:8">
      <c r="H715" t="s">
        <v>4131</v>
      </c>
    </row>
    <row r="716" spans="1:8">
      <c r="H716" t="s">
        <v>4156</v>
      </c>
    </row>
    <row r="717" spans="1:8">
      <c r="H717" t="s">
        <v>4161</v>
      </c>
    </row>
    <row r="718" spans="1:8">
      <c r="A718" t="s">
        <v>245</v>
      </c>
      <c r="B718">
        <f>HYPERLINK("https://github.com/pmd/pmd/commit/9fb0af8b0f097aa6379fc337eb8876b2db3d260c", "9fb0af8b0f097aa6379fc337eb8876b2db3d260c")</f>
        <v>0</v>
      </c>
      <c r="C718">
        <f>HYPERLINK("https://github.com/pmd/pmd/commit/b5b423d53b0b860c5988c63da32e9ec58fc770db", "b5b423d53b0b860c5988c63da32e9ec58fc770db")</f>
        <v>0</v>
      </c>
      <c r="D718" t="s">
        <v>757</v>
      </c>
      <c r="E718" t="s">
        <v>1034</v>
      </c>
      <c r="F718" t="s">
        <v>1747</v>
      </c>
      <c r="G718" t="s">
        <v>2997</v>
      </c>
      <c r="H718" t="s">
        <v>4203</v>
      </c>
    </row>
    <row r="719" spans="1:8">
      <c r="H719" t="s">
        <v>4204</v>
      </c>
    </row>
    <row r="720" spans="1:8">
      <c r="H720" t="s">
        <v>4205</v>
      </c>
    </row>
    <row r="721" spans="1:8">
      <c r="A721" t="s">
        <v>246</v>
      </c>
      <c r="B721">
        <f>HYPERLINK("https://github.com/pmd/pmd/commit/b32e7fbd6b1fd8c76c941a4102d9aeb8f5bdc4ac", "b32e7fbd6b1fd8c76c941a4102d9aeb8f5bdc4ac")</f>
        <v>0</v>
      </c>
      <c r="C721">
        <f>HYPERLINK("https://github.com/pmd/pmd/commit/352529378628070ed23540d76f2fe855c2b41fe1", "352529378628070ed23540d76f2fe855c2b41fe1")</f>
        <v>0</v>
      </c>
      <c r="D721" t="s">
        <v>760</v>
      </c>
      <c r="E721" t="s">
        <v>1035</v>
      </c>
      <c r="F721" t="s">
        <v>1748</v>
      </c>
      <c r="G721" t="s">
        <v>2998</v>
      </c>
      <c r="H721" t="s">
        <v>4208</v>
      </c>
    </row>
    <row r="722" spans="1:8">
      <c r="H722" t="s">
        <v>4209</v>
      </c>
    </row>
    <row r="723" spans="1:8">
      <c r="A723" t="s">
        <v>247</v>
      </c>
      <c r="B723">
        <f>HYPERLINK("https://github.com/pmd/pmd/commit/4e45de9075eeb015245ff09f8f8c58cf0f98bbf3", "4e45de9075eeb015245ff09f8f8c58cf0f98bbf3")</f>
        <v>0</v>
      </c>
      <c r="C723">
        <f>HYPERLINK("https://github.com/pmd/pmd/commit/de74cfa270714e5468811d52da84c0889789bb34", "de74cfa270714e5468811d52da84c0889789bb34")</f>
        <v>0</v>
      </c>
      <c r="D723" t="s">
        <v>757</v>
      </c>
      <c r="E723" t="s">
        <v>1036</v>
      </c>
      <c r="F723" t="s">
        <v>1749</v>
      </c>
      <c r="G723" t="s">
        <v>2999</v>
      </c>
      <c r="H723" t="s">
        <v>4210</v>
      </c>
    </row>
    <row r="724" spans="1:8">
      <c r="F724" t="s">
        <v>1750</v>
      </c>
      <c r="G724" t="s">
        <v>2953</v>
      </c>
      <c r="H724" t="s">
        <v>4211</v>
      </c>
    </row>
    <row r="725" spans="1:8">
      <c r="F725" t="s">
        <v>1751</v>
      </c>
      <c r="G725" t="s">
        <v>2932</v>
      </c>
      <c r="H725" t="s">
        <v>4211</v>
      </c>
    </row>
    <row r="726" spans="1:8">
      <c r="F726" t="s">
        <v>1594</v>
      </c>
      <c r="G726" t="s">
        <v>2843</v>
      </c>
      <c r="H726" t="s">
        <v>4212</v>
      </c>
    </row>
    <row r="727" spans="1:8">
      <c r="F727" t="s">
        <v>1752</v>
      </c>
      <c r="G727" t="s">
        <v>2941</v>
      </c>
      <c r="H727" t="s">
        <v>3926</v>
      </c>
    </row>
    <row r="728" spans="1:8">
      <c r="H728" t="s">
        <v>3925</v>
      </c>
    </row>
    <row r="729" spans="1:8">
      <c r="H729" t="s">
        <v>4213</v>
      </c>
    </row>
    <row r="730" spans="1:8">
      <c r="F730" t="s">
        <v>1658</v>
      </c>
      <c r="G730" t="s">
        <v>2904</v>
      </c>
      <c r="H730" t="s">
        <v>4214</v>
      </c>
    </row>
    <row r="731" spans="1:8">
      <c r="F731" t="s">
        <v>1654</v>
      </c>
      <c r="G731" t="s">
        <v>2900</v>
      </c>
      <c r="H731" t="s">
        <v>4215</v>
      </c>
    </row>
    <row r="732" spans="1:8">
      <c r="F732" t="s">
        <v>1753</v>
      </c>
      <c r="G732" t="s">
        <v>2965</v>
      </c>
      <c r="H732" t="s">
        <v>4097</v>
      </c>
    </row>
    <row r="733" spans="1:8">
      <c r="H733" t="s">
        <v>4098</v>
      </c>
    </row>
    <row r="734" spans="1:8">
      <c r="F734" t="s">
        <v>1754</v>
      </c>
      <c r="G734" t="s">
        <v>3000</v>
      </c>
      <c r="H734" t="s">
        <v>4217</v>
      </c>
    </row>
    <row r="735" spans="1:8">
      <c r="F735" t="s">
        <v>1755</v>
      </c>
      <c r="G735" t="s">
        <v>3001</v>
      </c>
      <c r="H735" t="s">
        <v>4217</v>
      </c>
    </row>
    <row r="736" spans="1:8">
      <c r="F736" t="s">
        <v>1756</v>
      </c>
      <c r="G736" t="s">
        <v>3002</v>
      </c>
      <c r="H736" t="s">
        <v>4217</v>
      </c>
    </row>
    <row r="737" spans="1:8">
      <c r="F737" t="s">
        <v>1616</v>
      </c>
      <c r="G737" t="s">
        <v>2865</v>
      </c>
      <c r="H737" t="s">
        <v>4218</v>
      </c>
    </row>
    <row r="738" spans="1:8">
      <c r="F738" t="s">
        <v>1577</v>
      </c>
      <c r="G738" t="s">
        <v>2826</v>
      </c>
      <c r="H738" t="s">
        <v>3680</v>
      </c>
    </row>
    <row r="739" spans="1:8">
      <c r="H739" t="s">
        <v>3794</v>
      </c>
    </row>
    <row r="740" spans="1:8">
      <c r="H740" t="s">
        <v>3803</v>
      </c>
    </row>
    <row r="741" spans="1:8">
      <c r="F741" t="s">
        <v>1757</v>
      </c>
      <c r="G741" t="s">
        <v>3003</v>
      </c>
      <c r="H741" t="s">
        <v>4220</v>
      </c>
    </row>
    <row r="742" spans="1:8">
      <c r="F742" t="s">
        <v>1758</v>
      </c>
      <c r="G742" t="s">
        <v>2841</v>
      </c>
      <c r="H742" t="s">
        <v>4221</v>
      </c>
    </row>
    <row r="743" spans="1:8">
      <c r="F743" t="s">
        <v>1759</v>
      </c>
      <c r="G743" t="s">
        <v>2862</v>
      </c>
      <c r="H743" t="s">
        <v>4222</v>
      </c>
    </row>
    <row r="744" spans="1:8">
      <c r="H744" t="s">
        <v>4211</v>
      </c>
    </row>
    <row r="745" spans="1:8">
      <c r="H745" t="s">
        <v>4223</v>
      </c>
    </row>
    <row r="746" spans="1:8">
      <c r="H746" t="s">
        <v>4224</v>
      </c>
    </row>
    <row r="747" spans="1:8">
      <c r="F747" t="s">
        <v>1760</v>
      </c>
      <c r="G747" t="s">
        <v>3004</v>
      </c>
      <c r="H747" t="s">
        <v>4225</v>
      </c>
    </row>
    <row r="748" spans="1:8">
      <c r="F748" t="s">
        <v>1761</v>
      </c>
      <c r="G748" t="s">
        <v>3005</v>
      </c>
      <c r="H748" t="s">
        <v>4211</v>
      </c>
    </row>
    <row r="749" spans="1:8">
      <c r="A749" t="s">
        <v>248</v>
      </c>
      <c r="B749">
        <f>HYPERLINK("https://github.com/pmd/pmd/commit/70a48fbda75531c4d1308eaa65b0ecb39ca64b1a", "70a48fbda75531c4d1308eaa65b0ecb39ca64b1a")</f>
        <v>0</v>
      </c>
      <c r="C749">
        <f>HYPERLINK("https://github.com/pmd/pmd/commit/44f58d493fa7a34eccbd7584686b7c96cf5848af", "44f58d493fa7a34eccbd7584686b7c96cf5848af")</f>
        <v>0</v>
      </c>
      <c r="D749" t="s">
        <v>761</v>
      </c>
      <c r="E749" t="s">
        <v>1037</v>
      </c>
      <c r="F749" t="s">
        <v>1763</v>
      </c>
      <c r="G749" t="s">
        <v>3006</v>
      </c>
      <c r="H749" t="s">
        <v>4226</v>
      </c>
    </row>
    <row r="750" spans="1:8">
      <c r="A750" t="s">
        <v>249</v>
      </c>
      <c r="B750">
        <f>HYPERLINK("https://github.com/pmd/pmd/commit/71b693ba2da4a5654edb6d05bb69ed25608ced8a", "71b693ba2da4a5654edb6d05bb69ed25608ced8a")</f>
        <v>0</v>
      </c>
      <c r="C750">
        <f>HYPERLINK("https://github.com/pmd/pmd/commit/7c2f7bf62cc48fac20bb803f20da0ac9239d9048", "7c2f7bf62cc48fac20bb803f20da0ac9239d9048")</f>
        <v>0</v>
      </c>
      <c r="D750" t="s">
        <v>762</v>
      </c>
      <c r="E750" t="s">
        <v>1038</v>
      </c>
      <c r="F750" t="s">
        <v>1722</v>
      </c>
      <c r="G750" t="s">
        <v>2973</v>
      </c>
      <c r="H750" t="s">
        <v>4103</v>
      </c>
    </row>
    <row r="751" spans="1:8">
      <c r="A751" t="s">
        <v>250</v>
      </c>
      <c r="B751">
        <f>HYPERLINK("https://github.com/pmd/pmd/commit/ab2f5a6a4f44e47628b805bb9b6e2c8981b07bca", "ab2f5a6a4f44e47628b805bb9b6e2c8981b07bca")</f>
        <v>0</v>
      </c>
      <c r="C751">
        <f>HYPERLINK("https://github.com/pmd/pmd/commit/ea035b776c64f9db2c55e0c7c5728de9d70ea815", "ea035b776c64f9db2c55e0c7c5728de9d70ea815")</f>
        <v>0</v>
      </c>
      <c r="D751" t="s">
        <v>762</v>
      </c>
      <c r="E751" t="s">
        <v>1039</v>
      </c>
      <c r="F751" t="s">
        <v>1764</v>
      </c>
      <c r="G751" t="s">
        <v>2987</v>
      </c>
      <c r="H751" t="s">
        <v>4227</v>
      </c>
    </row>
    <row r="752" spans="1:8">
      <c r="H752" t="s">
        <v>4228</v>
      </c>
    </row>
    <row r="753" spans="1:8">
      <c r="H753" t="s">
        <v>4229</v>
      </c>
    </row>
    <row r="754" spans="1:8">
      <c r="F754" t="s">
        <v>1594</v>
      </c>
      <c r="G754" t="s">
        <v>2843</v>
      </c>
      <c r="H754" t="s">
        <v>4230</v>
      </c>
    </row>
    <row r="755" spans="1:8">
      <c r="A755" t="s">
        <v>251</v>
      </c>
      <c r="B755">
        <f>HYPERLINK("https://github.com/pmd/pmd/commit/21ef1a30124764b93045798f941139823f3c72d2", "21ef1a30124764b93045798f941139823f3c72d2")</f>
        <v>0</v>
      </c>
      <c r="C755">
        <f>HYPERLINK("https://github.com/pmd/pmd/commit/ab2f5a6a4f44e47628b805bb9b6e2c8981b07bca", "ab2f5a6a4f44e47628b805bb9b6e2c8981b07bca")</f>
        <v>0</v>
      </c>
      <c r="D755" t="s">
        <v>762</v>
      </c>
      <c r="E755" t="s">
        <v>1040</v>
      </c>
      <c r="F755" t="s">
        <v>1605</v>
      </c>
      <c r="G755" t="s">
        <v>2854</v>
      </c>
      <c r="H755" t="s">
        <v>4231</v>
      </c>
    </row>
    <row r="756" spans="1:8">
      <c r="A756" t="s">
        <v>254</v>
      </c>
      <c r="B756">
        <f>HYPERLINK("https://github.com/pmd/pmd/commit/81bdfe16c685720672a6f7c54c526f2e112dd090", "81bdfe16c685720672a6f7c54c526f2e112dd090")</f>
        <v>0</v>
      </c>
      <c r="C756">
        <f>HYPERLINK("https://github.com/pmd/pmd/commit/c60a9625e2b97f7bcafbbb530e6c36c109420f0a", "c60a9625e2b97f7bcafbbb530e6c36c109420f0a")</f>
        <v>0</v>
      </c>
      <c r="D756" t="s">
        <v>760</v>
      </c>
      <c r="E756" t="s">
        <v>1043</v>
      </c>
      <c r="F756" t="s">
        <v>1767</v>
      </c>
      <c r="G756" t="s">
        <v>3009</v>
      </c>
      <c r="H756" t="s">
        <v>4237</v>
      </c>
    </row>
    <row r="757" spans="1:8">
      <c r="H757" t="s">
        <v>4238</v>
      </c>
    </row>
    <row r="758" spans="1:8">
      <c r="H758" t="s">
        <v>4239</v>
      </c>
    </row>
    <row r="759" spans="1:8">
      <c r="H759" t="s">
        <v>4240</v>
      </c>
    </row>
    <row r="760" spans="1:8">
      <c r="H760" t="s">
        <v>4241</v>
      </c>
    </row>
    <row r="761" spans="1:8">
      <c r="F761" t="s">
        <v>1832</v>
      </c>
      <c r="G761" t="s">
        <v>2806</v>
      </c>
      <c r="H761" t="s">
        <v>4245</v>
      </c>
    </row>
    <row r="762" spans="1:8">
      <c r="A762" t="s">
        <v>255</v>
      </c>
      <c r="B762">
        <f>HYPERLINK("https://github.com/pmd/pmd/commit/f1f10c94622eb7134e557d0c8795967d2a9af8d3", "f1f10c94622eb7134e557d0c8795967d2a9af8d3")</f>
        <v>0</v>
      </c>
      <c r="C762">
        <f>HYPERLINK("https://github.com/pmd/pmd/commit/ed35b31cd8845f13479d78a589675af06deb8b4f", "ed35b31cd8845f13479d78a589675af06deb8b4f")</f>
        <v>0</v>
      </c>
      <c r="D762" t="s">
        <v>757</v>
      </c>
      <c r="E762" t="s">
        <v>1044</v>
      </c>
      <c r="F762" t="s">
        <v>1833</v>
      </c>
      <c r="G762" t="s">
        <v>3012</v>
      </c>
      <c r="H762" t="s">
        <v>3645</v>
      </c>
    </row>
    <row r="763" spans="1:8">
      <c r="F763" t="s">
        <v>1834</v>
      </c>
      <c r="G763" t="s">
        <v>3059</v>
      </c>
      <c r="H763" t="s">
        <v>3645</v>
      </c>
    </row>
    <row r="764" spans="1:8">
      <c r="F764" t="s">
        <v>1835</v>
      </c>
      <c r="G764" t="s">
        <v>3060</v>
      </c>
      <c r="H764" t="s">
        <v>3645</v>
      </c>
    </row>
    <row r="765" spans="1:8">
      <c r="F765" t="s">
        <v>1836</v>
      </c>
      <c r="G765" t="s">
        <v>3061</v>
      </c>
      <c r="H765" t="s">
        <v>3645</v>
      </c>
    </row>
    <row r="766" spans="1:8">
      <c r="F766" t="s">
        <v>1837</v>
      </c>
      <c r="G766" t="s">
        <v>3062</v>
      </c>
      <c r="H766" t="s">
        <v>3645</v>
      </c>
    </row>
    <row r="767" spans="1:8">
      <c r="F767" t="s">
        <v>1838</v>
      </c>
      <c r="G767" t="s">
        <v>3063</v>
      </c>
      <c r="H767" t="s">
        <v>3645</v>
      </c>
    </row>
    <row r="768" spans="1:8">
      <c r="F768" t="s">
        <v>1839</v>
      </c>
      <c r="G768" t="s">
        <v>3014</v>
      </c>
      <c r="H768" t="s">
        <v>3645</v>
      </c>
    </row>
    <row r="769" spans="1:8">
      <c r="F769" t="s">
        <v>1840</v>
      </c>
      <c r="G769" t="s">
        <v>3046</v>
      </c>
      <c r="H769" t="s">
        <v>3645</v>
      </c>
    </row>
    <row r="770" spans="1:8">
      <c r="F770" t="s">
        <v>1841</v>
      </c>
      <c r="G770" t="s">
        <v>2932</v>
      </c>
      <c r="H770" t="s">
        <v>3645</v>
      </c>
    </row>
    <row r="771" spans="1:8">
      <c r="F771" t="s">
        <v>1842</v>
      </c>
      <c r="G771" t="s">
        <v>2843</v>
      </c>
      <c r="H771" t="s">
        <v>3645</v>
      </c>
    </row>
    <row r="772" spans="1:8">
      <c r="F772" t="s">
        <v>1843</v>
      </c>
      <c r="G772" t="s">
        <v>2844</v>
      </c>
      <c r="H772" t="s">
        <v>3645</v>
      </c>
    </row>
    <row r="773" spans="1:8">
      <c r="F773" t="s">
        <v>1844</v>
      </c>
      <c r="G773" t="s">
        <v>2845</v>
      </c>
      <c r="H773" t="s">
        <v>3645</v>
      </c>
    </row>
    <row r="774" spans="1:8">
      <c r="A774" t="s">
        <v>256</v>
      </c>
      <c r="B774">
        <f>HYPERLINK("https://github.com/pmd/pmd/commit/3352454242f8a1abba5e6d2b49ce861b8abdb8c8", "3352454242f8a1abba5e6d2b49ce861b8abdb8c8")</f>
        <v>0</v>
      </c>
      <c r="C774">
        <f>HYPERLINK("https://github.com/pmd/pmd/commit/f1f10c94622eb7134e557d0c8795967d2a9af8d3", "f1f10c94622eb7134e557d0c8795967d2a9af8d3")</f>
        <v>0</v>
      </c>
      <c r="D774" t="s">
        <v>757</v>
      </c>
      <c r="E774" t="s">
        <v>1045</v>
      </c>
      <c r="F774" t="s">
        <v>1845</v>
      </c>
      <c r="G774" t="s">
        <v>3047</v>
      </c>
      <c r="H774" t="s">
        <v>3645</v>
      </c>
    </row>
    <row r="775" spans="1:8">
      <c r="F775" t="s">
        <v>1846</v>
      </c>
      <c r="G775" t="s">
        <v>3018</v>
      </c>
      <c r="H775" t="s">
        <v>3645</v>
      </c>
    </row>
    <row r="776" spans="1:8">
      <c r="F776" t="s">
        <v>1847</v>
      </c>
      <c r="G776" t="s">
        <v>2846</v>
      </c>
      <c r="H776" t="s">
        <v>3645</v>
      </c>
    </row>
    <row r="777" spans="1:8">
      <c r="F777" t="s">
        <v>1848</v>
      </c>
      <c r="G777" t="s">
        <v>3019</v>
      </c>
      <c r="H777" t="s">
        <v>3645</v>
      </c>
    </row>
    <row r="778" spans="1:8">
      <c r="F778" t="s">
        <v>1849</v>
      </c>
      <c r="G778" t="s">
        <v>2847</v>
      </c>
      <c r="H778" t="s">
        <v>3645</v>
      </c>
    </row>
    <row r="779" spans="1:8">
      <c r="F779" t="s">
        <v>1850</v>
      </c>
      <c r="G779" t="s">
        <v>2848</v>
      </c>
      <c r="H779" t="s">
        <v>3645</v>
      </c>
    </row>
    <row r="780" spans="1:8">
      <c r="F780" t="s">
        <v>1851</v>
      </c>
      <c r="G780" t="s">
        <v>2904</v>
      </c>
      <c r="H780" t="s">
        <v>3645</v>
      </c>
    </row>
    <row r="781" spans="1:8">
      <c r="F781" t="s">
        <v>1852</v>
      </c>
      <c r="G781" t="s">
        <v>2903</v>
      </c>
      <c r="H781" t="s">
        <v>3645</v>
      </c>
    </row>
    <row r="782" spans="1:8">
      <c r="F782" t="s">
        <v>1853</v>
      </c>
      <c r="G782" t="s">
        <v>3025</v>
      </c>
      <c r="H782" t="s">
        <v>3645</v>
      </c>
    </row>
    <row r="783" spans="1:8">
      <c r="F783" t="s">
        <v>1854</v>
      </c>
      <c r="G783" t="s">
        <v>2933</v>
      </c>
      <c r="H783" t="s">
        <v>3645</v>
      </c>
    </row>
    <row r="784" spans="1:8">
      <c r="F784" t="s">
        <v>1855</v>
      </c>
      <c r="G784" t="s">
        <v>2901</v>
      </c>
      <c r="H784" t="s">
        <v>3645</v>
      </c>
    </row>
    <row r="785" spans="1:8">
      <c r="F785" t="s">
        <v>1856</v>
      </c>
      <c r="G785" t="s">
        <v>3037</v>
      </c>
      <c r="H785" t="s">
        <v>3645</v>
      </c>
    </row>
    <row r="786" spans="1:8">
      <c r="F786" t="s">
        <v>1857</v>
      </c>
      <c r="G786" t="s">
        <v>3038</v>
      </c>
      <c r="H786" t="s">
        <v>3645</v>
      </c>
    </row>
    <row r="787" spans="1:8">
      <c r="F787" t="s">
        <v>1858</v>
      </c>
      <c r="G787" t="s">
        <v>3064</v>
      </c>
      <c r="H787" t="s">
        <v>3645</v>
      </c>
    </row>
    <row r="788" spans="1:8">
      <c r="F788" t="s">
        <v>1859</v>
      </c>
      <c r="G788" t="s">
        <v>3065</v>
      </c>
      <c r="H788" t="s">
        <v>3645</v>
      </c>
    </row>
    <row r="789" spans="1:8">
      <c r="F789" t="s">
        <v>1860</v>
      </c>
      <c r="G789" t="s">
        <v>3044</v>
      </c>
      <c r="H789" t="s">
        <v>3645</v>
      </c>
    </row>
    <row r="790" spans="1:8">
      <c r="F790" t="s">
        <v>1861</v>
      </c>
      <c r="G790" t="s">
        <v>3045</v>
      </c>
      <c r="H790" t="s">
        <v>3645</v>
      </c>
    </row>
    <row r="791" spans="1:8">
      <c r="A791" t="s">
        <v>257</v>
      </c>
      <c r="B791">
        <f>HYPERLINK("https://github.com/pmd/pmd/commit/567948e2c3bf88d1a57852869c28f1f6765957c8", "567948e2c3bf88d1a57852869c28f1f6765957c8")</f>
        <v>0</v>
      </c>
      <c r="C791">
        <f>HYPERLINK("https://github.com/pmd/pmd/commit/3352454242f8a1abba5e6d2b49ce861b8abdb8c8", "3352454242f8a1abba5e6d2b49ce861b8abdb8c8")</f>
        <v>0</v>
      </c>
      <c r="D791" t="s">
        <v>757</v>
      </c>
      <c r="E791" t="s">
        <v>1046</v>
      </c>
      <c r="F791" t="s">
        <v>1862</v>
      </c>
      <c r="G791" t="s">
        <v>2934</v>
      </c>
      <c r="H791" t="s">
        <v>3645</v>
      </c>
    </row>
    <row r="792" spans="1:8">
      <c r="F792" t="s">
        <v>1863</v>
      </c>
      <c r="G792" t="s">
        <v>2935</v>
      </c>
      <c r="H792" t="s">
        <v>3645</v>
      </c>
    </row>
    <row r="793" spans="1:8">
      <c r="F793" t="s">
        <v>1864</v>
      </c>
      <c r="G793" t="s">
        <v>2851</v>
      </c>
      <c r="H793" t="s">
        <v>3645</v>
      </c>
    </row>
    <row r="794" spans="1:8">
      <c r="F794" t="s">
        <v>1865</v>
      </c>
      <c r="G794" t="s">
        <v>2936</v>
      </c>
      <c r="H794" t="s">
        <v>3645</v>
      </c>
    </row>
    <row r="795" spans="1:8">
      <c r="F795" t="s">
        <v>1866</v>
      </c>
      <c r="G795" t="s">
        <v>2937</v>
      </c>
      <c r="H795" t="s">
        <v>3645</v>
      </c>
    </row>
    <row r="796" spans="1:8">
      <c r="F796" t="s">
        <v>1867</v>
      </c>
      <c r="G796" t="s">
        <v>2938</v>
      </c>
      <c r="H796" t="s">
        <v>3645</v>
      </c>
    </row>
    <row r="797" spans="1:8">
      <c r="F797" t="s">
        <v>1868</v>
      </c>
      <c r="G797" t="s">
        <v>2939</v>
      </c>
      <c r="H797" t="s">
        <v>3645</v>
      </c>
    </row>
    <row r="798" spans="1:8">
      <c r="F798" t="s">
        <v>1869</v>
      </c>
      <c r="G798" t="s">
        <v>2973</v>
      </c>
      <c r="H798" t="s">
        <v>3645</v>
      </c>
    </row>
    <row r="799" spans="1:8">
      <c r="H799" t="s">
        <v>4105</v>
      </c>
    </row>
    <row r="800" spans="1:8">
      <c r="F800" t="s">
        <v>1870</v>
      </c>
      <c r="G800" t="s">
        <v>2941</v>
      </c>
      <c r="H800" t="s">
        <v>3645</v>
      </c>
    </row>
    <row r="801" spans="6:8">
      <c r="F801" t="s">
        <v>1871</v>
      </c>
      <c r="G801" t="s">
        <v>2865</v>
      </c>
      <c r="H801" t="s">
        <v>3645</v>
      </c>
    </row>
    <row r="802" spans="6:8">
      <c r="F802" t="s">
        <v>1872</v>
      </c>
      <c r="G802" t="s">
        <v>2822</v>
      </c>
      <c r="H802" t="s">
        <v>3645</v>
      </c>
    </row>
    <row r="803" spans="6:8">
      <c r="F803" t="s">
        <v>1754</v>
      </c>
      <c r="G803" t="s">
        <v>3000</v>
      </c>
      <c r="H803" t="s">
        <v>3645</v>
      </c>
    </row>
    <row r="804" spans="6:8">
      <c r="F804" t="s">
        <v>1755</v>
      </c>
      <c r="G804" t="s">
        <v>3001</v>
      </c>
      <c r="H804" t="s">
        <v>3645</v>
      </c>
    </row>
    <row r="805" spans="6:8">
      <c r="F805" t="s">
        <v>1756</v>
      </c>
      <c r="G805" t="s">
        <v>3002</v>
      </c>
      <c r="H805" t="s">
        <v>3645</v>
      </c>
    </row>
    <row r="806" spans="6:8">
      <c r="F806" t="s">
        <v>1873</v>
      </c>
      <c r="G806" t="s">
        <v>3066</v>
      </c>
      <c r="H806" t="s">
        <v>3645</v>
      </c>
    </row>
    <row r="807" spans="6:8">
      <c r="F807" t="s">
        <v>1874</v>
      </c>
      <c r="G807" t="s">
        <v>3003</v>
      </c>
      <c r="H807" t="s">
        <v>3645</v>
      </c>
    </row>
    <row r="808" spans="6:8">
      <c r="F808" t="s">
        <v>1875</v>
      </c>
      <c r="G808" t="s">
        <v>2942</v>
      </c>
      <c r="H808" t="s">
        <v>3645</v>
      </c>
    </row>
    <row r="809" spans="6:8">
      <c r="F809" t="s">
        <v>1876</v>
      </c>
      <c r="G809" t="s">
        <v>2908</v>
      </c>
      <c r="H809" t="s">
        <v>3645</v>
      </c>
    </row>
    <row r="810" spans="6:8">
      <c r="F810" t="s">
        <v>1877</v>
      </c>
      <c r="G810" t="s">
        <v>3055</v>
      </c>
      <c r="H810" t="s">
        <v>3645</v>
      </c>
    </row>
    <row r="811" spans="6:8">
      <c r="F811" t="s">
        <v>1878</v>
      </c>
      <c r="G811" t="s">
        <v>2999</v>
      </c>
      <c r="H811" t="s">
        <v>3645</v>
      </c>
    </row>
    <row r="812" spans="6:8">
      <c r="F812" t="s">
        <v>1879</v>
      </c>
      <c r="G812" t="s">
        <v>3067</v>
      </c>
      <c r="H812" t="s">
        <v>3645</v>
      </c>
    </row>
    <row r="813" spans="6:8">
      <c r="F813" t="s">
        <v>1880</v>
      </c>
      <c r="G813" t="s">
        <v>3016</v>
      </c>
      <c r="H813" t="s">
        <v>3645</v>
      </c>
    </row>
    <row r="814" spans="6:8">
      <c r="F814" t="s">
        <v>1881</v>
      </c>
      <c r="G814" t="s">
        <v>2943</v>
      </c>
      <c r="H814" t="s">
        <v>3645</v>
      </c>
    </row>
    <row r="815" spans="6:8">
      <c r="F815" t="s">
        <v>1882</v>
      </c>
      <c r="G815" t="s">
        <v>2882</v>
      </c>
      <c r="H815" t="s">
        <v>3645</v>
      </c>
    </row>
    <row r="816" spans="6:8">
      <c r="F816" t="s">
        <v>1883</v>
      </c>
      <c r="G816" t="s">
        <v>2880</v>
      </c>
      <c r="H816" t="s">
        <v>3645</v>
      </c>
    </row>
    <row r="817" spans="1:8">
      <c r="F817" t="s">
        <v>1884</v>
      </c>
      <c r="G817" t="s">
        <v>3068</v>
      </c>
      <c r="H817" t="s">
        <v>3645</v>
      </c>
    </row>
    <row r="818" spans="1:8">
      <c r="F818" t="s">
        <v>1885</v>
      </c>
      <c r="G818" t="s">
        <v>2944</v>
      </c>
      <c r="H818" t="s">
        <v>3645</v>
      </c>
    </row>
    <row r="819" spans="1:8">
      <c r="F819" t="s">
        <v>1886</v>
      </c>
      <c r="G819" t="s">
        <v>2945</v>
      </c>
      <c r="H819" t="s">
        <v>3645</v>
      </c>
    </row>
    <row r="820" spans="1:8">
      <c r="F820" t="s">
        <v>1887</v>
      </c>
      <c r="G820" t="s">
        <v>3039</v>
      </c>
      <c r="H820" t="s">
        <v>3645</v>
      </c>
    </row>
    <row r="821" spans="1:8">
      <c r="F821" t="s">
        <v>1888</v>
      </c>
      <c r="G821" t="s">
        <v>2885</v>
      </c>
      <c r="H821" t="s">
        <v>3645</v>
      </c>
    </row>
    <row r="822" spans="1:8">
      <c r="A822" t="s">
        <v>258</v>
      </c>
      <c r="B822">
        <f>HYPERLINK("https://github.com/pmd/pmd/commit/14ec8c603243beccb580cfd12bb9d4dd4248e351", "14ec8c603243beccb580cfd12bb9d4dd4248e351")</f>
        <v>0</v>
      </c>
      <c r="C822">
        <f>HYPERLINK("https://github.com/pmd/pmd/commit/567948e2c3bf88d1a57852869c28f1f6765957c8", "567948e2c3bf88d1a57852869c28f1f6765957c8")</f>
        <v>0</v>
      </c>
      <c r="D822" t="s">
        <v>757</v>
      </c>
      <c r="E822" t="s">
        <v>1047</v>
      </c>
      <c r="F822" t="s">
        <v>1889</v>
      </c>
      <c r="G822" t="s">
        <v>2946</v>
      </c>
      <c r="H822" t="s">
        <v>3645</v>
      </c>
    </row>
    <row r="823" spans="1:8">
      <c r="F823" t="s">
        <v>1890</v>
      </c>
      <c r="G823" t="s">
        <v>2947</v>
      </c>
      <c r="H823" t="s">
        <v>3645</v>
      </c>
    </row>
    <row r="824" spans="1:8">
      <c r="F824" t="s">
        <v>1891</v>
      </c>
      <c r="G824" t="s">
        <v>2948</v>
      </c>
      <c r="H824" t="s">
        <v>3645</v>
      </c>
    </row>
    <row r="825" spans="1:8">
      <c r="F825" t="s">
        <v>1892</v>
      </c>
      <c r="G825" t="s">
        <v>3011</v>
      </c>
      <c r="H825" t="s">
        <v>3645</v>
      </c>
    </row>
    <row r="826" spans="1:8">
      <c r="F826" t="s">
        <v>1893</v>
      </c>
      <c r="G826" t="s">
        <v>2949</v>
      </c>
      <c r="H826" t="s">
        <v>3645</v>
      </c>
    </row>
    <row r="827" spans="1:8">
      <c r="F827" t="s">
        <v>1894</v>
      </c>
      <c r="G827" t="s">
        <v>2974</v>
      </c>
      <c r="H827" t="s">
        <v>3645</v>
      </c>
    </row>
    <row r="828" spans="1:8">
      <c r="F828" t="s">
        <v>1895</v>
      </c>
      <c r="G828" t="s">
        <v>3069</v>
      </c>
      <c r="H828" t="s">
        <v>3645</v>
      </c>
    </row>
    <row r="829" spans="1:8">
      <c r="F829" t="s">
        <v>1896</v>
      </c>
      <c r="G829" t="s">
        <v>2990</v>
      </c>
      <c r="H829" t="s">
        <v>3645</v>
      </c>
    </row>
    <row r="830" spans="1:8">
      <c r="F830" t="s">
        <v>1897</v>
      </c>
      <c r="G830" t="s">
        <v>3070</v>
      </c>
      <c r="H830" t="s">
        <v>3645</v>
      </c>
    </row>
    <row r="831" spans="1:8">
      <c r="F831" t="s">
        <v>1898</v>
      </c>
      <c r="G831" t="s">
        <v>3071</v>
      </c>
      <c r="H831" t="s">
        <v>3645</v>
      </c>
    </row>
    <row r="832" spans="1:8">
      <c r="F832" t="s">
        <v>1899</v>
      </c>
      <c r="G832" t="s">
        <v>2950</v>
      </c>
      <c r="H832" t="s">
        <v>3645</v>
      </c>
    </row>
    <row r="833" spans="6:8">
      <c r="F833" t="s">
        <v>1900</v>
      </c>
      <c r="G833" t="s">
        <v>3007</v>
      </c>
      <c r="H833" t="s">
        <v>3645</v>
      </c>
    </row>
    <row r="834" spans="6:8">
      <c r="F834" t="s">
        <v>1901</v>
      </c>
      <c r="G834" t="s">
        <v>2951</v>
      </c>
      <c r="H834" t="s">
        <v>3645</v>
      </c>
    </row>
    <row r="835" spans="6:8">
      <c r="F835" t="s">
        <v>1902</v>
      </c>
      <c r="G835" t="s">
        <v>2987</v>
      </c>
      <c r="H835" t="s">
        <v>3645</v>
      </c>
    </row>
    <row r="836" spans="6:8">
      <c r="F836" t="s">
        <v>1903</v>
      </c>
      <c r="G836" t="s">
        <v>3072</v>
      </c>
      <c r="H836" t="s">
        <v>3645</v>
      </c>
    </row>
    <row r="837" spans="6:8">
      <c r="F837" t="s">
        <v>1904</v>
      </c>
      <c r="G837" t="s">
        <v>3015</v>
      </c>
      <c r="H837" t="s">
        <v>3645</v>
      </c>
    </row>
    <row r="838" spans="6:8">
      <c r="F838" t="s">
        <v>1905</v>
      </c>
      <c r="G838" t="s">
        <v>3020</v>
      </c>
      <c r="H838" t="s">
        <v>3645</v>
      </c>
    </row>
    <row r="839" spans="6:8">
      <c r="F839" t="s">
        <v>1906</v>
      </c>
      <c r="G839" t="s">
        <v>3021</v>
      </c>
      <c r="H839" t="s">
        <v>3645</v>
      </c>
    </row>
    <row r="840" spans="6:8">
      <c r="F840" t="s">
        <v>1907</v>
      </c>
      <c r="G840" t="s">
        <v>2954</v>
      </c>
      <c r="H840" t="s">
        <v>3645</v>
      </c>
    </row>
    <row r="841" spans="6:8">
      <c r="F841" t="s">
        <v>1908</v>
      </c>
      <c r="G841" t="s">
        <v>2957</v>
      </c>
      <c r="H841" t="s">
        <v>3645</v>
      </c>
    </row>
    <row r="842" spans="6:8">
      <c r="F842" t="s">
        <v>1909</v>
      </c>
      <c r="G842" t="s">
        <v>3022</v>
      </c>
      <c r="H842" t="s">
        <v>3645</v>
      </c>
    </row>
    <row r="843" spans="6:8">
      <c r="F843" t="s">
        <v>1910</v>
      </c>
      <c r="G843" t="s">
        <v>3026</v>
      </c>
      <c r="H843" t="s">
        <v>3645</v>
      </c>
    </row>
    <row r="844" spans="6:8">
      <c r="F844" t="s">
        <v>1911</v>
      </c>
      <c r="G844" t="s">
        <v>3073</v>
      </c>
      <c r="H844" t="s">
        <v>3645</v>
      </c>
    </row>
    <row r="845" spans="6:8">
      <c r="F845" t="s">
        <v>1912</v>
      </c>
      <c r="G845" t="s">
        <v>3028</v>
      </c>
      <c r="H845" t="s">
        <v>3645</v>
      </c>
    </row>
    <row r="846" spans="6:8">
      <c r="F846" t="s">
        <v>1913</v>
      </c>
      <c r="G846" t="s">
        <v>3029</v>
      </c>
      <c r="H846" t="s">
        <v>3645</v>
      </c>
    </row>
    <row r="847" spans="6:8">
      <c r="F847" t="s">
        <v>1914</v>
      </c>
      <c r="G847" t="s">
        <v>3074</v>
      </c>
      <c r="H847" t="s">
        <v>3645</v>
      </c>
    </row>
    <row r="848" spans="6:8">
      <c r="F848" t="s">
        <v>1915</v>
      </c>
      <c r="G848" t="s">
        <v>2955</v>
      </c>
      <c r="H848" t="s">
        <v>3645</v>
      </c>
    </row>
    <row r="849" spans="6:8">
      <c r="F849" t="s">
        <v>1916</v>
      </c>
      <c r="G849" t="s">
        <v>3075</v>
      </c>
      <c r="H849" t="s">
        <v>3645</v>
      </c>
    </row>
    <row r="850" spans="6:8">
      <c r="F850" t="s">
        <v>1577</v>
      </c>
      <c r="G850" t="s">
        <v>2826</v>
      </c>
      <c r="H850" t="s">
        <v>3645</v>
      </c>
    </row>
    <row r="851" spans="6:8">
      <c r="F851" t="s">
        <v>1917</v>
      </c>
      <c r="G851" t="s">
        <v>3076</v>
      </c>
      <c r="H851" t="s">
        <v>4032</v>
      </c>
    </row>
    <row r="852" spans="6:8">
      <c r="F852" t="s">
        <v>1918</v>
      </c>
      <c r="G852" t="s">
        <v>3031</v>
      </c>
      <c r="H852" t="s">
        <v>3645</v>
      </c>
    </row>
    <row r="853" spans="6:8">
      <c r="F853" t="s">
        <v>1919</v>
      </c>
      <c r="G853" t="s">
        <v>2921</v>
      </c>
      <c r="H853" t="s">
        <v>3645</v>
      </c>
    </row>
    <row r="854" spans="6:8">
      <c r="F854" t="s">
        <v>1920</v>
      </c>
      <c r="G854" t="s">
        <v>2956</v>
      </c>
      <c r="H854" t="s">
        <v>3645</v>
      </c>
    </row>
    <row r="855" spans="6:8">
      <c r="F855" t="s">
        <v>1921</v>
      </c>
      <c r="G855" t="s">
        <v>3032</v>
      </c>
      <c r="H855" t="s">
        <v>3645</v>
      </c>
    </row>
    <row r="856" spans="6:8">
      <c r="F856" t="s">
        <v>1647</v>
      </c>
      <c r="G856" t="s">
        <v>2893</v>
      </c>
      <c r="H856" t="s">
        <v>3645</v>
      </c>
    </row>
    <row r="857" spans="6:8">
      <c r="F857" t="s">
        <v>1922</v>
      </c>
      <c r="G857" t="s">
        <v>2860</v>
      </c>
      <c r="H857" t="s">
        <v>3645</v>
      </c>
    </row>
    <row r="858" spans="6:8">
      <c r="F858" t="s">
        <v>1923</v>
      </c>
      <c r="G858" t="s">
        <v>3077</v>
      </c>
      <c r="H858" t="s">
        <v>3645</v>
      </c>
    </row>
    <row r="859" spans="6:8">
      <c r="F859" t="s">
        <v>1924</v>
      </c>
      <c r="G859" t="s">
        <v>3078</v>
      </c>
      <c r="H859" t="s">
        <v>3645</v>
      </c>
    </row>
    <row r="860" spans="6:8">
      <c r="F860" t="s">
        <v>1925</v>
      </c>
      <c r="G860" t="s">
        <v>3079</v>
      </c>
      <c r="H860" t="s">
        <v>3645</v>
      </c>
    </row>
    <row r="861" spans="6:8">
      <c r="F861" t="s">
        <v>1926</v>
      </c>
      <c r="G861" t="s">
        <v>3042</v>
      </c>
      <c r="H861" t="s">
        <v>3645</v>
      </c>
    </row>
    <row r="862" spans="6:8">
      <c r="F862" t="s">
        <v>1927</v>
      </c>
      <c r="G862" t="s">
        <v>3043</v>
      </c>
      <c r="H862" t="s">
        <v>3645</v>
      </c>
    </row>
    <row r="863" spans="6:8">
      <c r="F863" t="s">
        <v>1928</v>
      </c>
      <c r="G863" t="s">
        <v>2958</v>
      </c>
      <c r="H863" t="s">
        <v>3645</v>
      </c>
    </row>
    <row r="864" spans="6:8">
      <c r="H864" t="s">
        <v>4094</v>
      </c>
    </row>
    <row r="865" spans="1:8">
      <c r="A865" t="s">
        <v>259</v>
      </c>
      <c r="B865">
        <f>HYPERLINK("https://github.com/pmd/pmd/commit/bec9a1b8a38ee3377c0be162ea65ef5cbc77cc1b", "bec9a1b8a38ee3377c0be162ea65ef5cbc77cc1b")</f>
        <v>0</v>
      </c>
      <c r="C865">
        <f>HYPERLINK("https://github.com/pmd/pmd/commit/14ec8c603243beccb580cfd12bb9d4dd4248e351", "14ec8c603243beccb580cfd12bb9d4dd4248e351")</f>
        <v>0</v>
      </c>
      <c r="D865" t="s">
        <v>757</v>
      </c>
      <c r="E865" t="s">
        <v>1048</v>
      </c>
      <c r="F865" t="s">
        <v>1929</v>
      </c>
      <c r="G865" t="s">
        <v>2982</v>
      </c>
      <c r="H865" t="s">
        <v>3645</v>
      </c>
    </row>
    <row r="866" spans="1:8">
      <c r="F866" t="s">
        <v>1930</v>
      </c>
      <c r="G866" t="s">
        <v>3017</v>
      </c>
      <c r="H866" t="s">
        <v>3645</v>
      </c>
    </row>
    <row r="867" spans="1:8">
      <c r="F867" t="s">
        <v>1931</v>
      </c>
      <c r="G867" t="s">
        <v>3048</v>
      </c>
      <c r="H867" t="s">
        <v>3645</v>
      </c>
    </row>
    <row r="868" spans="1:8">
      <c r="F868" t="s">
        <v>1932</v>
      </c>
      <c r="G868" t="s">
        <v>3049</v>
      </c>
      <c r="H868" t="s">
        <v>3645</v>
      </c>
    </row>
    <row r="869" spans="1:8">
      <c r="F869" t="s">
        <v>1933</v>
      </c>
      <c r="G869" t="s">
        <v>3050</v>
      </c>
      <c r="H869" t="s">
        <v>3645</v>
      </c>
    </row>
    <row r="870" spans="1:8">
      <c r="F870" t="s">
        <v>1934</v>
      </c>
      <c r="G870" t="s">
        <v>3080</v>
      </c>
      <c r="H870" t="s">
        <v>3645</v>
      </c>
    </row>
    <row r="871" spans="1:8">
      <c r="F871" t="s">
        <v>1758</v>
      </c>
      <c r="G871" t="s">
        <v>2841</v>
      </c>
      <c r="H871" t="s">
        <v>3645</v>
      </c>
    </row>
    <row r="872" spans="1:8">
      <c r="F872" t="s">
        <v>1935</v>
      </c>
      <c r="G872" t="s">
        <v>2842</v>
      </c>
      <c r="H872" t="s">
        <v>3645</v>
      </c>
    </row>
    <row r="873" spans="1:8">
      <c r="F873" t="s">
        <v>1759</v>
      </c>
      <c r="G873" t="s">
        <v>2862</v>
      </c>
      <c r="H873" t="s">
        <v>3645</v>
      </c>
    </row>
    <row r="874" spans="1:8">
      <c r="F874" t="s">
        <v>1936</v>
      </c>
      <c r="G874" t="s">
        <v>3081</v>
      </c>
      <c r="H874" t="s">
        <v>3645</v>
      </c>
    </row>
    <row r="875" spans="1:8">
      <c r="F875" t="s">
        <v>1937</v>
      </c>
      <c r="G875" t="s">
        <v>3082</v>
      </c>
      <c r="H875" t="s">
        <v>3645</v>
      </c>
    </row>
    <row r="876" spans="1:8">
      <c r="F876" t="s">
        <v>1938</v>
      </c>
      <c r="G876" t="s">
        <v>3083</v>
      </c>
      <c r="H876" t="s">
        <v>3645</v>
      </c>
    </row>
    <row r="877" spans="1:8">
      <c r="F877" t="s">
        <v>1939</v>
      </c>
      <c r="G877" t="s">
        <v>3084</v>
      </c>
      <c r="H877" t="s">
        <v>3645</v>
      </c>
    </row>
    <row r="878" spans="1:8">
      <c r="F878" t="s">
        <v>1940</v>
      </c>
      <c r="G878" t="s">
        <v>3085</v>
      </c>
      <c r="H878" t="s">
        <v>3645</v>
      </c>
    </row>
    <row r="879" spans="1:8">
      <c r="F879" t="s">
        <v>1941</v>
      </c>
      <c r="G879" t="s">
        <v>3086</v>
      </c>
      <c r="H879" t="s">
        <v>3645</v>
      </c>
    </row>
    <row r="880" spans="1:8">
      <c r="A880" t="s">
        <v>260</v>
      </c>
      <c r="B880">
        <f>HYPERLINK("https://github.com/pmd/pmd/commit/a850f6275ceff130d913b1a4c7e0c9372c57356d", "a850f6275ceff130d913b1a4c7e0c9372c57356d")</f>
        <v>0</v>
      </c>
      <c r="C880">
        <f>HYPERLINK("https://github.com/pmd/pmd/commit/bec9a1b8a38ee3377c0be162ea65ef5cbc77cc1b", "bec9a1b8a38ee3377c0be162ea65ef5cbc77cc1b")</f>
        <v>0</v>
      </c>
      <c r="D880" t="s">
        <v>757</v>
      </c>
      <c r="E880" t="s">
        <v>1049</v>
      </c>
      <c r="F880" t="s">
        <v>1760</v>
      </c>
      <c r="G880" t="s">
        <v>3004</v>
      </c>
      <c r="H880" t="s">
        <v>3645</v>
      </c>
    </row>
    <row r="881" spans="1:8">
      <c r="F881" t="s">
        <v>1942</v>
      </c>
      <c r="G881" t="s">
        <v>3087</v>
      </c>
      <c r="H881" t="s">
        <v>3645</v>
      </c>
    </row>
    <row r="882" spans="1:8">
      <c r="F882" t="s">
        <v>1943</v>
      </c>
      <c r="G882" t="s">
        <v>2959</v>
      </c>
      <c r="H882" t="s">
        <v>3645</v>
      </c>
    </row>
    <row r="883" spans="1:8">
      <c r="F883" t="s">
        <v>1676</v>
      </c>
      <c r="G883" t="s">
        <v>2852</v>
      </c>
      <c r="H883" t="s">
        <v>3645</v>
      </c>
    </row>
    <row r="884" spans="1:8">
      <c r="F884" t="s">
        <v>1666</v>
      </c>
      <c r="G884" t="s">
        <v>2853</v>
      </c>
      <c r="H884" t="s">
        <v>3645</v>
      </c>
    </row>
    <row r="885" spans="1:8">
      <c r="F885" t="s">
        <v>1944</v>
      </c>
      <c r="G885" t="s">
        <v>2960</v>
      </c>
      <c r="H885" t="s">
        <v>3645</v>
      </c>
    </row>
    <row r="886" spans="1:8">
      <c r="F886" t="s">
        <v>1945</v>
      </c>
      <c r="G886" t="s">
        <v>3088</v>
      </c>
      <c r="H886" t="s">
        <v>3645</v>
      </c>
    </row>
    <row r="887" spans="1:8">
      <c r="F887" t="s">
        <v>1946</v>
      </c>
      <c r="G887" t="s">
        <v>2995</v>
      </c>
      <c r="H887" t="s">
        <v>3645</v>
      </c>
    </row>
    <row r="888" spans="1:8">
      <c r="F888" t="s">
        <v>1947</v>
      </c>
      <c r="G888" t="s">
        <v>2981</v>
      </c>
      <c r="H888" t="s">
        <v>3645</v>
      </c>
    </row>
    <row r="889" spans="1:8">
      <c r="F889" t="s">
        <v>1948</v>
      </c>
      <c r="G889" t="s">
        <v>3089</v>
      </c>
      <c r="H889" t="s">
        <v>3645</v>
      </c>
    </row>
    <row r="890" spans="1:8">
      <c r="F890" t="s">
        <v>1949</v>
      </c>
      <c r="G890" t="s">
        <v>3090</v>
      </c>
      <c r="H890" t="s">
        <v>3645</v>
      </c>
    </row>
    <row r="891" spans="1:8">
      <c r="F891" t="s">
        <v>1950</v>
      </c>
      <c r="G891" t="s">
        <v>3091</v>
      </c>
      <c r="H891" t="s">
        <v>3645</v>
      </c>
    </row>
    <row r="892" spans="1:8">
      <c r="A892" t="s">
        <v>261</v>
      </c>
      <c r="B892">
        <f>HYPERLINK("https://github.com/pmd/pmd/commit/29d236b7fc7419999e19bb3e735f0a51940b0b93", "29d236b7fc7419999e19bb3e735f0a51940b0b93")</f>
        <v>0</v>
      </c>
      <c r="C892">
        <f>HYPERLINK("https://github.com/pmd/pmd/commit/a850f6275ceff130d913b1a4c7e0c9372c57356d", "a850f6275ceff130d913b1a4c7e0c9372c57356d")</f>
        <v>0</v>
      </c>
      <c r="D892" t="s">
        <v>757</v>
      </c>
      <c r="E892" t="s">
        <v>1050</v>
      </c>
      <c r="F892" t="s">
        <v>1951</v>
      </c>
      <c r="G892" t="s">
        <v>3053</v>
      </c>
      <c r="H892" t="s">
        <v>3645</v>
      </c>
    </row>
    <row r="893" spans="1:8">
      <c r="F893" t="s">
        <v>1952</v>
      </c>
      <c r="G893" t="s">
        <v>2966</v>
      </c>
      <c r="H893" t="s">
        <v>3645</v>
      </c>
    </row>
    <row r="894" spans="1:8">
      <c r="F894" t="s">
        <v>1953</v>
      </c>
      <c r="G894" t="s">
        <v>2967</v>
      </c>
      <c r="H894" t="s">
        <v>3645</v>
      </c>
    </row>
    <row r="895" spans="1:8">
      <c r="F895" t="s">
        <v>1954</v>
      </c>
      <c r="G895" t="s">
        <v>2968</v>
      </c>
      <c r="H895" t="s">
        <v>3645</v>
      </c>
    </row>
    <row r="896" spans="1:8">
      <c r="F896" t="s">
        <v>1955</v>
      </c>
      <c r="G896" t="s">
        <v>2961</v>
      </c>
      <c r="H896" t="s">
        <v>3645</v>
      </c>
    </row>
    <row r="897" spans="6:8">
      <c r="F897" t="s">
        <v>1956</v>
      </c>
      <c r="G897" t="s">
        <v>3013</v>
      </c>
      <c r="H897" t="s">
        <v>3645</v>
      </c>
    </row>
    <row r="898" spans="6:8">
      <c r="F898" t="s">
        <v>1957</v>
      </c>
      <c r="G898" t="s">
        <v>3092</v>
      </c>
      <c r="H898" t="s">
        <v>3645</v>
      </c>
    </row>
    <row r="899" spans="6:8">
      <c r="F899" t="s">
        <v>1958</v>
      </c>
      <c r="G899" t="s">
        <v>2976</v>
      </c>
      <c r="H899" t="s">
        <v>3645</v>
      </c>
    </row>
    <row r="900" spans="6:8">
      <c r="F900" t="s">
        <v>1959</v>
      </c>
      <c r="G900" t="s">
        <v>3093</v>
      </c>
      <c r="H900" t="s">
        <v>3645</v>
      </c>
    </row>
    <row r="901" spans="6:8">
      <c r="F901" t="s">
        <v>1960</v>
      </c>
      <c r="G901" t="s">
        <v>3094</v>
      </c>
      <c r="H901" t="s">
        <v>3645</v>
      </c>
    </row>
    <row r="902" spans="6:8">
      <c r="F902" t="s">
        <v>1961</v>
      </c>
      <c r="G902" t="s">
        <v>2962</v>
      </c>
      <c r="H902" t="s">
        <v>3645</v>
      </c>
    </row>
    <row r="903" spans="6:8">
      <c r="F903" t="s">
        <v>1962</v>
      </c>
      <c r="G903" t="s">
        <v>2854</v>
      </c>
      <c r="H903" t="s">
        <v>3645</v>
      </c>
    </row>
    <row r="904" spans="6:8">
      <c r="F904" t="s">
        <v>1963</v>
      </c>
      <c r="G904" t="s">
        <v>2963</v>
      </c>
      <c r="H904" t="s">
        <v>3645</v>
      </c>
    </row>
    <row r="905" spans="6:8">
      <c r="F905" t="s">
        <v>1964</v>
      </c>
      <c r="G905" t="s">
        <v>3023</v>
      </c>
      <c r="H905" t="s">
        <v>3645</v>
      </c>
    </row>
    <row r="906" spans="6:8">
      <c r="F906" t="s">
        <v>1965</v>
      </c>
      <c r="G906" t="s">
        <v>3024</v>
      </c>
      <c r="H906" t="s">
        <v>3645</v>
      </c>
    </row>
    <row r="907" spans="6:8">
      <c r="F907" t="s">
        <v>1966</v>
      </c>
      <c r="G907" t="s">
        <v>3027</v>
      </c>
      <c r="H907" t="s">
        <v>3645</v>
      </c>
    </row>
    <row r="908" spans="6:8">
      <c r="F908" t="s">
        <v>1967</v>
      </c>
      <c r="G908" t="s">
        <v>3030</v>
      </c>
      <c r="H908" t="s">
        <v>3645</v>
      </c>
    </row>
    <row r="909" spans="6:8">
      <c r="F909" t="s">
        <v>1968</v>
      </c>
      <c r="G909" t="s">
        <v>2964</v>
      </c>
      <c r="H909" t="s">
        <v>3645</v>
      </c>
    </row>
    <row r="910" spans="6:8">
      <c r="F910" t="s">
        <v>1969</v>
      </c>
      <c r="G910" t="s">
        <v>2857</v>
      </c>
      <c r="H910" t="s">
        <v>3645</v>
      </c>
    </row>
    <row r="911" spans="6:8">
      <c r="F911" t="s">
        <v>1970</v>
      </c>
      <c r="G911" t="s">
        <v>3033</v>
      </c>
      <c r="H911" t="s">
        <v>3645</v>
      </c>
    </row>
    <row r="912" spans="6:8">
      <c r="F912" t="s">
        <v>1971</v>
      </c>
      <c r="G912" t="s">
        <v>3034</v>
      </c>
      <c r="H912" t="s">
        <v>3645</v>
      </c>
    </row>
    <row r="913" spans="6:8">
      <c r="F913" t="s">
        <v>1972</v>
      </c>
      <c r="G913" t="s">
        <v>3035</v>
      </c>
      <c r="H913" t="s">
        <v>3645</v>
      </c>
    </row>
    <row r="914" spans="6:8">
      <c r="F914" t="s">
        <v>1973</v>
      </c>
      <c r="G914" t="s">
        <v>2965</v>
      </c>
      <c r="H914" t="s">
        <v>3645</v>
      </c>
    </row>
    <row r="915" spans="6:8">
      <c r="F915" t="s">
        <v>1974</v>
      </c>
      <c r="G915" t="s">
        <v>3095</v>
      </c>
      <c r="H915" t="s">
        <v>3645</v>
      </c>
    </row>
    <row r="916" spans="6:8">
      <c r="F916" t="s">
        <v>1975</v>
      </c>
      <c r="G916" t="s">
        <v>3054</v>
      </c>
      <c r="H916" t="s">
        <v>3645</v>
      </c>
    </row>
    <row r="917" spans="6:8">
      <c r="F917" t="s">
        <v>1976</v>
      </c>
      <c r="G917" t="s">
        <v>3096</v>
      </c>
      <c r="H917" t="s">
        <v>3645</v>
      </c>
    </row>
    <row r="918" spans="6:8">
      <c r="F918" t="s">
        <v>1977</v>
      </c>
      <c r="G918" t="s">
        <v>3097</v>
      </c>
      <c r="H918" t="s">
        <v>3645</v>
      </c>
    </row>
    <row r="919" spans="6:8">
      <c r="F919" t="s">
        <v>1978</v>
      </c>
      <c r="G919" t="s">
        <v>3098</v>
      </c>
      <c r="H919" t="s">
        <v>3645</v>
      </c>
    </row>
    <row r="920" spans="6:8">
      <c r="F920" t="s">
        <v>1979</v>
      </c>
      <c r="G920" t="s">
        <v>3056</v>
      </c>
      <c r="H920" t="s">
        <v>3645</v>
      </c>
    </row>
    <row r="921" spans="6:8">
      <c r="F921" t="s">
        <v>1980</v>
      </c>
      <c r="G921" t="s">
        <v>3057</v>
      </c>
      <c r="H921" t="s">
        <v>3645</v>
      </c>
    </row>
    <row r="922" spans="6:8">
      <c r="F922" t="s">
        <v>1981</v>
      </c>
      <c r="G922" t="s">
        <v>3041</v>
      </c>
      <c r="H922" t="s">
        <v>3645</v>
      </c>
    </row>
    <row r="923" spans="6:8">
      <c r="F923" t="s">
        <v>1982</v>
      </c>
      <c r="G923" t="s">
        <v>3099</v>
      </c>
      <c r="H923" t="s">
        <v>3645</v>
      </c>
    </row>
    <row r="924" spans="6:8">
      <c r="F924" t="s">
        <v>1983</v>
      </c>
      <c r="G924" t="s">
        <v>3100</v>
      </c>
      <c r="H924" t="s">
        <v>3645</v>
      </c>
    </row>
    <row r="925" spans="6:8">
      <c r="F925" t="s">
        <v>1984</v>
      </c>
      <c r="G925" t="s">
        <v>2969</v>
      </c>
      <c r="H925" t="s">
        <v>3645</v>
      </c>
    </row>
    <row r="926" spans="6:8">
      <c r="F926" t="s">
        <v>1985</v>
      </c>
      <c r="G926" t="s">
        <v>3101</v>
      </c>
      <c r="H926" t="s">
        <v>3645</v>
      </c>
    </row>
    <row r="927" spans="6:8">
      <c r="F927" t="s">
        <v>1986</v>
      </c>
      <c r="G927" t="s">
        <v>3102</v>
      </c>
      <c r="H927" t="s">
        <v>3645</v>
      </c>
    </row>
    <row r="928" spans="6:8">
      <c r="F928" t="s">
        <v>1987</v>
      </c>
      <c r="G928" t="s">
        <v>3103</v>
      </c>
      <c r="H928" t="s">
        <v>3645</v>
      </c>
    </row>
    <row r="929" spans="6:8">
      <c r="F929" t="s">
        <v>1988</v>
      </c>
      <c r="G929" t="s">
        <v>2980</v>
      </c>
      <c r="H929" t="s">
        <v>3645</v>
      </c>
    </row>
    <row r="930" spans="6:8">
      <c r="F930" t="s">
        <v>1989</v>
      </c>
      <c r="G930" t="s">
        <v>3104</v>
      </c>
      <c r="H930" t="s">
        <v>3645</v>
      </c>
    </row>
    <row r="931" spans="6:8">
      <c r="F931" t="s">
        <v>1990</v>
      </c>
      <c r="G931" t="s">
        <v>2971</v>
      </c>
      <c r="H931" t="s">
        <v>3645</v>
      </c>
    </row>
    <row r="932" spans="6:8">
      <c r="F932" t="s">
        <v>1761</v>
      </c>
      <c r="G932" t="s">
        <v>3005</v>
      </c>
      <c r="H932" t="s">
        <v>3645</v>
      </c>
    </row>
    <row r="933" spans="6:8">
      <c r="F933" t="s">
        <v>1991</v>
      </c>
      <c r="G933" t="s">
        <v>2991</v>
      </c>
      <c r="H933" t="s">
        <v>3645</v>
      </c>
    </row>
    <row r="934" spans="6:8">
      <c r="F934" t="s">
        <v>1992</v>
      </c>
      <c r="G934" t="s">
        <v>3105</v>
      </c>
      <c r="H934" t="s">
        <v>3645</v>
      </c>
    </row>
    <row r="935" spans="6:8">
      <c r="F935" t="s">
        <v>1993</v>
      </c>
      <c r="G935" t="s">
        <v>3106</v>
      </c>
      <c r="H935" t="s">
        <v>3645</v>
      </c>
    </row>
    <row r="936" spans="6:8">
      <c r="F936" t="s">
        <v>1994</v>
      </c>
      <c r="G936" t="s">
        <v>2989</v>
      </c>
      <c r="H936" t="s">
        <v>3645</v>
      </c>
    </row>
    <row r="937" spans="6:8">
      <c r="F937" t="s">
        <v>1995</v>
      </c>
      <c r="G937" t="s">
        <v>3107</v>
      </c>
      <c r="H937" t="s">
        <v>3645</v>
      </c>
    </row>
    <row r="938" spans="6:8">
      <c r="F938" t="s">
        <v>1996</v>
      </c>
      <c r="G938" t="s">
        <v>3108</v>
      </c>
      <c r="H938" t="s">
        <v>3645</v>
      </c>
    </row>
    <row r="939" spans="6:8">
      <c r="F939" t="s">
        <v>1997</v>
      </c>
      <c r="G939" t="s">
        <v>2859</v>
      </c>
      <c r="H939" t="s">
        <v>3645</v>
      </c>
    </row>
    <row r="940" spans="6:8">
      <c r="F940" t="s">
        <v>1998</v>
      </c>
      <c r="G940" t="s">
        <v>2871</v>
      </c>
      <c r="H940" t="s">
        <v>3645</v>
      </c>
    </row>
    <row r="941" spans="6:8">
      <c r="F941" t="s">
        <v>1999</v>
      </c>
      <c r="G941" t="s">
        <v>3109</v>
      </c>
      <c r="H941" t="s">
        <v>3645</v>
      </c>
    </row>
    <row r="942" spans="6:8">
      <c r="F942" t="s">
        <v>2000</v>
      </c>
      <c r="G942" t="s">
        <v>3110</v>
      </c>
      <c r="H942" t="s">
        <v>3645</v>
      </c>
    </row>
    <row r="943" spans="6:8">
      <c r="F943" t="s">
        <v>2001</v>
      </c>
      <c r="G943" t="s">
        <v>3111</v>
      </c>
      <c r="H943" t="s">
        <v>3645</v>
      </c>
    </row>
    <row r="944" spans="6:8">
      <c r="F944" t="s">
        <v>2002</v>
      </c>
      <c r="G944" t="s">
        <v>3112</v>
      </c>
      <c r="H944" t="s">
        <v>3645</v>
      </c>
    </row>
    <row r="945" spans="1:8">
      <c r="A945" t="s">
        <v>262</v>
      </c>
      <c r="B945">
        <f>HYPERLINK("https://github.com/pmd/pmd/commit/cd089a159fce7afcfae89b96f76544c4c15d4adc", "cd089a159fce7afcfae89b96f76544c4c15d4adc")</f>
        <v>0</v>
      </c>
      <c r="C945">
        <f>HYPERLINK("https://github.com/pmd/pmd/commit/59afc3a38b1d67e19b69b677818cb62703f17e69", "59afc3a38b1d67e19b69b677818cb62703f17e69")</f>
        <v>0</v>
      </c>
      <c r="D945" t="s">
        <v>757</v>
      </c>
      <c r="E945" t="s">
        <v>1051</v>
      </c>
      <c r="F945" t="s">
        <v>2003</v>
      </c>
      <c r="G945" t="s">
        <v>3051</v>
      </c>
      <c r="H945" t="s">
        <v>3645</v>
      </c>
    </row>
    <row r="946" spans="1:8">
      <c r="F946" t="s">
        <v>2004</v>
      </c>
      <c r="G946" t="s">
        <v>3052</v>
      </c>
      <c r="H946" t="s">
        <v>3645</v>
      </c>
    </row>
    <row r="947" spans="1:8">
      <c r="A947" t="s">
        <v>263</v>
      </c>
      <c r="B947">
        <f>HYPERLINK("https://github.com/pmd/pmd/commit/886974a2f11e24d4bc9ace91d2bb41c8c5c242a2", "886974a2f11e24d4bc9ace91d2bb41c8c5c242a2")</f>
        <v>0</v>
      </c>
      <c r="C947">
        <f>HYPERLINK("https://github.com/pmd/pmd/commit/cd089a159fce7afcfae89b96f76544c4c15d4adc", "cd089a159fce7afcfae89b96f76544c4c15d4adc")</f>
        <v>0</v>
      </c>
      <c r="D947" t="s">
        <v>757</v>
      </c>
      <c r="E947" t="s">
        <v>1052</v>
      </c>
      <c r="F947" t="s">
        <v>2005</v>
      </c>
      <c r="G947" t="s">
        <v>2900</v>
      </c>
      <c r="H947" t="s">
        <v>3645</v>
      </c>
    </row>
    <row r="948" spans="1:8">
      <c r="F948" t="s">
        <v>2006</v>
      </c>
      <c r="G948" t="s">
        <v>2801</v>
      </c>
      <c r="H948" t="s">
        <v>3645</v>
      </c>
    </row>
    <row r="949" spans="1:8">
      <c r="F949" t="s">
        <v>2007</v>
      </c>
      <c r="G949" t="s">
        <v>2892</v>
      </c>
      <c r="H949" t="s">
        <v>3645</v>
      </c>
    </row>
    <row r="950" spans="1:8">
      <c r="F950" t="s">
        <v>2008</v>
      </c>
      <c r="G950" t="s">
        <v>2863</v>
      </c>
      <c r="H950" t="s">
        <v>3645</v>
      </c>
    </row>
    <row r="951" spans="1:8">
      <c r="A951" t="s">
        <v>264</v>
      </c>
      <c r="B951">
        <f>HYPERLINK("https://github.com/pmd/pmd/commit/115f1086c2ee573911ce1b50f67ab86671a3a83d", "115f1086c2ee573911ce1b50f67ab86671a3a83d")</f>
        <v>0</v>
      </c>
      <c r="C951">
        <f>HYPERLINK("https://github.com/pmd/pmd/commit/886974a2f11e24d4bc9ace91d2bb41c8c5c242a2", "886974a2f11e24d4bc9ace91d2bb41c8c5c242a2")</f>
        <v>0</v>
      </c>
      <c r="D951" t="s">
        <v>757</v>
      </c>
      <c r="E951" t="s">
        <v>1053</v>
      </c>
      <c r="F951" t="s">
        <v>2009</v>
      </c>
      <c r="G951" t="s">
        <v>2902</v>
      </c>
      <c r="H951" t="s">
        <v>3645</v>
      </c>
    </row>
    <row r="952" spans="1:8">
      <c r="F952" t="s">
        <v>2010</v>
      </c>
      <c r="G952" t="s">
        <v>3113</v>
      </c>
      <c r="H952" t="s">
        <v>4247</v>
      </c>
    </row>
    <row r="953" spans="1:8">
      <c r="F953" t="s">
        <v>2011</v>
      </c>
      <c r="G953" t="s">
        <v>3114</v>
      </c>
      <c r="H953" t="s">
        <v>3645</v>
      </c>
    </row>
    <row r="954" spans="1:8">
      <c r="F954" t="s">
        <v>2012</v>
      </c>
      <c r="G954" t="s">
        <v>3115</v>
      </c>
      <c r="H954" t="s">
        <v>3645</v>
      </c>
    </row>
    <row r="955" spans="1:8">
      <c r="F955" t="s">
        <v>2013</v>
      </c>
      <c r="G955" t="s">
        <v>3116</v>
      </c>
      <c r="H955" t="s">
        <v>3645</v>
      </c>
    </row>
    <row r="956" spans="1:8">
      <c r="F956" t="s">
        <v>2014</v>
      </c>
      <c r="G956" t="s">
        <v>3117</v>
      </c>
      <c r="H956" t="s">
        <v>3645</v>
      </c>
    </row>
    <row r="957" spans="1:8">
      <c r="F957" t="s">
        <v>2015</v>
      </c>
      <c r="G957" t="s">
        <v>3118</v>
      </c>
      <c r="H957" t="s">
        <v>3645</v>
      </c>
    </row>
    <row r="958" spans="1:8">
      <c r="F958" t="s">
        <v>2016</v>
      </c>
      <c r="G958" t="s">
        <v>3119</v>
      </c>
      <c r="H958" t="s">
        <v>3645</v>
      </c>
    </row>
    <row r="959" spans="1:8">
      <c r="F959" t="s">
        <v>2017</v>
      </c>
      <c r="G959" t="s">
        <v>3120</v>
      </c>
      <c r="H959" t="s">
        <v>3645</v>
      </c>
    </row>
    <row r="960" spans="1:8">
      <c r="F960" t="s">
        <v>2018</v>
      </c>
      <c r="G960" t="s">
        <v>3121</v>
      </c>
      <c r="H960" t="s">
        <v>3645</v>
      </c>
    </row>
    <row r="961" spans="1:8">
      <c r="F961" t="s">
        <v>2019</v>
      </c>
      <c r="G961" t="s">
        <v>3122</v>
      </c>
      <c r="H961" t="s">
        <v>3645</v>
      </c>
    </row>
    <row r="962" spans="1:8">
      <c r="F962" t="s">
        <v>2020</v>
      </c>
      <c r="G962" t="s">
        <v>3123</v>
      </c>
      <c r="H962" t="s">
        <v>3645</v>
      </c>
    </row>
    <row r="963" spans="1:8">
      <c r="F963" t="s">
        <v>2021</v>
      </c>
      <c r="G963" t="s">
        <v>3124</v>
      </c>
      <c r="H963" t="s">
        <v>3645</v>
      </c>
    </row>
    <row r="964" spans="1:8">
      <c r="F964" t="s">
        <v>2022</v>
      </c>
      <c r="G964" t="s">
        <v>3125</v>
      </c>
      <c r="H964" t="s">
        <v>3645</v>
      </c>
    </row>
    <row r="965" spans="1:8">
      <c r="F965" t="s">
        <v>2023</v>
      </c>
      <c r="G965" t="s">
        <v>3126</v>
      </c>
      <c r="H965" t="s">
        <v>3645</v>
      </c>
    </row>
    <row r="966" spans="1:8">
      <c r="F966" t="s">
        <v>2024</v>
      </c>
      <c r="G966" t="s">
        <v>3127</v>
      </c>
      <c r="H966" t="s">
        <v>3645</v>
      </c>
    </row>
    <row r="967" spans="1:8">
      <c r="F967" t="s">
        <v>2025</v>
      </c>
      <c r="G967" t="s">
        <v>3128</v>
      </c>
      <c r="H967" t="s">
        <v>3645</v>
      </c>
    </row>
    <row r="968" spans="1:8">
      <c r="A968" t="s">
        <v>267</v>
      </c>
      <c r="B968">
        <f>HYPERLINK("https://github.com/pmd/pmd/commit/3becab3dd52be84a1a4bd7b3fb5497f5aef11a10", "3becab3dd52be84a1a4bd7b3fb5497f5aef11a10")</f>
        <v>0</v>
      </c>
      <c r="C968">
        <f>HYPERLINK("https://github.com/pmd/pmd/commit/44ed1ac6aacdabf2f4414357b3aca20b95b33c49", "44ed1ac6aacdabf2f4414357b3aca20b95b33c49")</f>
        <v>0</v>
      </c>
      <c r="D968" t="s">
        <v>762</v>
      </c>
      <c r="E968" t="s">
        <v>1056</v>
      </c>
      <c r="F968" t="s">
        <v>2028</v>
      </c>
      <c r="G968" t="s">
        <v>2953</v>
      </c>
      <c r="H968" t="s">
        <v>4253</v>
      </c>
    </row>
    <row r="969" spans="1:8">
      <c r="A969" t="s">
        <v>268</v>
      </c>
      <c r="B969">
        <f>HYPERLINK("https://github.com/pmd/pmd/commit/e2f2a702a7c3342aa88fd447ea480814128c7697", "e2f2a702a7c3342aa88fd447ea480814128c7697")</f>
        <v>0</v>
      </c>
      <c r="C969">
        <f>HYPERLINK("https://github.com/pmd/pmd/commit/06ad62b3180bd44829616eca0b299485da763eda", "06ad62b3180bd44829616eca0b299485da763eda")</f>
        <v>0</v>
      </c>
      <c r="D969" t="s">
        <v>764</v>
      </c>
      <c r="E969" t="s">
        <v>1057</v>
      </c>
      <c r="F969" t="s">
        <v>2029</v>
      </c>
      <c r="G969" t="s">
        <v>3131</v>
      </c>
      <c r="H969" t="s">
        <v>4254</v>
      </c>
    </row>
    <row r="970" spans="1:8">
      <c r="F970" t="s">
        <v>2030</v>
      </c>
      <c r="G970" t="s">
        <v>3132</v>
      </c>
      <c r="H970" t="s">
        <v>3645</v>
      </c>
    </row>
    <row r="971" spans="1:8">
      <c r="F971" t="s">
        <v>2031</v>
      </c>
      <c r="G971" t="s">
        <v>3133</v>
      </c>
      <c r="H971" t="s">
        <v>3645</v>
      </c>
    </row>
    <row r="972" spans="1:8">
      <c r="F972" t="s">
        <v>2032</v>
      </c>
      <c r="G972" t="s">
        <v>3134</v>
      </c>
      <c r="H972" t="s">
        <v>3645</v>
      </c>
    </row>
    <row r="973" spans="1:8">
      <c r="F973" t="s">
        <v>2033</v>
      </c>
      <c r="G973" t="s">
        <v>3135</v>
      </c>
      <c r="H973" t="s">
        <v>3645</v>
      </c>
    </row>
    <row r="974" spans="1:8">
      <c r="F974" t="s">
        <v>2034</v>
      </c>
      <c r="G974" t="s">
        <v>3136</v>
      </c>
      <c r="H974" t="s">
        <v>3645</v>
      </c>
    </row>
    <row r="975" spans="1:8">
      <c r="F975" t="s">
        <v>2035</v>
      </c>
      <c r="G975" t="s">
        <v>3137</v>
      </c>
      <c r="H975" t="s">
        <v>3645</v>
      </c>
    </row>
    <row r="976" spans="1:8">
      <c r="F976" t="s">
        <v>2036</v>
      </c>
      <c r="G976" t="s">
        <v>3138</v>
      </c>
      <c r="H976" t="s">
        <v>4254</v>
      </c>
    </row>
    <row r="977" spans="6:8">
      <c r="F977" t="s">
        <v>2037</v>
      </c>
      <c r="G977" t="s">
        <v>3139</v>
      </c>
      <c r="H977" t="s">
        <v>3645</v>
      </c>
    </row>
    <row r="978" spans="6:8">
      <c r="F978" t="s">
        <v>2038</v>
      </c>
      <c r="G978" t="s">
        <v>3140</v>
      </c>
      <c r="H978" t="s">
        <v>3645</v>
      </c>
    </row>
    <row r="979" spans="6:8">
      <c r="F979" t="s">
        <v>2039</v>
      </c>
      <c r="G979" t="s">
        <v>3141</v>
      </c>
      <c r="H979" t="s">
        <v>3645</v>
      </c>
    </row>
    <row r="980" spans="6:8">
      <c r="F980" t="s">
        <v>2040</v>
      </c>
      <c r="G980" t="s">
        <v>3142</v>
      </c>
      <c r="H980" t="s">
        <v>3645</v>
      </c>
    </row>
    <row r="981" spans="6:8">
      <c r="F981" t="s">
        <v>2041</v>
      </c>
      <c r="G981" t="s">
        <v>3143</v>
      </c>
      <c r="H981" t="s">
        <v>3645</v>
      </c>
    </row>
    <row r="982" spans="6:8">
      <c r="F982" t="s">
        <v>2042</v>
      </c>
      <c r="G982" t="s">
        <v>3144</v>
      </c>
      <c r="H982" t="s">
        <v>3645</v>
      </c>
    </row>
    <row r="983" spans="6:8">
      <c r="F983" t="s">
        <v>2043</v>
      </c>
      <c r="G983" t="s">
        <v>3145</v>
      </c>
      <c r="H983" t="s">
        <v>3645</v>
      </c>
    </row>
    <row r="984" spans="6:8">
      <c r="F984" t="s">
        <v>2044</v>
      </c>
      <c r="G984" t="s">
        <v>3146</v>
      </c>
      <c r="H984" t="s">
        <v>3645</v>
      </c>
    </row>
    <row r="985" spans="6:8">
      <c r="F985" t="s">
        <v>2045</v>
      </c>
      <c r="G985" t="s">
        <v>3147</v>
      </c>
      <c r="H985" t="s">
        <v>3645</v>
      </c>
    </row>
    <row r="986" spans="6:8">
      <c r="F986" t="s">
        <v>2046</v>
      </c>
      <c r="G986" t="s">
        <v>2920</v>
      </c>
      <c r="H986" t="s">
        <v>3645</v>
      </c>
    </row>
    <row r="987" spans="6:8">
      <c r="F987" t="s">
        <v>2028</v>
      </c>
      <c r="G987" t="s">
        <v>2953</v>
      </c>
      <c r="H987" t="s">
        <v>3645</v>
      </c>
    </row>
    <row r="988" spans="6:8">
      <c r="F988" t="s">
        <v>2047</v>
      </c>
      <c r="G988" t="s">
        <v>3148</v>
      </c>
      <c r="H988" t="s">
        <v>3645</v>
      </c>
    </row>
    <row r="989" spans="6:8">
      <c r="F989" t="s">
        <v>2048</v>
      </c>
      <c r="G989" t="s">
        <v>3036</v>
      </c>
      <c r="H989" t="s">
        <v>3645</v>
      </c>
    </row>
    <row r="990" spans="6:8">
      <c r="F990" t="s">
        <v>2049</v>
      </c>
      <c r="G990" t="s">
        <v>3149</v>
      </c>
      <c r="H990" t="s">
        <v>3645</v>
      </c>
    </row>
    <row r="991" spans="6:8">
      <c r="F991" t="s">
        <v>2050</v>
      </c>
      <c r="G991" t="s">
        <v>3150</v>
      </c>
      <c r="H991" t="s">
        <v>3645</v>
      </c>
    </row>
    <row r="992" spans="6:8">
      <c r="F992" t="s">
        <v>2051</v>
      </c>
      <c r="G992" t="s">
        <v>3151</v>
      </c>
      <c r="H992" t="s">
        <v>3645</v>
      </c>
    </row>
    <row r="993" spans="1:8">
      <c r="F993" t="s">
        <v>2052</v>
      </c>
      <c r="G993" t="s">
        <v>3152</v>
      </c>
      <c r="H993" t="s">
        <v>3645</v>
      </c>
    </row>
    <row r="994" spans="1:8">
      <c r="F994" t="s">
        <v>2053</v>
      </c>
      <c r="G994" t="s">
        <v>3153</v>
      </c>
      <c r="H994" t="s">
        <v>3645</v>
      </c>
    </row>
    <row r="995" spans="1:8">
      <c r="F995" t="s">
        <v>2054</v>
      </c>
      <c r="G995" t="s">
        <v>3154</v>
      </c>
      <c r="H995" t="s">
        <v>3645</v>
      </c>
    </row>
    <row r="996" spans="1:8">
      <c r="F996" t="s">
        <v>2055</v>
      </c>
      <c r="G996" t="s">
        <v>3155</v>
      </c>
      <c r="H996" t="s">
        <v>3645</v>
      </c>
    </row>
    <row r="997" spans="1:8">
      <c r="F997" t="s">
        <v>2056</v>
      </c>
      <c r="G997" t="s">
        <v>3156</v>
      </c>
      <c r="H997" t="s">
        <v>3645</v>
      </c>
    </row>
    <row r="998" spans="1:8">
      <c r="F998" t="s">
        <v>2057</v>
      </c>
      <c r="G998" t="s">
        <v>3157</v>
      </c>
      <c r="H998" t="s">
        <v>3645</v>
      </c>
    </row>
    <row r="999" spans="1:8">
      <c r="F999" t="s">
        <v>2058</v>
      </c>
      <c r="G999" t="s">
        <v>3158</v>
      </c>
      <c r="H999" t="s">
        <v>3645</v>
      </c>
    </row>
    <row r="1000" spans="1:8">
      <c r="F1000" t="s">
        <v>2059</v>
      </c>
      <c r="G1000" t="s">
        <v>3159</v>
      </c>
      <c r="H1000" t="s">
        <v>3645</v>
      </c>
    </row>
    <row r="1001" spans="1:8">
      <c r="F1001" t="s">
        <v>2060</v>
      </c>
      <c r="G1001" t="s">
        <v>3160</v>
      </c>
      <c r="H1001" t="s">
        <v>3645</v>
      </c>
    </row>
    <row r="1002" spans="1:8">
      <c r="F1002" t="s">
        <v>2061</v>
      </c>
      <c r="G1002" t="s">
        <v>3161</v>
      </c>
      <c r="H1002" t="s">
        <v>3645</v>
      </c>
    </row>
    <row r="1003" spans="1:8">
      <c r="F1003" t="s">
        <v>2062</v>
      </c>
      <c r="G1003" t="s">
        <v>2937</v>
      </c>
      <c r="H1003" t="s">
        <v>3645</v>
      </c>
    </row>
    <row r="1004" spans="1:8">
      <c r="F1004" t="s">
        <v>2063</v>
      </c>
      <c r="G1004" t="s">
        <v>2948</v>
      </c>
      <c r="H1004" t="s">
        <v>3645</v>
      </c>
    </row>
    <row r="1005" spans="1:8">
      <c r="F1005" t="s">
        <v>2064</v>
      </c>
      <c r="G1005" t="s">
        <v>3162</v>
      </c>
      <c r="H1005" t="s">
        <v>3645</v>
      </c>
    </row>
    <row r="1006" spans="1:8">
      <c r="F1006" t="s">
        <v>2065</v>
      </c>
      <c r="G1006" t="s">
        <v>3163</v>
      </c>
      <c r="H1006" t="s">
        <v>3645</v>
      </c>
    </row>
    <row r="1007" spans="1:8">
      <c r="F1007" t="s">
        <v>2066</v>
      </c>
      <c r="G1007" t="s">
        <v>3164</v>
      </c>
      <c r="H1007" t="s">
        <v>3645</v>
      </c>
    </row>
    <row r="1008" spans="1:8">
      <c r="A1008" t="s">
        <v>269</v>
      </c>
      <c r="B1008">
        <f>HYPERLINK("https://github.com/pmd/pmd/commit/b4e8751acb60086d48f120178fba618880930599", "b4e8751acb60086d48f120178fba618880930599")</f>
        <v>0</v>
      </c>
      <c r="C1008">
        <f>HYPERLINK("https://github.com/pmd/pmd/commit/dee7967d2ac3290424a0dd1dbd1553aaaa193d02", "dee7967d2ac3290424a0dd1dbd1553aaaa193d02")</f>
        <v>0</v>
      </c>
      <c r="D1008" t="s">
        <v>764</v>
      </c>
      <c r="E1008" t="s">
        <v>1058</v>
      </c>
      <c r="F1008" t="s">
        <v>2067</v>
      </c>
      <c r="G1008" t="s">
        <v>3165</v>
      </c>
      <c r="H1008" t="s">
        <v>3645</v>
      </c>
    </row>
    <row r="1009" spans="1:8">
      <c r="A1009" t="s">
        <v>270</v>
      </c>
      <c r="B1009">
        <f>HYPERLINK("https://github.com/pmd/pmd/commit/a06e24ce14e7917d6d75d654fa66c126ab8f55de", "a06e24ce14e7917d6d75d654fa66c126ab8f55de")</f>
        <v>0</v>
      </c>
      <c r="C1009">
        <f>HYPERLINK("https://github.com/pmd/pmd/commit/1857abbcabd8ed214207ad8355be927c91d7cc74", "1857abbcabd8ed214207ad8355be927c91d7cc74")</f>
        <v>0</v>
      </c>
      <c r="D1009" t="s">
        <v>763</v>
      </c>
      <c r="E1009" t="s">
        <v>1059</v>
      </c>
      <c r="F1009" t="s">
        <v>1581</v>
      </c>
      <c r="G1009" t="s">
        <v>2830</v>
      </c>
      <c r="H1009" t="s">
        <v>4255</v>
      </c>
    </row>
    <row r="1010" spans="1:8">
      <c r="A1010" t="s">
        <v>271</v>
      </c>
      <c r="B1010">
        <f>HYPERLINK("https://github.com/pmd/pmd/commit/2fa65a65ab4ab5c564df1a167355859f3827166e", "2fa65a65ab4ab5c564df1a167355859f3827166e")</f>
        <v>0</v>
      </c>
      <c r="C1010">
        <f>HYPERLINK("https://github.com/pmd/pmd/commit/635e29a219c46a7a572fc9802881a94a957ae8f9", "635e29a219c46a7a572fc9802881a94a957ae8f9")</f>
        <v>0</v>
      </c>
      <c r="D1010" t="s">
        <v>763</v>
      </c>
      <c r="E1010" t="s">
        <v>1060</v>
      </c>
      <c r="F1010" t="s">
        <v>1626</v>
      </c>
      <c r="G1010" t="s">
        <v>2872</v>
      </c>
      <c r="H1010" t="s">
        <v>4256</v>
      </c>
    </row>
    <row r="1011" spans="1:8">
      <c r="A1011" t="s">
        <v>272</v>
      </c>
      <c r="B1011">
        <f>HYPERLINK("https://github.com/pmd/pmd/commit/f0290f805113a10cfc1dabc4e7638193d2ae3edd", "f0290f805113a10cfc1dabc4e7638193d2ae3edd")</f>
        <v>0</v>
      </c>
      <c r="C1011">
        <f>HYPERLINK("https://github.com/pmd/pmd/commit/8a2f5ec3de692d5823f7b06ec7b02c503f329055", "8a2f5ec3de692d5823f7b06ec7b02c503f329055")</f>
        <v>0</v>
      </c>
      <c r="D1011" t="s">
        <v>765</v>
      </c>
      <c r="E1011" t="s">
        <v>1061</v>
      </c>
      <c r="F1011" t="s">
        <v>1573</v>
      </c>
      <c r="G1011" t="s">
        <v>2823</v>
      </c>
      <c r="H1011" t="s">
        <v>4257</v>
      </c>
    </row>
    <row r="1012" spans="1:8">
      <c r="A1012" t="s">
        <v>273</v>
      </c>
      <c r="B1012">
        <f>HYPERLINK("https://github.com/pmd/pmd/commit/0e4ce7b28e3077137829b6f5dd08451146b9010a", "0e4ce7b28e3077137829b6f5dd08451146b9010a")</f>
        <v>0</v>
      </c>
      <c r="C1012">
        <f>HYPERLINK("https://github.com/pmd/pmd/commit/38025cb0de906c950092b10a411780a73ff30d79", "38025cb0de906c950092b10a411780a73ff30d79")</f>
        <v>0</v>
      </c>
      <c r="D1012" t="s">
        <v>763</v>
      </c>
      <c r="E1012" t="s">
        <v>1062</v>
      </c>
      <c r="F1012" t="s">
        <v>2068</v>
      </c>
      <c r="G1012" t="s">
        <v>3166</v>
      </c>
      <c r="H1012" t="s">
        <v>4258</v>
      </c>
    </row>
    <row r="1013" spans="1:8">
      <c r="H1013" t="s">
        <v>4259</v>
      </c>
    </row>
    <row r="1014" spans="1:8">
      <c r="H1014" t="s">
        <v>4260</v>
      </c>
    </row>
    <row r="1015" spans="1:8">
      <c r="F1015" t="s">
        <v>2069</v>
      </c>
      <c r="G1015" t="s">
        <v>3167</v>
      </c>
      <c r="H1015" t="s">
        <v>4263</v>
      </c>
    </row>
    <row r="1016" spans="1:8">
      <c r="A1016" t="s">
        <v>275</v>
      </c>
      <c r="B1016">
        <f>HYPERLINK("https://github.com/pmd/pmd/commit/4e02b9b831743c0e6f46514ae6a209ed96e86e22", "4e02b9b831743c0e6f46514ae6a209ed96e86e22")</f>
        <v>0</v>
      </c>
      <c r="C1016">
        <f>HYPERLINK("https://github.com/pmd/pmd/commit/82d36689d3696a80c4f867bc50a8aec76794d261", "82d36689d3696a80c4f867bc50a8aec76794d261")</f>
        <v>0</v>
      </c>
      <c r="D1016" t="s">
        <v>763</v>
      </c>
      <c r="E1016" t="s">
        <v>1064</v>
      </c>
      <c r="F1016" t="s">
        <v>1573</v>
      </c>
      <c r="G1016" t="s">
        <v>2823</v>
      </c>
      <c r="H1016" t="s">
        <v>4265</v>
      </c>
    </row>
    <row r="1017" spans="1:8">
      <c r="A1017" t="s">
        <v>276</v>
      </c>
      <c r="B1017">
        <f>HYPERLINK("https://github.com/pmd/pmd/commit/73e19eaded95c3b4bd0a5bb9e5fdaad342d4afc7", "73e19eaded95c3b4bd0a5bb9e5fdaad342d4afc7")</f>
        <v>0</v>
      </c>
      <c r="C1017">
        <f>HYPERLINK("https://github.com/pmd/pmd/commit/9b7f9a1ba8d1bb973d3aaa7f04a9884a4a48c67e", "9b7f9a1ba8d1bb973d3aaa7f04a9884a4a48c67e")</f>
        <v>0</v>
      </c>
      <c r="D1017" t="s">
        <v>763</v>
      </c>
      <c r="E1017" t="s">
        <v>1065</v>
      </c>
      <c r="F1017" t="s">
        <v>1573</v>
      </c>
      <c r="G1017" t="s">
        <v>2823</v>
      </c>
      <c r="H1017" t="s">
        <v>4267</v>
      </c>
    </row>
    <row r="1018" spans="1:8">
      <c r="A1018" t="s">
        <v>277</v>
      </c>
      <c r="B1018">
        <f>HYPERLINK("https://github.com/pmd/pmd/commit/e8a6c1e38ddb80262c565d59e04495a50145c82f", "e8a6c1e38ddb80262c565d59e04495a50145c82f")</f>
        <v>0</v>
      </c>
      <c r="C1018">
        <f>HYPERLINK("https://github.com/pmd/pmd/commit/d9d07978cab508b460c49b073d9d8d393ce9e1a1", "d9d07978cab508b460c49b073d9d8d393ce9e1a1")</f>
        <v>0</v>
      </c>
      <c r="D1018" t="s">
        <v>763</v>
      </c>
      <c r="E1018" t="s">
        <v>1066</v>
      </c>
      <c r="F1018" t="s">
        <v>1552</v>
      </c>
      <c r="G1018" t="s">
        <v>2803</v>
      </c>
      <c r="H1018" t="s">
        <v>4268</v>
      </c>
    </row>
    <row r="1019" spans="1:8">
      <c r="F1019" t="s">
        <v>2073</v>
      </c>
      <c r="G1019" t="s">
        <v>3170</v>
      </c>
      <c r="H1019" t="s">
        <v>4269</v>
      </c>
    </row>
    <row r="1020" spans="1:8">
      <c r="A1020" t="s">
        <v>278</v>
      </c>
      <c r="B1020">
        <f>HYPERLINK("https://github.com/pmd/pmd/commit/de9c2b0e3ae70f755a4746debac2c01636204af1", "de9c2b0e3ae70f755a4746debac2c01636204af1")</f>
        <v>0</v>
      </c>
      <c r="C1020">
        <f>HYPERLINK("https://github.com/pmd/pmd/commit/265767e86fd9f113b51026bbf0cc7ddf0cf9ca91", "265767e86fd9f113b51026bbf0cc7ddf0cf9ca91")</f>
        <v>0</v>
      </c>
      <c r="D1020" t="s">
        <v>764</v>
      </c>
      <c r="E1020" t="s">
        <v>1067</v>
      </c>
      <c r="F1020" t="s">
        <v>1588</v>
      </c>
      <c r="G1020" t="s">
        <v>2837</v>
      </c>
      <c r="H1020" t="s">
        <v>4270</v>
      </c>
    </row>
    <row r="1021" spans="1:8">
      <c r="H1021" t="s">
        <v>4271</v>
      </c>
    </row>
    <row r="1022" spans="1:8">
      <c r="H1022" t="s">
        <v>4272</v>
      </c>
    </row>
    <row r="1023" spans="1:8">
      <c r="A1023" t="s">
        <v>279</v>
      </c>
      <c r="B1023">
        <f>HYPERLINK("https://github.com/pmd/pmd/commit/7c6f11dd076225fc7acf90cb327e27da85f7c4d0", "7c6f11dd076225fc7acf90cb327e27da85f7c4d0")</f>
        <v>0</v>
      </c>
      <c r="C1023">
        <f>HYPERLINK("https://github.com/pmd/pmd/commit/157d89fa809b3a1258331a27bc25869407f46b84", "157d89fa809b3a1258331a27bc25869407f46b84")</f>
        <v>0</v>
      </c>
      <c r="D1023" t="s">
        <v>766</v>
      </c>
      <c r="E1023" t="s">
        <v>1068</v>
      </c>
      <c r="F1023" t="s">
        <v>1573</v>
      </c>
      <c r="G1023" t="s">
        <v>2823</v>
      </c>
      <c r="H1023" t="s">
        <v>3617</v>
      </c>
    </row>
    <row r="1024" spans="1:8">
      <c r="A1024" t="s">
        <v>280</v>
      </c>
      <c r="B1024">
        <f>HYPERLINK("https://github.com/pmd/pmd/commit/61070bc9cf24651888d1534f020ca9868b7f8fee", "61070bc9cf24651888d1534f020ca9868b7f8fee")</f>
        <v>0</v>
      </c>
      <c r="C1024">
        <f>HYPERLINK("https://github.com/pmd/pmd/commit/7c6f11dd076225fc7acf90cb327e27da85f7c4d0", "7c6f11dd076225fc7acf90cb327e27da85f7c4d0")</f>
        <v>0</v>
      </c>
      <c r="D1024" t="s">
        <v>766</v>
      </c>
      <c r="E1024" t="s">
        <v>1069</v>
      </c>
      <c r="F1024" t="s">
        <v>2074</v>
      </c>
      <c r="G1024" t="s">
        <v>3171</v>
      </c>
      <c r="H1024" t="s">
        <v>4273</v>
      </c>
    </row>
    <row r="1025" spans="1:8">
      <c r="A1025" t="s">
        <v>281</v>
      </c>
      <c r="B1025">
        <f>HYPERLINK("https://github.com/pmd/pmd/commit/bfa41bb6cd708b5670f112312e68fb073a4ea18c", "bfa41bb6cd708b5670f112312e68fb073a4ea18c")</f>
        <v>0</v>
      </c>
      <c r="C1025">
        <f>HYPERLINK("https://github.com/pmd/pmd/commit/3e984b12209f3ed84b6237ef4b194f1a4f1a69bf", "3e984b12209f3ed84b6237ef4b194f1a4f1a69bf")</f>
        <v>0</v>
      </c>
      <c r="D1025" t="s">
        <v>766</v>
      </c>
      <c r="E1025" t="s">
        <v>1070</v>
      </c>
      <c r="F1025" t="s">
        <v>2075</v>
      </c>
      <c r="G1025" t="s">
        <v>3172</v>
      </c>
      <c r="H1025" t="s">
        <v>4273</v>
      </c>
    </row>
    <row r="1026" spans="1:8">
      <c r="A1026" t="s">
        <v>284</v>
      </c>
      <c r="B1026">
        <f>HYPERLINK("https://github.com/pmd/pmd/commit/2eb9de0c30f6c436ecea393c52272193554c003a", "2eb9de0c30f6c436ecea393c52272193554c003a")</f>
        <v>0</v>
      </c>
      <c r="C1026">
        <f>HYPERLINK("https://github.com/pmd/pmd/commit/51bdf6faf4ae8ef56e16df40c14fafa1b43c838c", "51bdf6faf4ae8ef56e16df40c14fafa1b43c838c")</f>
        <v>0</v>
      </c>
      <c r="D1026" t="s">
        <v>763</v>
      </c>
      <c r="E1026" t="s">
        <v>1073</v>
      </c>
      <c r="F1026" t="s">
        <v>1573</v>
      </c>
      <c r="G1026" t="s">
        <v>2823</v>
      </c>
      <c r="H1026" t="s">
        <v>4277</v>
      </c>
    </row>
    <row r="1027" spans="1:8">
      <c r="F1027" t="s">
        <v>2078</v>
      </c>
      <c r="G1027" t="s">
        <v>3175</v>
      </c>
      <c r="H1027" t="s">
        <v>4279</v>
      </c>
    </row>
    <row r="1028" spans="1:8">
      <c r="H1028" t="s">
        <v>4280</v>
      </c>
    </row>
    <row r="1029" spans="1:8">
      <c r="H1029" t="s">
        <v>4281</v>
      </c>
    </row>
    <row r="1030" spans="1:8">
      <c r="H1030" t="s">
        <v>4282</v>
      </c>
    </row>
    <row r="1031" spans="1:8">
      <c r="H1031" t="s">
        <v>4283</v>
      </c>
    </row>
    <row r="1032" spans="1:8">
      <c r="H1032" t="s">
        <v>4284</v>
      </c>
    </row>
    <row r="1033" spans="1:8">
      <c r="A1033" t="s">
        <v>285</v>
      </c>
      <c r="B1033">
        <f>HYPERLINK("https://github.com/pmd/pmd/commit/58b243e8302d219dd8a53c090757247f5aeb16e9", "58b243e8302d219dd8a53c090757247f5aeb16e9")</f>
        <v>0</v>
      </c>
      <c r="C1033">
        <f>HYPERLINK("https://github.com/pmd/pmd/commit/1998af1a13960cc8ab25fc29b33d09d1b10afbc7", "1998af1a13960cc8ab25fc29b33d09d1b10afbc7")</f>
        <v>0</v>
      </c>
      <c r="D1033" t="s">
        <v>765</v>
      </c>
      <c r="E1033" t="s">
        <v>1074</v>
      </c>
      <c r="F1033" t="s">
        <v>2079</v>
      </c>
      <c r="G1033" t="s">
        <v>3176</v>
      </c>
      <c r="H1033" t="s">
        <v>4285</v>
      </c>
    </row>
    <row r="1034" spans="1:8">
      <c r="H1034" t="s">
        <v>4286</v>
      </c>
    </row>
    <row r="1035" spans="1:8">
      <c r="A1035" t="s">
        <v>286</v>
      </c>
      <c r="B1035">
        <f>HYPERLINK("https://github.com/pmd/pmd/commit/6265940d566f9346c33c6c8978690c038078bccc", "6265940d566f9346c33c6c8978690c038078bccc")</f>
        <v>0</v>
      </c>
      <c r="C1035">
        <f>HYPERLINK("https://github.com/pmd/pmd/commit/5f847aa32d5eabe0892bc1ad3e2411c53488e181", "5f847aa32d5eabe0892bc1ad3e2411c53488e181")</f>
        <v>0</v>
      </c>
      <c r="D1035" t="s">
        <v>764</v>
      </c>
      <c r="E1035" t="s">
        <v>1075</v>
      </c>
      <c r="F1035" t="s">
        <v>2080</v>
      </c>
      <c r="G1035" t="s">
        <v>2984</v>
      </c>
      <c r="H1035" t="s">
        <v>4287</v>
      </c>
    </row>
    <row r="1036" spans="1:8">
      <c r="A1036" t="s">
        <v>287</v>
      </c>
      <c r="B1036">
        <f>HYPERLINK("https://github.com/pmd/pmd/commit/d1cb839b37a426cc61f02455fa36c9d6369fc12b", "d1cb839b37a426cc61f02455fa36c9d6369fc12b")</f>
        <v>0</v>
      </c>
      <c r="C1036">
        <f>HYPERLINK("https://github.com/pmd/pmd/commit/11bbd666aeff3de8a830dfd435af2f3a44eccba3", "11bbd666aeff3de8a830dfd435af2f3a44eccba3")</f>
        <v>0</v>
      </c>
      <c r="D1036" t="s">
        <v>763</v>
      </c>
      <c r="E1036" t="s">
        <v>1076</v>
      </c>
      <c r="F1036" t="s">
        <v>2073</v>
      </c>
      <c r="G1036" t="s">
        <v>3170</v>
      </c>
      <c r="H1036" t="s">
        <v>4288</v>
      </c>
    </row>
    <row r="1037" spans="1:8">
      <c r="A1037" t="s">
        <v>288</v>
      </c>
      <c r="B1037">
        <f>HYPERLINK("https://github.com/pmd/pmd/commit/302e38ba8d1ab76a5235ac8c0a4c6dd2b9f6b75d", "302e38ba8d1ab76a5235ac8c0a4c6dd2b9f6b75d")</f>
        <v>0</v>
      </c>
      <c r="C1037">
        <f>HYPERLINK("https://github.com/pmd/pmd/commit/c1f5d18669b6e911e2b995e0c520b710cfd453fc", "c1f5d18669b6e911e2b995e0c520b710cfd453fc")</f>
        <v>0</v>
      </c>
      <c r="D1037" t="s">
        <v>763</v>
      </c>
      <c r="E1037" t="s">
        <v>1077</v>
      </c>
      <c r="F1037" t="s">
        <v>1573</v>
      </c>
      <c r="G1037" t="s">
        <v>2823</v>
      </c>
      <c r="H1037" t="s">
        <v>4289</v>
      </c>
    </row>
    <row r="1038" spans="1:8">
      <c r="A1038" t="s">
        <v>289</v>
      </c>
      <c r="B1038">
        <f>HYPERLINK("https://github.com/pmd/pmd/commit/d1e9e44fda275d856140e99118af57b9b3e372ef", "d1e9e44fda275d856140e99118af57b9b3e372ef")</f>
        <v>0</v>
      </c>
      <c r="C1038">
        <f>HYPERLINK("https://github.com/pmd/pmd/commit/b9e32ef88fef3f29a179935bb330c3d3a8fda31d", "b9e32ef88fef3f29a179935bb330c3d3a8fda31d")</f>
        <v>0</v>
      </c>
      <c r="D1038" t="s">
        <v>763</v>
      </c>
      <c r="E1038" t="s">
        <v>1078</v>
      </c>
      <c r="F1038" t="s">
        <v>2073</v>
      </c>
      <c r="G1038" t="s">
        <v>3170</v>
      </c>
      <c r="H1038" t="s">
        <v>4290</v>
      </c>
    </row>
    <row r="1039" spans="1:8">
      <c r="F1039" t="s">
        <v>1651</v>
      </c>
      <c r="G1039" t="s">
        <v>2897</v>
      </c>
      <c r="H1039" t="s">
        <v>4291</v>
      </c>
    </row>
    <row r="1040" spans="1:8">
      <c r="A1040" t="s">
        <v>290</v>
      </c>
      <c r="B1040">
        <f>HYPERLINK("https://github.com/pmd/pmd/commit/fb1b6cc6302db185dfbc08e39505050c25b63412", "fb1b6cc6302db185dfbc08e39505050c25b63412")</f>
        <v>0</v>
      </c>
      <c r="C1040">
        <f>HYPERLINK("https://github.com/pmd/pmd/commit/90bbf701a5def6c18567f0b2f57849ca92762a15", "90bbf701a5def6c18567f0b2f57849ca92762a15")</f>
        <v>0</v>
      </c>
      <c r="D1040" t="s">
        <v>763</v>
      </c>
      <c r="E1040" t="s">
        <v>1079</v>
      </c>
      <c r="F1040" t="s">
        <v>2082</v>
      </c>
      <c r="G1040" t="s">
        <v>3178</v>
      </c>
      <c r="H1040" t="s">
        <v>3645</v>
      </c>
    </row>
    <row r="1041" spans="1:8">
      <c r="A1041" t="s">
        <v>291</v>
      </c>
      <c r="B1041">
        <f>HYPERLINK("https://github.com/pmd/pmd/commit/9aa14a07c82fe0f7cd442ffdee60499b93ad8b47", "9aa14a07c82fe0f7cd442ffdee60499b93ad8b47")</f>
        <v>0</v>
      </c>
      <c r="C1041">
        <f>HYPERLINK("https://github.com/pmd/pmd/commit/9ebf4a0f527b8ca6cc200cd62d364a55640471df", "9ebf4a0f527b8ca6cc200cd62d364a55640471df")</f>
        <v>0</v>
      </c>
      <c r="D1041" t="s">
        <v>763</v>
      </c>
      <c r="E1041" t="s">
        <v>1080</v>
      </c>
      <c r="F1041" t="s">
        <v>1653</v>
      </c>
      <c r="G1041" t="s">
        <v>2899</v>
      </c>
      <c r="H1041" t="s">
        <v>4294</v>
      </c>
    </row>
    <row r="1042" spans="1:8">
      <c r="F1042" t="s">
        <v>2096</v>
      </c>
      <c r="G1042" t="s">
        <v>3180</v>
      </c>
      <c r="H1042" t="s">
        <v>4295</v>
      </c>
    </row>
    <row r="1043" spans="1:8">
      <c r="H1043" t="s">
        <v>4296</v>
      </c>
    </row>
    <row r="1044" spans="1:8">
      <c r="H1044" t="s">
        <v>4297</v>
      </c>
    </row>
    <row r="1045" spans="1:8">
      <c r="H1045" t="s">
        <v>4298</v>
      </c>
    </row>
    <row r="1046" spans="1:8">
      <c r="H1046" t="s">
        <v>4299</v>
      </c>
    </row>
    <row r="1047" spans="1:8">
      <c r="H1047" t="s">
        <v>4300</v>
      </c>
    </row>
    <row r="1048" spans="1:8">
      <c r="H1048" t="s">
        <v>4301</v>
      </c>
    </row>
    <row r="1049" spans="1:8">
      <c r="H1049" t="s">
        <v>4302</v>
      </c>
    </row>
    <row r="1050" spans="1:8">
      <c r="A1050" t="s">
        <v>292</v>
      </c>
      <c r="B1050">
        <f>HYPERLINK("https://github.com/pmd/pmd/commit/482e804fd8a28387ae3214dd52167119b1d985c6", "482e804fd8a28387ae3214dd52167119b1d985c6")</f>
        <v>0</v>
      </c>
      <c r="C1050">
        <f>HYPERLINK("https://github.com/pmd/pmd/commit/be4d3dd6b46e284cbe840fce7a2bb0aa5dab8da2", "be4d3dd6b46e284cbe840fce7a2bb0aa5dab8da2")</f>
        <v>0</v>
      </c>
      <c r="D1050" t="s">
        <v>763</v>
      </c>
      <c r="E1050" t="s">
        <v>1081</v>
      </c>
      <c r="F1050" t="s">
        <v>2097</v>
      </c>
      <c r="G1050" t="s">
        <v>3040</v>
      </c>
      <c r="H1050" t="s">
        <v>3645</v>
      </c>
    </row>
    <row r="1051" spans="1:8">
      <c r="H1051" t="s">
        <v>4303</v>
      </c>
    </row>
    <row r="1052" spans="1:8">
      <c r="A1052" t="s">
        <v>295</v>
      </c>
      <c r="B1052">
        <f>HYPERLINK("https://github.com/pmd/pmd/commit/19dff1d7215557669bc6d995419f7eb6bddabaf6", "19dff1d7215557669bc6d995419f7eb6bddabaf6")</f>
        <v>0</v>
      </c>
      <c r="C1052">
        <f>HYPERLINK("https://github.com/pmd/pmd/commit/85c7c10f33407ca795c8af9d913c742ca2ab0fd4", "85c7c10f33407ca795c8af9d913c742ca2ab0fd4")</f>
        <v>0</v>
      </c>
      <c r="D1052" t="s">
        <v>765</v>
      </c>
      <c r="E1052" t="s">
        <v>1084</v>
      </c>
      <c r="F1052" t="s">
        <v>2100</v>
      </c>
      <c r="G1052" t="s">
        <v>2916</v>
      </c>
      <c r="H1052" t="s">
        <v>4306</v>
      </c>
    </row>
    <row r="1053" spans="1:8">
      <c r="H1053" t="s">
        <v>4307</v>
      </c>
    </row>
    <row r="1054" spans="1:8">
      <c r="H1054" t="s">
        <v>4308</v>
      </c>
    </row>
    <row r="1055" spans="1:8">
      <c r="A1055" t="s">
        <v>296</v>
      </c>
      <c r="B1055">
        <f>HYPERLINK("https://github.com/pmd/pmd/commit/a29cc7ae89a2716ba52f7d1d43a751c63027ac91", "a29cc7ae89a2716ba52f7d1d43a751c63027ac91")</f>
        <v>0</v>
      </c>
      <c r="C1055">
        <f>HYPERLINK("https://github.com/pmd/pmd/commit/90b9a04858802bc2a3361125bc2ae28c9c840ee2", "90b9a04858802bc2a3361125bc2ae28c9c840ee2")</f>
        <v>0</v>
      </c>
      <c r="D1055" t="s">
        <v>769</v>
      </c>
      <c r="E1055" t="s">
        <v>1085</v>
      </c>
      <c r="F1055" t="s">
        <v>2101</v>
      </c>
      <c r="G1055" t="s">
        <v>3183</v>
      </c>
      <c r="H1055" t="s">
        <v>4310</v>
      </c>
    </row>
    <row r="1056" spans="1:8">
      <c r="F1056" t="s">
        <v>2102</v>
      </c>
      <c r="G1056" t="s">
        <v>3184</v>
      </c>
      <c r="H1056" t="s">
        <v>4311</v>
      </c>
    </row>
    <row r="1057" spans="1:8">
      <c r="H1057" t="s">
        <v>4312</v>
      </c>
    </row>
    <row r="1058" spans="1:8">
      <c r="A1058" t="s">
        <v>297</v>
      </c>
      <c r="B1058">
        <f>HYPERLINK("https://github.com/pmd/pmd/commit/ae375aa8a1e6e4fd85c58c331161826738f4394f", "ae375aa8a1e6e4fd85c58c331161826738f4394f")</f>
        <v>0</v>
      </c>
      <c r="C1058">
        <f>HYPERLINK("https://github.com/pmd/pmd/commit/49b55eb199cc35e1baa237bbb2ab07ae69f0bacc", "49b55eb199cc35e1baa237bbb2ab07ae69f0bacc")</f>
        <v>0</v>
      </c>
      <c r="D1058" t="s">
        <v>766</v>
      </c>
      <c r="E1058" t="s">
        <v>1086</v>
      </c>
      <c r="F1058" t="s">
        <v>2103</v>
      </c>
      <c r="G1058" t="s">
        <v>3170</v>
      </c>
      <c r="H1058" t="s">
        <v>4313</v>
      </c>
    </row>
    <row r="1059" spans="1:8">
      <c r="H1059" t="s">
        <v>4314</v>
      </c>
    </row>
    <row r="1060" spans="1:8">
      <c r="H1060" t="s">
        <v>4315</v>
      </c>
    </row>
    <row r="1061" spans="1:8">
      <c r="H1061" t="s">
        <v>4316</v>
      </c>
    </row>
    <row r="1062" spans="1:8">
      <c r="H1062" t="s">
        <v>4317</v>
      </c>
    </row>
    <row r="1063" spans="1:8">
      <c r="H1063" t="s">
        <v>4318</v>
      </c>
    </row>
    <row r="1064" spans="1:8">
      <c r="H1064" t="s">
        <v>4319</v>
      </c>
    </row>
    <row r="1065" spans="1:8">
      <c r="H1065" t="s">
        <v>4320</v>
      </c>
    </row>
    <row r="1066" spans="1:8">
      <c r="H1066" t="s">
        <v>4321</v>
      </c>
    </row>
    <row r="1067" spans="1:8">
      <c r="H1067" t="s">
        <v>4322</v>
      </c>
    </row>
    <row r="1068" spans="1:8">
      <c r="H1068" t="s">
        <v>4323</v>
      </c>
    </row>
    <row r="1069" spans="1:8">
      <c r="H1069" t="s">
        <v>4324</v>
      </c>
    </row>
    <row r="1070" spans="1:8">
      <c r="H1070" t="s">
        <v>4325</v>
      </c>
    </row>
    <row r="1071" spans="1:8">
      <c r="H1071" t="s">
        <v>4209</v>
      </c>
    </row>
    <row r="1072" spans="1:8">
      <c r="H1072" t="s">
        <v>4326</v>
      </c>
    </row>
    <row r="1073" spans="1:8">
      <c r="H1073" t="s">
        <v>4327</v>
      </c>
    </row>
    <row r="1074" spans="1:8">
      <c r="H1074" t="s">
        <v>4328</v>
      </c>
    </row>
    <row r="1075" spans="1:8">
      <c r="H1075" t="s">
        <v>4329</v>
      </c>
    </row>
    <row r="1076" spans="1:8">
      <c r="H1076" t="s">
        <v>4330</v>
      </c>
    </row>
    <row r="1077" spans="1:8">
      <c r="H1077" t="s">
        <v>4331</v>
      </c>
    </row>
    <row r="1078" spans="1:8">
      <c r="A1078" t="s">
        <v>298</v>
      </c>
      <c r="B1078">
        <f>HYPERLINK("https://github.com/pmd/pmd/commit/a66133e05385d45fd42c13d80f7c71406f9e2244", "a66133e05385d45fd42c13d80f7c71406f9e2244")</f>
        <v>0</v>
      </c>
      <c r="C1078">
        <f>HYPERLINK("https://github.com/pmd/pmd/commit/a0236ee67f08616c71b1b074ccdd260c4890e333", "a0236ee67f08616c71b1b074ccdd260c4890e333")</f>
        <v>0</v>
      </c>
      <c r="D1078" t="s">
        <v>770</v>
      </c>
      <c r="E1078" t="s">
        <v>1087</v>
      </c>
      <c r="F1078" t="s">
        <v>2104</v>
      </c>
      <c r="G1078" t="s">
        <v>3185</v>
      </c>
      <c r="H1078" t="s">
        <v>4313</v>
      </c>
    </row>
    <row r="1079" spans="1:8">
      <c r="H1079" t="s">
        <v>4314</v>
      </c>
    </row>
    <row r="1080" spans="1:8">
      <c r="H1080" t="s">
        <v>4315</v>
      </c>
    </row>
    <row r="1081" spans="1:8">
      <c r="H1081" t="s">
        <v>4316</v>
      </c>
    </row>
    <row r="1082" spans="1:8">
      <c r="H1082" t="s">
        <v>4317</v>
      </c>
    </row>
    <row r="1083" spans="1:8">
      <c r="H1083" t="s">
        <v>4318</v>
      </c>
    </row>
    <row r="1084" spans="1:8">
      <c r="H1084" t="s">
        <v>4319</v>
      </c>
    </row>
    <row r="1085" spans="1:8">
      <c r="H1085" t="s">
        <v>4320</v>
      </c>
    </row>
    <row r="1086" spans="1:8">
      <c r="H1086" t="s">
        <v>4321</v>
      </c>
    </row>
    <row r="1087" spans="1:8">
      <c r="H1087" t="s">
        <v>4322</v>
      </c>
    </row>
    <row r="1088" spans="1:8">
      <c r="H1088" t="s">
        <v>4323</v>
      </c>
    </row>
    <row r="1089" spans="1:8">
      <c r="H1089" t="s">
        <v>4324</v>
      </c>
    </row>
    <row r="1090" spans="1:8">
      <c r="H1090" t="s">
        <v>4325</v>
      </c>
    </row>
    <row r="1091" spans="1:8">
      <c r="H1091" t="s">
        <v>4209</v>
      </c>
    </row>
    <row r="1092" spans="1:8">
      <c r="H1092" t="s">
        <v>4326</v>
      </c>
    </row>
    <row r="1093" spans="1:8">
      <c r="H1093" t="s">
        <v>4327</v>
      </c>
    </row>
    <row r="1094" spans="1:8">
      <c r="H1094" t="s">
        <v>4328</v>
      </c>
    </row>
    <row r="1095" spans="1:8">
      <c r="H1095" t="s">
        <v>4329</v>
      </c>
    </row>
    <row r="1096" spans="1:8">
      <c r="H1096" t="s">
        <v>4330</v>
      </c>
    </row>
    <row r="1097" spans="1:8">
      <c r="H1097" t="s">
        <v>4331</v>
      </c>
    </row>
    <row r="1098" spans="1:8">
      <c r="A1098" t="s">
        <v>303</v>
      </c>
      <c r="B1098">
        <f>HYPERLINK("https://github.com/pmd/pmd/commit/db05bcb8a7333145860ad6bd6894fc74a7801c3e", "db05bcb8a7333145860ad6bd6894fc74a7801c3e")</f>
        <v>0</v>
      </c>
      <c r="C1098">
        <f>HYPERLINK("https://github.com/pmd/pmd/commit/9954f1d8e16812ad39b3fbf47ddd3c0de574c87e", "9954f1d8e16812ad39b3fbf47ddd3c0de574c87e")</f>
        <v>0</v>
      </c>
      <c r="D1098" t="s">
        <v>770</v>
      </c>
      <c r="E1098" t="s">
        <v>1092</v>
      </c>
      <c r="F1098" t="s">
        <v>2116</v>
      </c>
      <c r="G1098" t="s">
        <v>3194</v>
      </c>
      <c r="H1098" t="s">
        <v>4340</v>
      </c>
    </row>
    <row r="1099" spans="1:8">
      <c r="A1099" t="s">
        <v>304</v>
      </c>
      <c r="B1099">
        <f>HYPERLINK("https://github.com/pmd/pmd/commit/3ce242c179865d2457c5f3c72fc5a13f755abdaa", "3ce242c179865d2457c5f3c72fc5a13f755abdaa")</f>
        <v>0</v>
      </c>
      <c r="C1099">
        <f>HYPERLINK("https://github.com/pmd/pmd/commit/3bf8eb9d1f40fd6b278bd2baf0adbc712cd6dc85", "3bf8eb9d1f40fd6b278bd2baf0adbc712cd6dc85")</f>
        <v>0</v>
      </c>
      <c r="D1099" t="s">
        <v>769</v>
      </c>
      <c r="E1099" t="s">
        <v>1093</v>
      </c>
      <c r="F1099" t="s">
        <v>2119</v>
      </c>
      <c r="G1099" t="s">
        <v>3195</v>
      </c>
      <c r="H1099" t="s">
        <v>4341</v>
      </c>
    </row>
    <row r="1100" spans="1:8">
      <c r="A1100" t="s">
        <v>306</v>
      </c>
      <c r="B1100">
        <f>HYPERLINK("https://github.com/pmd/pmd/commit/5c461b738d128f8e85fd6490df9f28ff6290181a", "5c461b738d128f8e85fd6490df9f28ff6290181a")</f>
        <v>0</v>
      </c>
      <c r="C1100">
        <f>HYPERLINK("https://github.com/pmd/pmd/commit/54f77b9ad4867a476ae4481b6d32752b848a9d97", "54f77b9ad4867a476ae4481b6d32752b848a9d97")</f>
        <v>0</v>
      </c>
      <c r="D1100" t="s">
        <v>769</v>
      </c>
      <c r="E1100" t="s">
        <v>1095</v>
      </c>
      <c r="F1100" t="s">
        <v>2121</v>
      </c>
      <c r="G1100" t="s">
        <v>2992</v>
      </c>
      <c r="H1100" t="s">
        <v>4341</v>
      </c>
    </row>
    <row r="1101" spans="1:8">
      <c r="H1101" t="s">
        <v>4343</v>
      </c>
    </row>
    <row r="1102" spans="1:8">
      <c r="A1102" t="s">
        <v>309</v>
      </c>
      <c r="B1102">
        <f>HYPERLINK("https://github.com/pmd/pmd/commit/9fbaf13bd9916fc62afb3d1ef1b9f368e0bda963", "9fbaf13bd9916fc62afb3d1ef1b9f368e0bda963")</f>
        <v>0</v>
      </c>
      <c r="C1102">
        <f>HYPERLINK("https://github.com/pmd/pmd/commit/64ab7b78e761c8879922fa8e7b68c10b83a958d5", "64ab7b78e761c8879922fa8e7b68c10b83a958d5")</f>
        <v>0</v>
      </c>
      <c r="D1102" t="s">
        <v>769</v>
      </c>
      <c r="E1102" t="s">
        <v>1098</v>
      </c>
      <c r="F1102" t="s">
        <v>2125</v>
      </c>
      <c r="G1102" t="s">
        <v>3199</v>
      </c>
      <c r="H1102" t="s">
        <v>4260</v>
      </c>
    </row>
    <row r="1103" spans="1:8">
      <c r="A1103" t="s">
        <v>311</v>
      </c>
      <c r="B1103">
        <f>HYPERLINK("https://github.com/pmd/pmd/commit/0f72ff41d93635c23b759942ec7d193c59b13413", "0f72ff41d93635c23b759942ec7d193c59b13413")</f>
        <v>0</v>
      </c>
      <c r="C1103">
        <f>HYPERLINK("https://github.com/pmd/pmd/commit/24c9bb9de98f55520c53efc065a3b2581ad87fbf", "24c9bb9de98f55520c53efc065a3b2581ad87fbf")</f>
        <v>0</v>
      </c>
      <c r="D1103" t="s">
        <v>769</v>
      </c>
      <c r="E1103" t="s">
        <v>1100</v>
      </c>
      <c r="F1103" t="s">
        <v>2129</v>
      </c>
      <c r="G1103" t="s">
        <v>3201</v>
      </c>
      <c r="H1103" t="s">
        <v>3680</v>
      </c>
    </row>
    <row r="1104" spans="1:8">
      <c r="F1104" t="s">
        <v>2130</v>
      </c>
      <c r="G1104" t="s">
        <v>2827</v>
      </c>
      <c r="H1104" t="s">
        <v>3680</v>
      </c>
    </row>
    <row r="1105" spans="6:8">
      <c r="F1105" t="s">
        <v>2131</v>
      </c>
      <c r="G1105" t="s">
        <v>2828</v>
      </c>
      <c r="H1105" t="s">
        <v>3680</v>
      </c>
    </row>
    <row r="1106" spans="6:8">
      <c r="F1106" t="s">
        <v>2132</v>
      </c>
      <c r="G1106" t="s">
        <v>3188</v>
      </c>
      <c r="H1106" t="s">
        <v>4354</v>
      </c>
    </row>
    <row r="1107" spans="6:8">
      <c r="H1107" t="s">
        <v>4355</v>
      </c>
    </row>
    <row r="1108" spans="6:8">
      <c r="H1108" t="s">
        <v>4356</v>
      </c>
    </row>
    <row r="1109" spans="6:8">
      <c r="H1109" t="s">
        <v>4357</v>
      </c>
    </row>
    <row r="1110" spans="6:8">
      <c r="F1110" t="s">
        <v>2133</v>
      </c>
      <c r="G1110" t="s">
        <v>2984</v>
      </c>
      <c r="H1110" t="s">
        <v>4358</v>
      </c>
    </row>
    <row r="1111" spans="6:8">
      <c r="H1111" t="s">
        <v>4359</v>
      </c>
    </row>
    <row r="1112" spans="6:8">
      <c r="H1112" t="s">
        <v>4360</v>
      </c>
    </row>
    <row r="1113" spans="6:8">
      <c r="H1113" t="s">
        <v>4361</v>
      </c>
    </row>
    <row r="1114" spans="6:8">
      <c r="F1114" t="s">
        <v>2134</v>
      </c>
      <c r="G1114" t="s">
        <v>3189</v>
      </c>
      <c r="H1114" t="s">
        <v>4363</v>
      </c>
    </row>
    <row r="1115" spans="6:8">
      <c r="H1115" t="s">
        <v>4364</v>
      </c>
    </row>
    <row r="1116" spans="6:8">
      <c r="H1116" t="s">
        <v>4365</v>
      </c>
    </row>
    <row r="1117" spans="6:8">
      <c r="H1117" t="s">
        <v>4366</v>
      </c>
    </row>
    <row r="1118" spans="6:8">
      <c r="H1118" t="s">
        <v>4367</v>
      </c>
    </row>
    <row r="1119" spans="6:8">
      <c r="H1119" t="s">
        <v>4368</v>
      </c>
    </row>
    <row r="1120" spans="6:8">
      <c r="H1120" t="s">
        <v>4369</v>
      </c>
    </row>
    <row r="1121" spans="6:8">
      <c r="H1121" t="s">
        <v>4370</v>
      </c>
    </row>
    <row r="1122" spans="6:8">
      <c r="H1122" t="s">
        <v>4371</v>
      </c>
    </row>
    <row r="1123" spans="6:8">
      <c r="H1123" t="s">
        <v>4372</v>
      </c>
    </row>
    <row r="1124" spans="6:8">
      <c r="H1124" t="s">
        <v>4373</v>
      </c>
    </row>
    <row r="1125" spans="6:8">
      <c r="H1125" t="s">
        <v>4374</v>
      </c>
    </row>
    <row r="1126" spans="6:8">
      <c r="F1126" t="s">
        <v>2135</v>
      </c>
      <c r="G1126" t="s">
        <v>3202</v>
      </c>
      <c r="H1126" t="s">
        <v>4375</v>
      </c>
    </row>
    <row r="1127" spans="6:8">
      <c r="H1127" t="s">
        <v>4157</v>
      </c>
    </row>
    <row r="1128" spans="6:8">
      <c r="F1128" t="s">
        <v>2136</v>
      </c>
      <c r="G1128" t="s">
        <v>3203</v>
      </c>
      <c r="H1128" t="s">
        <v>4376</v>
      </c>
    </row>
    <row r="1129" spans="6:8">
      <c r="H1129" t="s">
        <v>4377</v>
      </c>
    </row>
    <row r="1130" spans="6:8">
      <c r="H1130" t="s">
        <v>4378</v>
      </c>
    </row>
    <row r="1131" spans="6:8">
      <c r="H1131" t="s">
        <v>4379</v>
      </c>
    </row>
    <row r="1132" spans="6:8">
      <c r="F1132" t="s">
        <v>2137</v>
      </c>
      <c r="G1132" t="s">
        <v>3204</v>
      </c>
      <c r="H1132" t="s">
        <v>4381</v>
      </c>
    </row>
    <row r="1133" spans="6:8">
      <c r="H1133" t="s">
        <v>4382</v>
      </c>
    </row>
    <row r="1134" spans="6:8">
      <c r="H1134" t="s">
        <v>4383</v>
      </c>
    </row>
    <row r="1135" spans="6:8">
      <c r="H1135" t="s">
        <v>4384</v>
      </c>
    </row>
    <row r="1136" spans="6:8">
      <c r="H1136" t="s">
        <v>4385</v>
      </c>
    </row>
    <row r="1137" spans="6:8">
      <c r="H1137" t="s">
        <v>4386</v>
      </c>
    </row>
    <row r="1138" spans="6:8">
      <c r="H1138" t="s">
        <v>4387</v>
      </c>
    </row>
    <row r="1139" spans="6:8">
      <c r="H1139" t="s">
        <v>4388</v>
      </c>
    </row>
    <row r="1140" spans="6:8">
      <c r="H1140" t="s">
        <v>4389</v>
      </c>
    </row>
    <row r="1141" spans="6:8">
      <c r="H1141" t="s">
        <v>4390</v>
      </c>
    </row>
    <row r="1142" spans="6:8">
      <c r="H1142" t="s">
        <v>4391</v>
      </c>
    </row>
    <row r="1143" spans="6:8">
      <c r="F1143" t="s">
        <v>2138</v>
      </c>
      <c r="G1143" t="s">
        <v>3205</v>
      </c>
      <c r="H1143" t="s">
        <v>4392</v>
      </c>
    </row>
    <row r="1144" spans="6:8">
      <c r="H1144" t="s">
        <v>4382</v>
      </c>
    </row>
    <row r="1145" spans="6:8">
      <c r="H1145" t="s">
        <v>4383</v>
      </c>
    </row>
    <row r="1146" spans="6:8">
      <c r="H1146" t="s">
        <v>4384</v>
      </c>
    </row>
    <row r="1147" spans="6:8">
      <c r="H1147" t="s">
        <v>4385</v>
      </c>
    </row>
    <row r="1148" spans="6:8">
      <c r="H1148" t="s">
        <v>4393</v>
      </c>
    </row>
    <row r="1149" spans="6:8">
      <c r="H1149" t="s">
        <v>4394</v>
      </c>
    </row>
    <row r="1150" spans="6:8">
      <c r="H1150" t="s">
        <v>4395</v>
      </c>
    </row>
    <row r="1151" spans="6:8">
      <c r="H1151" t="s">
        <v>4396</v>
      </c>
    </row>
    <row r="1152" spans="6:8">
      <c r="H1152" t="s">
        <v>4386</v>
      </c>
    </row>
    <row r="1153" spans="6:8">
      <c r="H1153" t="s">
        <v>4387</v>
      </c>
    </row>
    <row r="1154" spans="6:8">
      <c r="H1154" t="s">
        <v>4397</v>
      </c>
    </row>
    <row r="1155" spans="6:8">
      <c r="H1155" t="s">
        <v>4398</v>
      </c>
    </row>
    <row r="1156" spans="6:8">
      <c r="F1156" t="s">
        <v>2139</v>
      </c>
      <c r="G1156" t="s">
        <v>3206</v>
      </c>
      <c r="H1156" t="s">
        <v>4392</v>
      </c>
    </row>
    <row r="1157" spans="6:8">
      <c r="H1157" t="s">
        <v>4382</v>
      </c>
    </row>
    <row r="1158" spans="6:8">
      <c r="H1158" t="s">
        <v>4383</v>
      </c>
    </row>
    <row r="1159" spans="6:8">
      <c r="H1159" t="s">
        <v>4384</v>
      </c>
    </row>
    <row r="1160" spans="6:8">
      <c r="H1160" t="s">
        <v>4385</v>
      </c>
    </row>
    <row r="1161" spans="6:8">
      <c r="H1161" t="s">
        <v>4393</v>
      </c>
    </row>
    <row r="1162" spans="6:8">
      <c r="H1162" t="s">
        <v>4394</v>
      </c>
    </row>
    <row r="1163" spans="6:8">
      <c r="H1163" t="s">
        <v>4386</v>
      </c>
    </row>
    <row r="1164" spans="6:8">
      <c r="H1164" t="s">
        <v>4387</v>
      </c>
    </row>
    <row r="1165" spans="6:8">
      <c r="H1165" t="s">
        <v>4399</v>
      </c>
    </row>
    <row r="1166" spans="6:8">
      <c r="H1166" t="s">
        <v>4400</v>
      </c>
    </row>
    <row r="1167" spans="6:8">
      <c r="H1167" t="s">
        <v>4401</v>
      </c>
    </row>
    <row r="1168" spans="6:8">
      <c r="H1168" t="s">
        <v>4402</v>
      </c>
    </row>
    <row r="1169" spans="6:8">
      <c r="H1169" t="s">
        <v>4403</v>
      </c>
    </row>
    <row r="1170" spans="6:8">
      <c r="H1170" t="s">
        <v>4404</v>
      </c>
    </row>
    <row r="1171" spans="6:8">
      <c r="F1171" t="s">
        <v>2140</v>
      </c>
      <c r="G1171" t="s">
        <v>2802</v>
      </c>
      <c r="H1171" t="s">
        <v>4405</v>
      </c>
    </row>
    <row r="1172" spans="6:8">
      <c r="H1172" t="s">
        <v>4406</v>
      </c>
    </row>
    <row r="1173" spans="6:8">
      <c r="H1173" t="s">
        <v>4392</v>
      </c>
    </row>
    <row r="1174" spans="6:8">
      <c r="H1174" t="s">
        <v>4382</v>
      </c>
    </row>
    <row r="1175" spans="6:8">
      <c r="H1175" t="s">
        <v>4383</v>
      </c>
    </row>
    <row r="1176" spans="6:8">
      <c r="H1176" t="s">
        <v>4384</v>
      </c>
    </row>
    <row r="1177" spans="6:8">
      <c r="H1177" t="s">
        <v>4385</v>
      </c>
    </row>
    <row r="1178" spans="6:8">
      <c r="H1178" t="s">
        <v>4393</v>
      </c>
    </row>
    <row r="1179" spans="6:8">
      <c r="H1179" t="s">
        <v>4395</v>
      </c>
    </row>
    <row r="1180" spans="6:8">
      <c r="H1180" t="s">
        <v>4407</v>
      </c>
    </row>
    <row r="1181" spans="6:8">
      <c r="H1181" t="s">
        <v>4386</v>
      </c>
    </row>
    <row r="1182" spans="6:8">
      <c r="H1182" t="s">
        <v>4387</v>
      </c>
    </row>
    <row r="1183" spans="6:8">
      <c r="H1183" t="s">
        <v>4399</v>
      </c>
    </row>
    <row r="1184" spans="6:8">
      <c r="H1184" t="s">
        <v>4400</v>
      </c>
    </row>
    <row r="1185" spans="6:8">
      <c r="H1185" t="s">
        <v>4408</v>
      </c>
    </row>
    <row r="1186" spans="6:8">
      <c r="H1186" t="s">
        <v>4409</v>
      </c>
    </row>
    <row r="1187" spans="6:8">
      <c r="H1187" t="s">
        <v>4410</v>
      </c>
    </row>
    <row r="1188" spans="6:8">
      <c r="H1188" t="s">
        <v>4411</v>
      </c>
    </row>
    <row r="1189" spans="6:8">
      <c r="H1189" t="s">
        <v>4412</v>
      </c>
    </row>
    <row r="1190" spans="6:8">
      <c r="H1190" t="s">
        <v>4413</v>
      </c>
    </row>
    <row r="1191" spans="6:8">
      <c r="H1191" t="s">
        <v>4414</v>
      </c>
    </row>
    <row r="1192" spans="6:8">
      <c r="H1192" t="s">
        <v>4415</v>
      </c>
    </row>
    <row r="1193" spans="6:8">
      <c r="H1193" t="s">
        <v>4416</v>
      </c>
    </row>
    <row r="1194" spans="6:8">
      <c r="H1194" t="s">
        <v>4417</v>
      </c>
    </row>
    <row r="1195" spans="6:8">
      <c r="H1195" t="s">
        <v>4401</v>
      </c>
    </row>
    <row r="1196" spans="6:8">
      <c r="H1196" t="s">
        <v>4402</v>
      </c>
    </row>
    <row r="1197" spans="6:8">
      <c r="H1197" t="s">
        <v>4418</v>
      </c>
    </row>
    <row r="1198" spans="6:8">
      <c r="H1198" t="s">
        <v>4419</v>
      </c>
    </row>
    <row r="1199" spans="6:8">
      <c r="F1199" t="s">
        <v>2141</v>
      </c>
      <c r="G1199" t="s">
        <v>3207</v>
      </c>
      <c r="H1199" t="s">
        <v>4392</v>
      </c>
    </row>
    <row r="1200" spans="6:8">
      <c r="H1200" t="s">
        <v>4382</v>
      </c>
    </row>
    <row r="1201" spans="6:8">
      <c r="H1201" t="s">
        <v>4383</v>
      </c>
    </row>
    <row r="1202" spans="6:8">
      <c r="H1202" t="s">
        <v>4384</v>
      </c>
    </row>
    <row r="1203" spans="6:8">
      <c r="H1203" t="s">
        <v>4386</v>
      </c>
    </row>
    <row r="1204" spans="6:8">
      <c r="H1204" t="s">
        <v>4387</v>
      </c>
    </row>
    <row r="1205" spans="6:8">
      <c r="H1205" t="s">
        <v>4420</v>
      </c>
    </row>
    <row r="1206" spans="6:8">
      <c r="H1206" t="s">
        <v>4421</v>
      </c>
    </row>
    <row r="1207" spans="6:8">
      <c r="H1207" t="s">
        <v>4422</v>
      </c>
    </row>
    <row r="1208" spans="6:8">
      <c r="H1208" t="s">
        <v>4423</v>
      </c>
    </row>
    <row r="1209" spans="6:8">
      <c r="H1209" t="s">
        <v>4424</v>
      </c>
    </row>
    <row r="1210" spans="6:8">
      <c r="H1210" t="s">
        <v>4425</v>
      </c>
    </row>
    <row r="1211" spans="6:8">
      <c r="H1211" t="s">
        <v>4426</v>
      </c>
    </row>
    <row r="1212" spans="6:8">
      <c r="H1212" t="s">
        <v>4427</v>
      </c>
    </row>
    <row r="1213" spans="6:8">
      <c r="F1213" t="s">
        <v>2142</v>
      </c>
      <c r="G1213" t="s">
        <v>3208</v>
      </c>
      <c r="H1213" t="s">
        <v>4392</v>
      </c>
    </row>
    <row r="1214" spans="6:8">
      <c r="H1214" t="s">
        <v>4382</v>
      </c>
    </row>
    <row r="1215" spans="6:8">
      <c r="H1215" t="s">
        <v>4383</v>
      </c>
    </row>
    <row r="1216" spans="6:8">
      <c r="H1216" t="s">
        <v>4384</v>
      </c>
    </row>
    <row r="1217" spans="6:8">
      <c r="H1217" t="s">
        <v>4385</v>
      </c>
    </row>
    <row r="1218" spans="6:8">
      <c r="H1218" t="s">
        <v>4393</v>
      </c>
    </row>
    <row r="1219" spans="6:8">
      <c r="H1219" t="s">
        <v>4394</v>
      </c>
    </row>
    <row r="1220" spans="6:8">
      <c r="H1220" t="s">
        <v>4386</v>
      </c>
    </row>
    <row r="1221" spans="6:8">
      <c r="H1221" t="s">
        <v>4387</v>
      </c>
    </row>
    <row r="1222" spans="6:8">
      <c r="H1222" t="s">
        <v>4399</v>
      </c>
    </row>
    <row r="1223" spans="6:8">
      <c r="H1223" t="s">
        <v>4400</v>
      </c>
    </row>
    <row r="1224" spans="6:8">
      <c r="H1224" t="s">
        <v>4428</v>
      </c>
    </row>
    <row r="1225" spans="6:8">
      <c r="H1225" t="s">
        <v>4429</v>
      </c>
    </row>
    <row r="1226" spans="6:8">
      <c r="H1226" t="s">
        <v>4430</v>
      </c>
    </row>
    <row r="1227" spans="6:8">
      <c r="H1227" t="s">
        <v>4431</v>
      </c>
    </row>
    <row r="1228" spans="6:8">
      <c r="H1228" t="s">
        <v>4432</v>
      </c>
    </row>
    <row r="1229" spans="6:8">
      <c r="H1229" t="s">
        <v>4433</v>
      </c>
    </row>
    <row r="1230" spans="6:8">
      <c r="F1230" t="s">
        <v>2144</v>
      </c>
      <c r="G1230" t="s">
        <v>3006</v>
      </c>
      <c r="H1230" t="s">
        <v>4436</v>
      </c>
    </row>
    <row r="1231" spans="6:8">
      <c r="H1231" t="s">
        <v>4437</v>
      </c>
    </row>
    <row r="1232" spans="6:8">
      <c r="H1232" t="s">
        <v>4438</v>
      </c>
    </row>
    <row r="1233" spans="6:8">
      <c r="H1233" t="s">
        <v>4439</v>
      </c>
    </row>
    <row r="1234" spans="6:8">
      <c r="H1234" t="s">
        <v>4440</v>
      </c>
    </row>
    <row r="1235" spans="6:8">
      <c r="H1235" t="s">
        <v>4441</v>
      </c>
    </row>
    <row r="1236" spans="6:8">
      <c r="H1236" t="s">
        <v>4442</v>
      </c>
    </row>
    <row r="1237" spans="6:8">
      <c r="H1237" t="s">
        <v>4443</v>
      </c>
    </row>
    <row r="1238" spans="6:8">
      <c r="H1238" t="s">
        <v>4444</v>
      </c>
    </row>
    <row r="1239" spans="6:8">
      <c r="F1239" t="s">
        <v>2145</v>
      </c>
      <c r="G1239" t="s">
        <v>3190</v>
      </c>
      <c r="H1239" t="s">
        <v>4445</v>
      </c>
    </row>
    <row r="1240" spans="6:8">
      <c r="H1240" t="s">
        <v>4446</v>
      </c>
    </row>
    <row r="1241" spans="6:8">
      <c r="H1241" t="s">
        <v>4447</v>
      </c>
    </row>
    <row r="1242" spans="6:8">
      <c r="H1242" t="s">
        <v>4448</v>
      </c>
    </row>
    <row r="1243" spans="6:8">
      <c r="H1243" t="s">
        <v>4449</v>
      </c>
    </row>
    <row r="1244" spans="6:8">
      <c r="H1244" t="s">
        <v>4450</v>
      </c>
    </row>
    <row r="1245" spans="6:8">
      <c r="H1245" t="s">
        <v>4451</v>
      </c>
    </row>
    <row r="1246" spans="6:8">
      <c r="H1246" t="s">
        <v>4452</v>
      </c>
    </row>
    <row r="1247" spans="6:8">
      <c r="F1247" t="s">
        <v>2146</v>
      </c>
      <c r="G1247" t="s">
        <v>3191</v>
      </c>
      <c r="H1247" t="s">
        <v>4453</v>
      </c>
    </row>
    <row r="1248" spans="6:8">
      <c r="H1248" t="s">
        <v>4454</v>
      </c>
    </row>
    <row r="1249" spans="6:8">
      <c r="H1249" t="s">
        <v>4455</v>
      </c>
    </row>
    <row r="1250" spans="6:8">
      <c r="F1250" t="s">
        <v>2147</v>
      </c>
      <c r="G1250" t="s">
        <v>3192</v>
      </c>
      <c r="H1250" t="s">
        <v>4456</v>
      </c>
    </row>
    <row r="1251" spans="6:8">
      <c r="H1251" t="s">
        <v>4457</v>
      </c>
    </row>
    <row r="1252" spans="6:8">
      <c r="H1252" t="s">
        <v>4458</v>
      </c>
    </row>
    <row r="1253" spans="6:8">
      <c r="H1253" t="s">
        <v>4459</v>
      </c>
    </row>
    <row r="1254" spans="6:8">
      <c r="H1254" t="s">
        <v>4460</v>
      </c>
    </row>
    <row r="1255" spans="6:8">
      <c r="H1255" t="s">
        <v>4461</v>
      </c>
    </row>
    <row r="1256" spans="6:8">
      <c r="H1256" t="s">
        <v>4462</v>
      </c>
    </row>
    <row r="1257" spans="6:8">
      <c r="H1257" t="s">
        <v>4463</v>
      </c>
    </row>
    <row r="1258" spans="6:8">
      <c r="H1258" t="s">
        <v>4464</v>
      </c>
    </row>
    <row r="1259" spans="6:8">
      <c r="H1259" t="s">
        <v>4465</v>
      </c>
    </row>
    <row r="1260" spans="6:8">
      <c r="H1260" t="s">
        <v>4466</v>
      </c>
    </row>
    <row r="1261" spans="6:8">
      <c r="H1261" t="s">
        <v>4467</v>
      </c>
    </row>
    <row r="1262" spans="6:8">
      <c r="H1262" t="s">
        <v>4468</v>
      </c>
    </row>
    <row r="1263" spans="6:8">
      <c r="H1263" t="s">
        <v>4469</v>
      </c>
    </row>
    <row r="1264" spans="6:8">
      <c r="F1264" t="s">
        <v>2148</v>
      </c>
      <c r="G1264" t="s">
        <v>3210</v>
      </c>
      <c r="H1264" t="s">
        <v>4456</v>
      </c>
    </row>
    <row r="1265" spans="6:8">
      <c r="F1265" t="s">
        <v>2161</v>
      </c>
      <c r="G1265" t="s">
        <v>3223</v>
      </c>
      <c r="H1265" t="s">
        <v>4482</v>
      </c>
    </row>
    <row r="1266" spans="6:8">
      <c r="H1266" t="s">
        <v>4483</v>
      </c>
    </row>
    <row r="1267" spans="6:8">
      <c r="H1267" t="s">
        <v>4484</v>
      </c>
    </row>
    <row r="1268" spans="6:8">
      <c r="F1268" t="s">
        <v>2162</v>
      </c>
      <c r="G1268" t="s">
        <v>3224</v>
      </c>
      <c r="H1268" t="s">
        <v>3686</v>
      </c>
    </row>
    <row r="1269" spans="6:8">
      <c r="F1269" t="s">
        <v>2163</v>
      </c>
      <c r="G1269" t="s">
        <v>3225</v>
      </c>
      <c r="H1269" t="s">
        <v>3686</v>
      </c>
    </row>
    <row r="1270" spans="6:8">
      <c r="F1270" t="s">
        <v>2164</v>
      </c>
      <c r="G1270" t="s">
        <v>3226</v>
      </c>
      <c r="H1270" t="s">
        <v>3686</v>
      </c>
    </row>
    <row r="1271" spans="6:8">
      <c r="F1271" t="s">
        <v>2165</v>
      </c>
      <c r="G1271" t="s">
        <v>3227</v>
      </c>
      <c r="H1271" t="s">
        <v>3686</v>
      </c>
    </row>
    <row r="1272" spans="6:8">
      <c r="F1272" t="s">
        <v>2166</v>
      </c>
      <c r="G1272" t="s">
        <v>3228</v>
      </c>
      <c r="H1272" t="s">
        <v>3686</v>
      </c>
    </row>
    <row r="1273" spans="6:8">
      <c r="F1273" t="s">
        <v>2167</v>
      </c>
      <c r="G1273" t="s">
        <v>3229</v>
      </c>
      <c r="H1273" t="s">
        <v>3686</v>
      </c>
    </row>
    <row r="1274" spans="6:8">
      <c r="F1274" t="s">
        <v>2168</v>
      </c>
      <c r="G1274" t="s">
        <v>3230</v>
      </c>
      <c r="H1274" t="s">
        <v>3686</v>
      </c>
    </row>
    <row r="1275" spans="6:8">
      <c r="F1275" t="s">
        <v>2169</v>
      </c>
      <c r="G1275" t="s">
        <v>3231</v>
      </c>
      <c r="H1275" t="s">
        <v>3686</v>
      </c>
    </row>
    <row r="1276" spans="6:8">
      <c r="F1276" t="s">
        <v>2170</v>
      </c>
      <c r="G1276" t="s">
        <v>3232</v>
      </c>
      <c r="H1276" t="s">
        <v>3686</v>
      </c>
    </row>
    <row r="1277" spans="6:8">
      <c r="F1277" t="s">
        <v>2171</v>
      </c>
      <c r="G1277" t="s">
        <v>3233</v>
      </c>
      <c r="H1277" t="s">
        <v>3686</v>
      </c>
    </row>
    <row r="1278" spans="6:8">
      <c r="F1278" t="s">
        <v>2172</v>
      </c>
      <c r="G1278" t="s">
        <v>3234</v>
      </c>
      <c r="H1278" t="s">
        <v>3686</v>
      </c>
    </row>
    <row r="1279" spans="6:8">
      <c r="F1279" t="s">
        <v>2173</v>
      </c>
      <c r="G1279" t="s">
        <v>3235</v>
      </c>
      <c r="H1279" t="s">
        <v>3686</v>
      </c>
    </row>
    <row r="1280" spans="6:8">
      <c r="F1280" t="s">
        <v>2174</v>
      </c>
      <c r="G1280" t="s">
        <v>3236</v>
      </c>
      <c r="H1280" t="s">
        <v>3686</v>
      </c>
    </row>
    <row r="1281" spans="6:8">
      <c r="F1281" t="s">
        <v>2175</v>
      </c>
      <c r="G1281" t="s">
        <v>3237</v>
      </c>
      <c r="H1281" t="s">
        <v>3686</v>
      </c>
    </row>
    <row r="1282" spans="6:8">
      <c r="F1282" t="s">
        <v>2176</v>
      </c>
      <c r="G1282" t="s">
        <v>3238</v>
      </c>
      <c r="H1282" t="s">
        <v>3686</v>
      </c>
    </row>
    <row r="1283" spans="6:8">
      <c r="F1283" t="s">
        <v>2177</v>
      </c>
      <c r="G1283" t="s">
        <v>3239</v>
      </c>
      <c r="H1283" t="s">
        <v>3686</v>
      </c>
    </row>
    <row r="1284" spans="6:8">
      <c r="F1284" t="s">
        <v>2178</v>
      </c>
      <c r="G1284" t="s">
        <v>3240</v>
      </c>
      <c r="H1284" t="s">
        <v>3686</v>
      </c>
    </row>
    <row r="1285" spans="6:8">
      <c r="F1285" t="s">
        <v>2179</v>
      </c>
      <c r="G1285" t="s">
        <v>3241</v>
      </c>
      <c r="H1285" t="s">
        <v>3686</v>
      </c>
    </row>
    <row r="1286" spans="6:8">
      <c r="F1286" t="s">
        <v>2180</v>
      </c>
      <c r="G1286" t="s">
        <v>3242</v>
      </c>
      <c r="H1286" t="s">
        <v>3686</v>
      </c>
    </row>
    <row r="1287" spans="6:8">
      <c r="F1287" t="s">
        <v>2181</v>
      </c>
      <c r="G1287" t="s">
        <v>3243</v>
      </c>
      <c r="H1287" t="s">
        <v>3686</v>
      </c>
    </row>
    <row r="1288" spans="6:8">
      <c r="F1288" t="s">
        <v>2182</v>
      </c>
      <c r="G1288" t="s">
        <v>3244</v>
      </c>
      <c r="H1288" t="s">
        <v>3686</v>
      </c>
    </row>
    <row r="1289" spans="6:8">
      <c r="F1289" t="s">
        <v>2183</v>
      </c>
      <c r="G1289" t="s">
        <v>3245</v>
      </c>
      <c r="H1289" t="s">
        <v>3686</v>
      </c>
    </row>
    <row r="1290" spans="6:8">
      <c r="F1290" t="s">
        <v>2184</v>
      </c>
      <c r="G1290" t="s">
        <v>3246</v>
      </c>
      <c r="H1290" t="s">
        <v>3686</v>
      </c>
    </row>
    <row r="1291" spans="6:8">
      <c r="F1291" t="s">
        <v>2185</v>
      </c>
      <c r="G1291" t="s">
        <v>3247</v>
      </c>
      <c r="H1291" t="s">
        <v>3686</v>
      </c>
    </row>
    <row r="1292" spans="6:8">
      <c r="F1292" t="s">
        <v>2186</v>
      </c>
      <c r="G1292" t="s">
        <v>3248</v>
      </c>
      <c r="H1292" t="s">
        <v>3686</v>
      </c>
    </row>
    <row r="1293" spans="6:8">
      <c r="F1293" t="s">
        <v>2187</v>
      </c>
      <c r="G1293" t="s">
        <v>3249</v>
      </c>
      <c r="H1293" t="s">
        <v>3686</v>
      </c>
    </row>
    <row r="1294" spans="6:8">
      <c r="F1294" t="s">
        <v>2188</v>
      </c>
      <c r="G1294" t="s">
        <v>3250</v>
      </c>
      <c r="H1294" t="s">
        <v>3686</v>
      </c>
    </row>
    <row r="1295" spans="6:8">
      <c r="F1295" t="s">
        <v>2189</v>
      </c>
      <c r="G1295" t="s">
        <v>3251</v>
      </c>
      <c r="H1295" t="s">
        <v>3686</v>
      </c>
    </row>
    <row r="1296" spans="6:8">
      <c r="F1296" t="s">
        <v>2190</v>
      </c>
      <c r="G1296" t="s">
        <v>3252</v>
      </c>
      <c r="H1296" t="s">
        <v>3686</v>
      </c>
    </row>
    <row r="1297" spans="6:8">
      <c r="F1297" t="s">
        <v>2191</v>
      </c>
      <c r="G1297" t="s">
        <v>3253</v>
      </c>
      <c r="H1297" t="s">
        <v>3686</v>
      </c>
    </row>
    <row r="1298" spans="6:8">
      <c r="F1298" t="s">
        <v>2192</v>
      </c>
      <c r="G1298" t="s">
        <v>3254</v>
      </c>
      <c r="H1298" t="s">
        <v>3686</v>
      </c>
    </row>
    <row r="1299" spans="6:8">
      <c r="F1299" t="s">
        <v>2193</v>
      </c>
      <c r="G1299" t="s">
        <v>3255</v>
      </c>
      <c r="H1299" t="s">
        <v>3686</v>
      </c>
    </row>
    <row r="1300" spans="6:8">
      <c r="F1300" t="s">
        <v>2194</v>
      </c>
      <c r="G1300" t="s">
        <v>3256</v>
      </c>
      <c r="H1300" t="s">
        <v>3686</v>
      </c>
    </row>
    <row r="1301" spans="6:8">
      <c r="F1301" t="s">
        <v>2195</v>
      </c>
      <c r="G1301" t="s">
        <v>3257</v>
      </c>
      <c r="H1301" t="s">
        <v>3686</v>
      </c>
    </row>
    <row r="1302" spans="6:8">
      <c r="F1302" t="s">
        <v>2196</v>
      </c>
      <c r="G1302" t="s">
        <v>3258</v>
      </c>
      <c r="H1302" t="s">
        <v>3686</v>
      </c>
    </row>
    <row r="1303" spans="6:8">
      <c r="F1303" t="s">
        <v>2197</v>
      </c>
      <c r="G1303" t="s">
        <v>3259</v>
      </c>
      <c r="H1303" t="s">
        <v>3686</v>
      </c>
    </row>
    <row r="1304" spans="6:8">
      <c r="F1304" t="s">
        <v>2198</v>
      </c>
      <c r="G1304" t="s">
        <v>3260</v>
      </c>
      <c r="H1304" t="s">
        <v>3686</v>
      </c>
    </row>
    <row r="1305" spans="6:8">
      <c r="F1305" t="s">
        <v>2199</v>
      </c>
      <c r="G1305" t="s">
        <v>3261</v>
      </c>
      <c r="H1305" t="s">
        <v>3686</v>
      </c>
    </row>
    <row r="1306" spans="6:8">
      <c r="F1306" t="s">
        <v>2200</v>
      </c>
      <c r="G1306" t="s">
        <v>3262</v>
      </c>
      <c r="H1306" t="s">
        <v>3686</v>
      </c>
    </row>
    <row r="1307" spans="6:8">
      <c r="F1307" t="s">
        <v>2201</v>
      </c>
      <c r="G1307" t="s">
        <v>3263</v>
      </c>
      <c r="H1307" t="s">
        <v>3686</v>
      </c>
    </row>
    <row r="1308" spans="6:8">
      <c r="F1308" t="s">
        <v>2202</v>
      </c>
      <c r="G1308" t="s">
        <v>3264</v>
      </c>
      <c r="H1308" t="s">
        <v>3686</v>
      </c>
    </row>
    <row r="1309" spans="6:8">
      <c r="F1309" t="s">
        <v>2203</v>
      </c>
      <c r="G1309" t="s">
        <v>3265</v>
      </c>
      <c r="H1309" t="s">
        <v>3686</v>
      </c>
    </row>
    <row r="1310" spans="6:8">
      <c r="F1310" t="s">
        <v>2204</v>
      </c>
      <c r="G1310" t="s">
        <v>3266</v>
      </c>
      <c r="H1310" t="s">
        <v>3686</v>
      </c>
    </row>
    <row r="1311" spans="6:8">
      <c r="F1311" t="s">
        <v>2205</v>
      </c>
      <c r="G1311" t="s">
        <v>3267</v>
      </c>
      <c r="H1311" t="s">
        <v>3686</v>
      </c>
    </row>
    <row r="1312" spans="6:8">
      <c r="F1312" t="s">
        <v>2206</v>
      </c>
      <c r="G1312" t="s">
        <v>3268</v>
      </c>
      <c r="H1312" t="s">
        <v>3686</v>
      </c>
    </row>
    <row r="1313" spans="6:8">
      <c r="F1313" t="s">
        <v>2207</v>
      </c>
      <c r="G1313" t="s">
        <v>3269</v>
      </c>
      <c r="H1313" t="s">
        <v>3686</v>
      </c>
    </row>
    <row r="1314" spans="6:8">
      <c r="F1314" t="s">
        <v>2208</v>
      </c>
      <c r="G1314" t="s">
        <v>3270</v>
      </c>
      <c r="H1314" t="s">
        <v>3686</v>
      </c>
    </row>
    <row r="1315" spans="6:8">
      <c r="F1315" t="s">
        <v>2209</v>
      </c>
      <c r="G1315" t="s">
        <v>3271</v>
      </c>
      <c r="H1315" t="s">
        <v>3686</v>
      </c>
    </row>
    <row r="1316" spans="6:8">
      <c r="F1316" t="s">
        <v>2210</v>
      </c>
      <c r="G1316" t="s">
        <v>3272</v>
      </c>
      <c r="H1316" t="s">
        <v>3686</v>
      </c>
    </row>
    <row r="1317" spans="6:8">
      <c r="F1317" t="s">
        <v>2211</v>
      </c>
      <c r="G1317" t="s">
        <v>3273</v>
      </c>
      <c r="H1317" t="s">
        <v>3686</v>
      </c>
    </row>
    <row r="1318" spans="6:8">
      <c r="F1318" t="s">
        <v>2212</v>
      </c>
      <c r="G1318" t="s">
        <v>3274</v>
      </c>
      <c r="H1318" t="s">
        <v>3686</v>
      </c>
    </row>
    <row r="1319" spans="6:8">
      <c r="F1319" t="s">
        <v>2213</v>
      </c>
      <c r="G1319" t="s">
        <v>3275</v>
      </c>
      <c r="H1319" t="s">
        <v>3686</v>
      </c>
    </row>
    <row r="1320" spans="6:8">
      <c r="F1320" t="s">
        <v>2214</v>
      </c>
      <c r="G1320" t="s">
        <v>3276</v>
      </c>
      <c r="H1320" t="s">
        <v>3686</v>
      </c>
    </row>
    <row r="1321" spans="6:8">
      <c r="F1321" t="s">
        <v>2215</v>
      </c>
      <c r="G1321" t="s">
        <v>3277</v>
      </c>
      <c r="H1321" t="s">
        <v>3686</v>
      </c>
    </row>
    <row r="1322" spans="6:8">
      <c r="F1322" t="s">
        <v>2216</v>
      </c>
      <c r="G1322" t="s">
        <v>3278</v>
      </c>
      <c r="H1322" t="s">
        <v>3686</v>
      </c>
    </row>
    <row r="1323" spans="6:8">
      <c r="F1323" t="s">
        <v>2217</v>
      </c>
      <c r="G1323" t="s">
        <v>3279</v>
      </c>
      <c r="H1323" t="s">
        <v>3686</v>
      </c>
    </row>
    <row r="1324" spans="6:8">
      <c r="F1324" t="s">
        <v>2218</v>
      </c>
      <c r="G1324" t="s">
        <v>3280</v>
      </c>
      <c r="H1324" t="s">
        <v>3686</v>
      </c>
    </row>
    <row r="1325" spans="6:8">
      <c r="F1325" t="s">
        <v>2219</v>
      </c>
      <c r="G1325" t="s">
        <v>3281</v>
      </c>
      <c r="H1325" t="s">
        <v>3686</v>
      </c>
    </row>
    <row r="1326" spans="6:8">
      <c r="F1326" t="s">
        <v>2220</v>
      </c>
      <c r="G1326" t="s">
        <v>3282</v>
      </c>
      <c r="H1326" t="s">
        <v>3686</v>
      </c>
    </row>
    <row r="1327" spans="6:8">
      <c r="F1327" t="s">
        <v>2221</v>
      </c>
      <c r="G1327" t="s">
        <v>3283</v>
      </c>
      <c r="H1327" t="s">
        <v>3686</v>
      </c>
    </row>
    <row r="1328" spans="6:8">
      <c r="F1328" t="s">
        <v>2222</v>
      </c>
      <c r="G1328" t="s">
        <v>3284</v>
      </c>
      <c r="H1328" t="s">
        <v>3686</v>
      </c>
    </row>
    <row r="1329" spans="6:8">
      <c r="F1329" t="s">
        <v>2223</v>
      </c>
      <c r="G1329" t="s">
        <v>3285</v>
      </c>
      <c r="H1329" t="s">
        <v>4486</v>
      </c>
    </row>
    <row r="1330" spans="6:8">
      <c r="F1330" t="s">
        <v>2224</v>
      </c>
      <c r="G1330" t="s">
        <v>2837</v>
      </c>
      <c r="H1330" t="s">
        <v>4487</v>
      </c>
    </row>
    <row r="1331" spans="6:8">
      <c r="F1331" t="s">
        <v>2225</v>
      </c>
      <c r="G1331" t="s">
        <v>3286</v>
      </c>
      <c r="H1331" t="s">
        <v>4155</v>
      </c>
    </row>
    <row r="1332" spans="6:8">
      <c r="H1332" t="s">
        <v>4489</v>
      </c>
    </row>
    <row r="1333" spans="6:8">
      <c r="F1333" t="s">
        <v>2226</v>
      </c>
      <c r="G1333" t="s">
        <v>2821</v>
      </c>
      <c r="H1333" t="s">
        <v>4491</v>
      </c>
    </row>
    <row r="1334" spans="6:8">
      <c r="F1334" t="s">
        <v>2027</v>
      </c>
      <c r="G1334" t="s">
        <v>3130</v>
      </c>
      <c r="H1334" t="s">
        <v>4492</v>
      </c>
    </row>
    <row r="1335" spans="6:8">
      <c r="H1335" t="s">
        <v>4493</v>
      </c>
    </row>
    <row r="1336" spans="6:8">
      <c r="F1336" t="s">
        <v>2227</v>
      </c>
      <c r="G1336" t="s">
        <v>3287</v>
      </c>
      <c r="H1336" t="s">
        <v>4503</v>
      </c>
    </row>
    <row r="1337" spans="6:8">
      <c r="F1337" t="s">
        <v>2228</v>
      </c>
      <c r="G1337" t="s">
        <v>2884</v>
      </c>
      <c r="H1337" t="s">
        <v>3832</v>
      </c>
    </row>
    <row r="1338" spans="6:8">
      <c r="H1338" t="s">
        <v>3833</v>
      </c>
    </row>
    <row r="1339" spans="6:8">
      <c r="H1339" t="s">
        <v>3834</v>
      </c>
    </row>
    <row r="1340" spans="6:8">
      <c r="H1340" t="s">
        <v>3835</v>
      </c>
    </row>
    <row r="1341" spans="6:8">
      <c r="H1341" t="s">
        <v>3836</v>
      </c>
    </row>
    <row r="1342" spans="6:8">
      <c r="H1342" t="s">
        <v>3837</v>
      </c>
    </row>
    <row r="1343" spans="6:8">
      <c r="F1343" t="s">
        <v>2099</v>
      </c>
      <c r="G1343" t="s">
        <v>3182</v>
      </c>
      <c r="H1343" t="s">
        <v>4505</v>
      </c>
    </row>
    <row r="1344" spans="6:8">
      <c r="H1344" t="s">
        <v>4506</v>
      </c>
    </row>
    <row r="1345" spans="6:8">
      <c r="H1345" t="s">
        <v>4507</v>
      </c>
    </row>
    <row r="1346" spans="6:8">
      <c r="H1346" t="s">
        <v>4508</v>
      </c>
    </row>
    <row r="1347" spans="6:8">
      <c r="F1347" t="s">
        <v>2229</v>
      </c>
      <c r="G1347" t="s">
        <v>3288</v>
      </c>
      <c r="H1347" t="s">
        <v>4510</v>
      </c>
    </row>
    <row r="1348" spans="6:8">
      <c r="F1348" t="s">
        <v>2230</v>
      </c>
      <c r="G1348" t="s">
        <v>3289</v>
      </c>
      <c r="H1348" t="s">
        <v>4519</v>
      </c>
    </row>
    <row r="1349" spans="6:8">
      <c r="F1349" t="s">
        <v>2231</v>
      </c>
      <c r="G1349" t="s">
        <v>3290</v>
      </c>
      <c r="H1349" t="s">
        <v>4521</v>
      </c>
    </row>
    <row r="1350" spans="6:8">
      <c r="H1350" t="s">
        <v>4522</v>
      </c>
    </row>
    <row r="1351" spans="6:8">
      <c r="H1351" t="s">
        <v>4523</v>
      </c>
    </row>
    <row r="1352" spans="6:8">
      <c r="H1352" t="s">
        <v>4524</v>
      </c>
    </row>
    <row r="1353" spans="6:8">
      <c r="H1353" t="s">
        <v>4525</v>
      </c>
    </row>
    <row r="1354" spans="6:8">
      <c r="H1354" t="s">
        <v>4526</v>
      </c>
    </row>
    <row r="1355" spans="6:8">
      <c r="H1355" t="s">
        <v>4527</v>
      </c>
    </row>
    <row r="1356" spans="6:8">
      <c r="H1356" t="s">
        <v>4528</v>
      </c>
    </row>
    <row r="1357" spans="6:8">
      <c r="H1357" t="s">
        <v>4529</v>
      </c>
    </row>
    <row r="1358" spans="6:8">
      <c r="H1358" t="s">
        <v>4530</v>
      </c>
    </row>
    <row r="1359" spans="6:8">
      <c r="F1359" t="s">
        <v>2232</v>
      </c>
      <c r="G1359" t="s">
        <v>3291</v>
      </c>
      <c r="H1359" t="s">
        <v>4536</v>
      </c>
    </row>
    <row r="1360" spans="6:8">
      <c r="H1360" t="s">
        <v>4537</v>
      </c>
    </row>
    <row r="1361" spans="1:8">
      <c r="H1361" t="s">
        <v>4538</v>
      </c>
    </row>
    <row r="1362" spans="1:8">
      <c r="H1362" t="s">
        <v>4539</v>
      </c>
    </row>
    <row r="1363" spans="1:8">
      <c r="A1363" t="s">
        <v>321</v>
      </c>
      <c r="B1363">
        <f>HYPERLINK("https://github.com/pmd/pmd/commit/15571a15db7e468eac1b824c692c843f665b5e79", "15571a15db7e468eac1b824c692c843f665b5e79")</f>
        <v>0</v>
      </c>
      <c r="C1363">
        <f>HYPERLINK("https://github.com/pmd/pmd/commit/fddf301589b30a42f47e600c786e3520ecf3eeaa", "fddf301589b30a42f47e600c786e3520ecf3eeaa")</f>
        <v>0</v>
      </c>
      <c r="D1363" t="s">
        <v>769</v>
      </c>
      <c r="E1363" t="s">
        <v>1110</v>
      </c>
      <c r="F1363" t="s">
        <v>2277</v>
      </c>
      <c r="G1363" t="s">
        <v>2940</v>
      </c>
      <c r="H1363" t="s">
        <v>4087</v>
      </c>
    </row>
    <row r="1364" spans="1:8">
      <c r="H1364" t="s">
        <v>4088</v>
      </c>
    </row>
    <row r="1365" spans="1:8">
      <c r="H1365" t="s">
        <v>3795</v>
      </c>
    </row>
    <row r="1366" spans="1:8">
      <c r="H1366" t="s">
        <v>4089</v>
      </c>
    </row>
    <row r="1367" spans="1:8">
      <c r="H1367" t="s">
        <v>4540</v>
      </c>
    </row>
    <row r="1368" spans="1:8">
      <c r="F1368" t="s">
        <v>2278</v>
      </c>
      <c r="G1368" t="s">
        <v>3299</v>
      </c>
      <c r="H1368" t="s">
        <v>4087</v>
      </c>
    </row>
    <row r="1369" spans="1:8">
      <c r="H1369" t="s">
        <v>4088</v>
      </c>
    </row>
    <row r="1370" spans="1:8">
      <c r="H1370" t="s">
        <v>3795</v>
      </c>
    </row>
    <row r="1371" spans="1:8">
      <c r="H1371" t="s">
        <v>4089</v>
      </c>
    </row>
    <row r="1372" spans="1:8">
      <c r="F1372" t="s">
        <v>2279</v>
      </c>
      <c r="G1372" t="s">
        <v>3174</v>
      </c>
      <c r="H1372" t="s">
        <v>4275</v>
      </c>
    </row>
    <row r="1373" spans="1:8">
      <c r="H1373" t="s">
        <v>4541</v>
      </c>
    </row>
    <row r="1374" spans="1:8">
      <c r="F1374" t="s">
        <v>2280</v>
      </c>
      <c r="G1374" t="s">
        <v>3300</v>
      </c>
      <c r="H1374" t="s">
        <v>4087</v>
      </c>
    </row>
    <row r="1375" spans="1:8">
      <c r="H1375" t="s">
        <v>4088</v>
      </c>
    </row>
    <row r="1376" spans="1:8">
      <c r="H1376" t="s">
        <v>3795</v>
      </c>
    </row>
    <row r="1377" spans="1:8">
      <c r="H1377" t="s">
        <v>4089</v>
      </c>
    </row>
    <row r="1378" spans="1:8">
      <c r="H1378" t="s">
        <v>4540</v>
      </c>
    </row>
    <row r="1379" spans="1:8">
      <c r="A1379" t="s">
        <v>322</v>
      </c>
      <c r="B1379">
        <f>HYPERLINK("https://github.com/pmd/pmd/commit/b781fd3eb56b606294ca049ee45f0c6d0a2f0b4f", "b781fd3eb56b606294ca049ee45f0c6d0a2f0b4f")</f>
        <v>0</v>
      </c>
      <c r="C1379">
        <f>HYPERLINK("https://github.com/pmd/pmd/commit/5789144b9349503bde0e4695f5be137cf3fe5a26", "5789144b9349503bde0e4695f5be137cf3fe5a26")</f>
        <v>0</v>
      </c>
      <c r="D1379" t="s">
        <v>772</v>
      </c>
      <c r="E1379" t="s">
        <v>1111</v>
      </c>
      <c r="F1379" t="s">
        <v>2281</v>
      </c>
      <c r="G1379" t="s">
        <v>3301</v>
      </c>
      <c r="H1379" t="s">
        <v>4542</v>
      </c>
    </row>
    <row r="1380" spans="1:8">
      <c r="A1380" t="s">
        <v>326</v>
      </c>
      <c r="B1380">
        <f>HYPERLINK("https://github.com/pmd/pmd/commit/5c548570f6c3ebddc186475c040124d7a4715ee5", "5c548570f6c3ebddc186475c040124d7a4715ee5")</f>
        <v>0</v>
      </c>
      <c r="C1380">
        <f>HYPERLINK("https://github.com/pmd/pmd/commit/e41b56a8e5419e0c6548afa9e94b6bca6a096d4f", "e41b56a8e5419e0c6548afa9e94b6bca6a096d4f")</f>
        <v>0</v>
      </c>
      <c r="D1380" t="s">
        <v>769</v>
      </c>
      <c r="E1380" t="s">
        <v>1115</v>
      </c>
      <c r="F1380" t="s">
        <v>2284</v>
      </c>
      <c r="G1380" t="s">
        <v>3302</v>
      </c>
      <c r="H1380" t="s">
        <v>4549</v>
      </c>
    </row>
    <row r="1381" spans="1:8">
      <c r="A1381" t="s">
        <v>329</v>
      </c>
      <c r="B1381">
        <f>HYPERLINK("https://github.com/pmd/pmd/commit/d038fed36eaa2584bef03fc1d7ad3ca9f6235b66", "d038fed36eaa2584bef03fc1d7ad3ca9f6235b66")</f>
        <v>0</v>
      </c>
      <c r="C1381">
        <f>HYPERLINK("https://github.com/pmd/pmd/commit/8ce1607b236bf1c5dd85ef520bb6cc2f35bee91c", "8ce1607b236bf1c5dd85ef520bb6cc2f35bee91c")</f>
        <v>0</v>
      </c>
      <c r="D1381" t="s">
        <v>769</v>
      </c>
      <c r="E1381" t="s">
        <v>1118</v>
      </c>
      <c r="F1381" t="s">
        <v>2283</v>
      </c>
      <c r="G1381" t="s">
        <v>2916</v>
      </c>
      <c r="H1381" t="s">
        <v>4556</v>
      </c>
    </row>
    <row r="1382" spans="1:8">
      <c r="H1382" t="s">
        <v>4557</v>
      </c>
    </row>
    <row r="1383" spans="1:8">
      <c r="H1383" t="s">
        <v>4558</v>
      </c>
    </row>
    <row r="1384" spans="1:8">
      <c r="H1384" t="s">
        <v>4559</v>
      </c>
    </row>
    <row r="1385" spans="1:8">
      <c r="H1385" t="s">
        <v>4560</v>
      </c>
    </row>
    <row r="1386" spans="1:8">
      <c r="A1386" t="s">
        <v>334</v>
      </c>
      <c r="B1386">
        <f>HYPERLINK("https://github.com/pmd/pmd/commit/3ef82a6c3af05270cffb62a0cf067f424ceadb22", "3ef82a6c3af05270cffb62a0cf067f424ceadb22")</f>
        <v>0</v>
      </c>
      <c r="C1386">
        <f>HYPERLINK("https://github.com/pmd/pmd/commit/d5593f516f2cac18403634162f5f64e3e054c452", "d5593f516f2cac18403634162f5f64e3e054c452")</f>
        <v>0</v>
      </c>
      <c r="D1386" t="s">
        <v>769</v>
      </c>
      <c r="E1386" t="s">
        <v>1123</v>
      </c>
      <c r="F1386" t="s">
        <v>2294</v>
      </c>
      <c r="G1386" t="s">
        <v>3199</v>
      </c>
      <c r="H1386" t="s">
        <v>4545</v>
      </c>
    </row>
    <row r="1387" spans="1:8">
      <c r="A1387" t="s">
        <v>336</v>
      </c>
      <c r="B1387">
        <f>HYPERLINK("https://github.com/pmd/pmd/commit/c74b43baf22b17fc3f248d665ad85bf5f8c6045b", "c74b43baf22b17fc3f248d665ad85bf5f8c6045b")</f>
        <v>0</v>
      </c>
      <c r="C1387">
        <f>HYPERLINK("https://github.com/pmd/pmd/commit/59b14bd00969b2e98bfb4ec13be0eaed1beef709", "59b14bd00969b2e98bfb4ec13be0eaed1beef709")</f>
        <v>0</v>
      </c>
      <c r="D1387" t="s">
        <v>769</v>
      </c>
      <c r="E1387" t="s">
        <v>1125</v>
      </c>
      <c r="F1387" t="s">
        <v>2305</v>
      </c>
      <c r="G1387" t="s">
        <v>3315</v>
      </c>
      <c r="H1387" t="s">
        <v>4602</v>
      </c>
    </row>
    <row r="1388" spans="1:8">
      <c r="A1388" t="s">
        <v>341</v>
      </c>
      <c r="B1388">
        <f>HYPERLINK("https://github.com/pmd/pmd/commit/19d18a65d3acef40e87fbc7dbc563b07e3ea4ce4", "19d18a65d3acef40e87fbc7dbc563b07e3ea4ce4")</f>
        <v>0</v>
      </c>
      <c r="C1388">
        <f>HYPERLINK("https://github.com/pmd/pmd/commit/8057a5c0df1051ee6b00440650621765560db179", "8057a5c0df1051ee6b00440650621765560db179")</f>
        <v>0</v>
      </c>
      <c r="D1388" t="s">
        <v>769</v>
      </c>
      <c r="E1388" t="s">
        <v>1129</v>
      </c>
      <c r="F1388" t="s">
        <v>2316</v>
      </c>
      <c r="G1388" t="s">
        <v>3326</v>
      </c>
      <c r="H1388" t="s">
        <v>4310</v>
      </c>
    </row>
    <row r="1389" spans="1:8">
      <c r="F1389" t="s">
        <v>2317</v>
      </c>
      <c r="G1389" t="s">
        <v>3327</v>
      </c>
      <c r="H1389" t="s">
        <v>4311</v>
      </c>
    </row>
    <row r="1390" spans="1:8">
      <c r="H1390" t="s">
        <v>4608</v>
      </c>
    </row>
    <row r="1391" spans="1:8">
      <c r="F1391" t="s">
        <v>2318</v>
      </c>
      <c r="G1391" t="s">
        <v>3328</v>
      </c>
      <c r="H1391" t="s">
        <v>4609</v>
      </c>
    </row>
    <row r="1392" spans="1:8">
      <c r="F1392" t="s">
        <v>2319</v>
      </c>
      <c r="G1392" t="s">
        <v>3329</v>
      </c>
      <c r="H1392" t="s">
        <v>4610</v>
      </c>
    </row>
    <row r="1393" spans="1:8">
      <c r="A1393" t="s">
        <v>343</v>
      </c>
      <c r="B1393">
        <f>HYPERLINK("https://github.com/pmd/pmd/commit/3393507082938c28f62d1e08cc2e39092ff277df", "3393507082938c28f62d1e08cc2e39092ff277df")</f>
        <v>0</v>
      </c>
      <c r="C1393">
        <f>HYPERLINK("https://github.com/pmd/pmd/commit/d788b6ce74aee262b4ef365acebcda6a03f8d8c0", "d788b6ce74aee262b4ef365acebcda6a03f8d8c0")</f>
        <v>0</v>
      </c>
      <c r="D1393" t="s">
        <v>769</v>
      </c>
      <c r="E1393" t="s">
        <v>1131</v>
      </c>
      <c r="F1393" t="s">
        <v>2321</v>
      </c>
      <c r="G1393" t="s">
        <v>2911</v>
      </c>
      <c r="H1393" t="s">
        <v>3645</v>
      </c>
    </row>
    <row r="1394" spans="1:8">
      <c r="A1394" t="s">
        <v>347</v>
      </c>
      <c r="B1394">
        <f>HYPERLINK("https://github.com/pmd/pmd/commit/e6f5380719e5bf11a5d9f15323964f8feedbf972", "e6f5380719e5bf11a5d9f15323964f8feedbf972")</f>
        <v>0</v>
      </c>
      <c r="C1394">
        <f>HYPERLINK("https://github.com/pmd/pmd/commit/44a8c0defe26f76c6f2b7afec870c7cae49a8448", "44a8c0defe26f76c6f2b7afec870c7cae49a8448")</f>
        <v>0</v>
      </c>
      <c r="D1394" t="s">
        <v>769</v>
      </c>
      <c r="E1394" t="s">
        <v>1135</v>
      </c>
      <c r="F1394" t="s">
        <v>2315</v>
      </c>
      <c r="G1394" t="s">
        <v>3325</v>
      </c>
      <c r="H1394" t="s">
        <v>4613</v>
      </c>
    </row>
    <row r="1395" spans="1:8">
      <c r="A1395" t="s">
        <v>348</v>
      </c>
      <c r="B1395">
        <f>HYPERLINK("https://github.com/pmd/pmd/commit/89fcd45f75f79f5f223e4f572ef332f75869dcef", "89fcd45f75f79f5f223e4f572ef332f75869dcef")</f>
        <v>0</v>
      </c>
      <c r="C1395">
        <f>HYPERLINK("https://github.com/pmd/pmd/commit/4e75f57bdf3021d7bb3742a3933cd4a938d369ff", "4e75f57bdf3021d7bb3742a3933cd4a938d369ff")</f>
        <v>0</v>
      </c>
      <c r="D1395" t="s">
        <v>773</v>
      </c>
      <c r="E1395" t="s">
        <v>1136</v>
      </c>
      <c r="F1395" t="s">
        <v>2326</v>
      </c>
      <c r="G1395" t="s">
        <v>3333</v>
      </c>
      <c r="H1395" t="s">
        <v>4614</v>
      </c>
    </row>
    <row r="1396" spans="1:8">
      <c r="H1396" t="s">
        <v>4615</v>
      </c>
    </row>
    <row r="1397" spans="1:8">
      <c r="H1397" t="s">
        <v>4616</v>
      </c>
    </row>
    <row r="1398" spans="1:8">
      <c r="H1398" t="s">
        <v>4617</v>
      </c>
    </row>
    <row r="1399" spans="1:8">
      <c r="H1399" t="s">
        <v>4618</v>
      </c>
    </row>
    <row r="1400" spans="1:8">
      <c r="H1400" t="s">
        <v>4619</v>
      </c>
    </row>
    <row r="1401" spans="1:8">
      <c r="H1401" t="s">
        <v>4620</v>
      </c>
    </row>
    <row r="1402" spans="1:8">
      <c r="H1402" t="s">
        <v>4621</v>
      </c>
    </row>
    <row r="1403" spans="1:8">
      <c r="H1403" t="s">
        <v>4622</v>
      </c>
    </row>
    <row r="1404" spans="1:8">
      <c r="H1404" t="s">
        <v>4623</v>
      </c>
    </row>
    <row r="1405" spans="1:8">
      <c r="H1405" t="s">
        <v>4624</v>
      </c>
    </row>
    <row r="1406" spans="1:8">
      <c r="H1406" t="s">
        <v>4625</v>
      </c>
    </row>
    <row r="1407" spans="1:8">
      <c r="H1407" t="s">
        <v>4626</v>
      </c>
    </row>
    <row r="1408" spans="1:8">
      <c r="F1408" t="s">
        <v>2328</v>
      </c>
      <c r="G1408" t="s">
        <v>3334</v>
      </c>
      <c r="H1408" t="s">
        <v>4630</v>
      </c>
    </row>
    <row r="1409" spans="6:8">
      <c r="F1409" t="s">
        <v>2331</v>
      </c>
      <c r="G1409" t="s">
        <v>3335</v>
      </c>
      <c r="H1409" t="s">
        <v>4631</v>
      </c>
    </row>
    <row r="1410" spans="6:8">
      <c r="F1410" t="s">
        <v>2332</v>
      </c>
      <c r="G1410" t="s">
        <v>3336</v>
      </c>
      <c r="H1410" t="s">
        <v>4632</v>
      </c>
    </row>
    <row r="1411" spans="6:8">
      <c r="H1411" t="s">
        <v>4633</v>
      </c>
    </row>
    <row r="1412" spans="6:8">
      <c r="H1412" t="s">
        <v>4634</v>
      </c>
    </row>
    <row r="1413" spans="6:8">
      <c r="H1413" t="s">
        <v>4635</v>
      </c>
    </row>
    <row r="1414" spans="6:8">
      <c r="H1414" t="s">
        <v>4636</v>
      </c>
    </row>
    <row r="1415" spans="6:8">
      <c r="H1415" t="s">
        <v>4637</v>
      </c>
    </row>
    <row r="1416" spans="6:8">
      <c r="H1416" t="s">
        <v>4638</v>
      </c>
    </row>
    <row r="1417" spans="6:8">
      <c r="H1417" t="s">
        <v>4639</v>
      </c>
    </row>
    <row r="1418" spans="6:8">
      <c r="H1418" t="s">
        <v>4640</v>
      </c>
    </row>
    <row r="1419" spans="6:8">
      <c r="H1419" t="s">
        <v>4641</v>
      </c>
    </row>
    <row r="1420" spans="6:8">
      <c r="H1420" t="s">
        <v>4642</v>
      </c>
    </row>
    <row r="1421" spans="6:8">
      <c r="H1421" t="s">
        <v>4643</v>
      </c>
    </row>
    <row r="1422" spans="6:8">
      <c r="H1422" t="s">
        <v>4644</v>
      </c>
    </row>
    <row r="1423" spans="6:8">
      <c r="H1423" t="s">
        <v>4645</v>
      </c>
    </row>
    <row r="1424" spans="6:8">
      <c r="H1424" t="s">
        <v>4646</v>
      </c>
    </row>
    <row r="1425" spans="8:8">
      <c r="H1425" t="s">
        <v>4647</v>
      </c>
    </row>
    <row r="1426" spans="8:8">
      <c r="H1426" t="s">
        <v>4648</v>
      </c>
    </row>
    <row r="1427" spans="8:8">
      <c r="H1427" t="s">
        <v>4649</v>
      </c>
    </row>
    <row r="1428" spans="8:8">
      <c r="H1428" t="s">
        <v>4650</v>
      </c>
    </row>
    <row r="1429" spans="8:8">
      <c r="H1429" t="s">
        <v>4651</v>
      </c>
    </row>
    <row r="1430" spans="8:8">
      <c r="H1430" t="s">
        <v>4652</v>
      </c>
    </row>
    <row r="1431" spans="8:8">
      <c r="H1431" t="s">
        <v>4653</v>
      </c>
    </row>
    <row r="1432" spans="8:8">
      <c r="H1432" t="s">
        <v>4654</v>
      </c>
    </row>
    <row r="1433" spans="8:8">
      <c r="H1433" t="s">
        <v>4655</v>
      </c>
    </row>
    <row r="1434" spans="8:8">
      <c r="H1434" t="s">
        <v>4656</v>
      </c>
    </row>
    <row r="1435" spans="8:8">
      <c r="H1435" t="s">
        <v>4657</v>
      </c>
    </row>
    <row r="1436" spans="8:8">
      <c r="H1436" t="s">
        <v>4658</v>
      </c>
    </row>
    <row r="1437" spans="8:8">
      <c r="H1437" t="s">
        <v>4659</v>
      </c>
    </row>
    <row r="1438" spans="8:8">
      <c r="H1438" t="s">
        <v>4660</v>
      </c>
    </row>
    <row r="1439" spans="8:8">
      <c r="H1439" t="s">
        <v>4661</v>
      </c>
    </row>
    <row r="1440" spans="8:8">
      <c r="H1440" t="s">
        <v>4662</v>
      </c>
    </row>
    <row r="1441" spans="6:8">
      <c r="H1441" t="s">
        <v>4663</v>
      </c>
    </row>
    <row r="1442" spans="6:8">
      <c r="H1442" t="s">
        <v>4664</v>
      </c>
    </row>
    <row r="1443" spans="6:8">
      <c r="H1443" t="s">
        <v>4665</v>
      </c>
    </row>
    <row r="1444" spans="6:8">
      <c r="H1444" t="s">
        <v>4666</v>
      </c>
    </row>
    <row r="1445" spans="6:8">
      <c r="H1445" t="s">
        <v>4667</v>
      </c>
    </row>
    <row r="1446" spans="6:8">
      <c r="H1446" t="s">
        <v>4668</v>
      </c>
    </row>
    <row r="1447" spans="6:8">
      <c r="H1447" t="s">
        <v>4669</v>
      </c>
    </row>
    <row r="1448" spans="6:8">
      <c r="H1448" t="s">
        <v>4670</v>
      </c>
    </row>
    <row r="1449" spans="6:8">
      <c r="H1449" t="s">
        <v>4671</v>
      </c>
    </row>
    <row r="1450" spans="6:8">
      <c r="H1450" t="s">
        <v>4672</v>
      </c>
    </row>
    <row r="1451" spans="6:8">
      <c r="H1451" t="s">
        <v>4673</v>
      </c>
    </row>
    <row r="1452" spans="6:8">
      <c r="H1452" t="s">
        <v>4674</v>
      </c>
    </row>
    <row r="1453" spans="6:8">
      <c r="H1453" t="s">
        <v>4675</v>
      </c>
    </row>
    <row r="1454" spans="6:8">
      <c r="F1454" t="s">
        <v>2333</v>
      </c>
      <c r="G1454" t="s">
        <v>3337</v>
      </c>
      <c r="H1454" t="s">
        <v>4637</v>
      </c>
    </row>
    <row r="1455" spans="6:8">
      <c r="H1455" t="s">
        <v>4678</v>
      </c>
    </row>
    <row r="1456" spans="6:8">
      <c r="H1456" t="s">
        <v>4679</v>
      </c>
    </row>
    <row r="1457" spans="6:8">
      <c r="H1457" t="s">
        <v>4680</v>
      </c>
    </row>
    <row r="1458" spans="6:8">
      <c r="H1458" t="s">
        <v>4681</v>
      </c>
    </row>
    <row r="1459" spans="6:8">
      <c r="H1459" t="s">
        <v>4682</v>
      </c>
    </row>
    <row r="1460" spans="6:8">
      <c r="H1460" t="s">
        <v>4683</v>
      </c>
    </row>
    <row r="1461" spans="6:8">
      <c r="H1461" t="s">
        <v>4684</v>
      </c>
    </row>
    <row r="1462" spans="6:8">
      <c r="H1462" t="s">
        <v>4685</v>
      </c>
    </row>
    <row r="1463" spans="6:8">
      <c r="F1463" t="s">
        <v>2334</v>
      </c>
      <c r="G1463" t="s">
        <v>3338</v>
      </c>
      <c r="H1463" t="s">
        <v>4687</v>
      </c>
    </row>
    <row r="1464" spans="6:8">
      <c r="H1464" t="s">
        <v>4688</v>
      </c>
    </row>
    <row r="1465" spans="6:8">
      <c r="H1465" t="s">
        <v>4689</v>
      </c>
    </row>
    <row r="1466" spans="6:8">
      <c r="H1466" t="s">
        <v>4690</v>
      </c>
    </row>
    <row r="1467" spans="6:8">
      <c r="H1467" t="s">
        <v>4691</v>
      </c>
    </row>
    <row r="1468" spans="6:8">
      <c r="F1468" t="s">
        <v>2335</v>
      </c>
      <c r="G1468" t="s">
        <v>3339</v>
      </c>
      <c r="H1468" t="s">
        <v>4693</v>
      </c>
    </row>
    <row r="1469" spans="6:8">
      <c r="F1469" t="s">
        <v>2306</v>
      </c>
      <c r="G1469" t="s">
        <v>3316</v>
      </c>
      <c r="H1469" t="s">
        <v>4630</v>
      </c>
    </row>
    <row r="1470" spans="6:8">
      <c r="F1470" t="s">
        <v>2342</v>
      </c>
      <c r="G1470" t="s">
        <v>3340</v>
      </c>
      <c r="H1470" t="s">
        <v>4630</v>
      </c>
    </row>
    <row r="1471" spans="6:8">
      <c r="F1471" t="s">
        <v>2343</v>
      </c>
      <c r="G1471" t="s">
        <v>3341</v>
      </c>
      <c r="H1471" t="s">
        <v>4694</v>
      </c>
    </row>
    <row r="1472" spans="6:8">
      <c r="H1472" t="s">
        <v>4695</v>
      </c>
    </row>
    <row r="1473" spans="6:8">
      <c r="F1473" t="s">
        <v>2344</v>
      </c>
      <c r="G1473" t="s">
        <v>3342</v>
      </c>
      <c r="H1473" t="s">
        <v>4696</v>
      </c>
    </row>
    <row r="1474" spans="6:8">
      <c r="H1474" t="s">
        <v>4697</v>
      </c>
    </row>
    <row r="1475" spans="6:8">
      <c r="H1475" t="s">
        <v>4698</v>
      </c>
    </row>
    <row r="1476" spans="6:8">
      <c r="F1476" t="s">
        <v>2345</v>
      </c>
      <c r="G1476" t="s">
        <v>2927</v>
      </c>
      <c r="H1476" t="s">
        <v>4700</v>
      </c>
    </row>
    <row r="1477" spans="6:8">
      <c r="H1477" t="s">
        <v>4701</v>
      </c>
    </row>
    <row r="1478" spans="6:8">
      <c r="H1478" t="s">
        <v>4702</v>
      </c>
    </row>
    <row r="1479" spans="6:8">
      <c r="H1479" t="s">
        <v>4703</v>
      </c>
    </row>
    <row r="1480" spans="6:8">
      <c r="H1480" t="s">
        <v>4704</v>
      </c>
    </row>
    <row r="1481" spans="6:8">
      <c r="H1481" t="s">
        <v>4705</v>
      </c>
    </row>
    <row r="1482" spans="6:8">
      <c r="H1482" t="s">
        <v>4706</v>
      </c>
    </row>
    <row r="1483" spans="6:8">
      <c r="H1483" t="s">
        <v>4707</v>
      </c>
    </row>
    <row r="1484" spans="6:8">
      <c r="F1484" t="s">
        <v>2295</v>
      </c>
      <c r="G1484" t="s">
        <v>3309</v>
      </c>
      <c r="H1484" t="s">
        <v>4630</v>
      </c>
    </row>
    <row r="1485" spans="6:8">
      <c r="F1485" t="s">
        <v>2308</v>
      </c>
      <c r="G1485" t="s">
        <v>3318</v>
      </c>
      <c r="H1485" t="s">
        <v>4630</v>
      </c>
    </row>
    <row r="1486" spans="6:8">
      <c r="F1486" t="s">
        <v>2350</v>
      </c>
      <c r="G1486" t="s">
        <v>3343</v>
      </c>
      <c r="H1486" t="s">
        <v>4711</v>
      </c>
    </row>
    <row r="1487" spans="6:8">
      <c r="H1487" t="s">
        <v>4712</v>
      </c>
    </row>
    <row r="1488" spans="6:8">
      <c r="H1488" t="s">
        <v>4713</v>
      </c>
    </row>
    <row r="1489" spans="6:8">
      <c r="F1489" t="s">
        <v>2353</v>
      </c>
      <c r="G1489" t="s">
        <v>2897</v>
      </c>
      <c r="H1489" t="s">
        <v>3599</v>
      </c>
    </row>
    <row r="1490" spans="6:8">
      <c r="F1490" t="s">
        <v>2355</v>
      </c>
      <c r="G1490" t="s">
        <v>3344</v>
      </c>
      <c r="H1490" t="s">
        <v>4714</v>
      </c>
    </row>
    <row r="1491" spans="6:8">
      <c r="F1491" t="s">
        <v>2356</v>
      </c>
      <c r="G1491" t="s">
        <v>3345</v>
      </c>
      <c r="H1491" t="s">
        <v>4392</v>
      </c>
    </row>
    <row r="1492" spans="6:8">
      <c r="H1492" t="s">
        <v>3795</v>
      </c>
    </row>
    <row r="1493" spans="6:8">
      <c r="H1493" t="s">
        <v>4716</v>
      </c>
    </row>
    <row r="1494" spans="6:8">
      <c r="H1494" t="s">
        <v>4717</v>
      </c>
    </row>
    <row r="1495" spans="6:8">
      <c r="F1495" t="s">
        <v>2357</v>
      </c>
      <c r="G1495" t="s">
        <v>3346</v>
      </c>
      <c r="H1495" t="s">
        <v>4718</v>
      </c>
    </row>
    <row r="1496" spans="6:8">
      <c r="H1496" t="s">
        <v>4719</v>
      </c>
    </row>
    <row r="1497" spans="6:8">
      <c r="H1497" t="s">
        <v>4720</v>
      </c>
    </row>
    <row r="1498" spans="6:8">
      <c r="H1498" t="s">
        <v>4721</v>
      </c>
    </row>
    <row r="1499" spans="6:8">
      <c r="H1499" t="s">
        <v>4722</v>
      </c>
    </row>
    <row r="1500" spans="6:8">
      <c r="H1500" t="s">
        <v>4723</v>
      </c>
    </row>
    <row r="1501" spans="6:8">
      <c r="H1501" t="s">
        <v>4724</v>
      </c>
    </row>
    <row r="1502" spans="6:8">
      <c r="H1502" t="s">
        <v>4725</v>
      </c>
    </row>
    <row r="1503" spans="6:8">
      <c r="H1503" t="s">
        <v>4726</v>
      </c>
    </row>
    <row r="1504" spans="6:8">
      <c r="H1504" t="s">
        <v>4727</v>
      </c>
    </row>
    <row r="1505" spans="1:8">
      <c r="F1505" t="s">
        <v>2358</v>
      </c>
      <c r="G1505" t="s">
        <v>3347</v>
      </c>
      <c r="H1505" t="s">
        <v>4714</v>
      </c>
    </row>
    <row r="1506" spans="1:8">
      <c r="H1506" t="s">
        <v>4731</v>
      </c>
    </row>
    <row r="1507" spans="1:8">
      <c r="H1507" t="s">
        <v>4732</v>
      </c>
    </row>
    <row r="1508" spans="1:8">
      <c r="F1508" t="s">
        <v>2359</v>
      </c>
      <c r="G1508" t="s">
        <v>3348</v>
      </c>
      <c r="H1508" t="s">
        <v>4714</v>
      </c>
    </row>
    <row r="1509" spans="1:8">
      <c r="A1509" t="s">
        <v>349</v>
      </c>
      <c r="B1509">
        <f>HYPERLINK("https://github.com/pmd/pmd/commit/378c903e9cd1798a7ca4ebd6cf26c6a2275bcd0a", "378c903e9cd1798a7ca4ebd6cf26c6a2275bcd0a")</f>
        <v>0</v>
      </c>
      <c r="C1509">
        <f>HYPERLINK("https://github.com/pmd/pmd/commit/18da883596ef784b40754f1a6ec655e22939def8", "18da883596ef784b40754f1a6ec655e22939def8")</f>
        <v>0</v>
      </c>
      <c r="D1509" t="s">
        <v>773</v>
      </c>
      <c r="E1509" t="s">
        <v>1137</v>
      </c>
      <c r="F1509" t="s">
        <v>2362</v>
      </c>
      <c r="G1509" t="s">
        <v>3349</v>
      </c>
      <c r="H1509" t="s">
        <v>3892</v>
      </c>
    </row>
    <row r="1510" spans="1:8">
      <c r="A1510" t="s">
        <v>355</v>
      </c>
      <c r="B1510">
        <f>HYPERLINK("https://github.com/pmd/pmd/commit/71df067a0dbd27ef78e4c82ca7cc58fd138f65c3", "71df067a0dbd27ef78e4c82ca7cc58fd138f65c3")</f>
        <v>0</v>
      </c>
      <c r="C1510">
        <f>HYPERLINK("https://github.com/pmd/pmd/commit/cbb3d39e338b55d5fa078bb41058b1843a996af5", "cbb3d39e338b55d5fa078bb41058b1843a996af5")</f>
        <v>0</v>
      </c>
      <c r="D1510" t="s">
        <v>776</v>
      </c>
      <c r="E1510" t="s">
        <v>1143</v>
      </c>
      <c r="F1510" t="s">
        <v>2369</v>
      </c>
      <c r="G1510" t="s">
        <v>3354</v>
      </c>
      <c r="H1510" t="s">
        <v>4734</v>
      </c>
    </row>
    <row r="1511" spans="1:8">
      <c r="A1511" t="s">
        <v>355</v>
      </c>
      <c r="B1511">
        <f>HYPERLINK("https://github.com/pmd/pmd/commit/4dad69c9de8be15f151665568d6a0d6b56f04bfc", "4dad69c9de8be15f151665568d6a0d6b56f04bfc")</f>
        <v>0</v>
      </c>
      <c r="C1511">
        <f>HYPERLINK("https://github.com/pmd/pmd/commit/bd574644d021bd8becb74a7ce0c4583a853ead3c", "bd574644d021bd8becb74a7ce0c4583a853ead3c")</f>
        <v>0</v>
      </c>
      <c r="D1511" t="s">
        <v>776</v>
      </c>
      <c r="E1511" t="s">
        <v>1145</v>
      </c>
      <c r="F1511" t="s">
        <v>2369</v>
      </c>
      <c r="G1511" t="s">
        <v>3354</v>
      </c>
      <c r="H1511" t="s">
        <v>4742</v>
      </c>
    </row>
    <row r="1512" spans="1:8">
      <c r="H1512" t="s">
        <v>4743</v>
      </c>
    </row>
    <row r="1513" spans="1:8">
      <c r="H1513" t="s">
        <v>4744</v>
      </c>
    </row>
    <row r="1514" spans="1:8">
      <c r="A1514" t="s">
        <v>356</v>
      </c>
      <c r="B1514">
        <f>HYPERLINK("https://github.com/pmd/pmd/commit/1d6c9327a0df102a7f04308dd07a3b1a226107f2", "1d6c9327a0df102a7f04308dd07a3b1a226107f2")</f>
        <v>0</v>
      </c>
      <c r="C1514">
        <f>HYPERLINK("https://github.com/pmd/pmd/commit/555266b1b13116a046480d82ca872c4969559310", "555266b1b13116a046480d82ca872c4969559310")</f>
        <v>0</v>
      </c>
      <c r="D1514" t="s">
        <v>776</v>
      </c>
      <c r="E1514" t="s">
        <v>1146</v>
      </c>
      <c r="F1514" t="s">
        <v>2370</v>
      </c>
      <c r="G1514" t="s">
        <v>3355</v>
      </c>
      <c r="H1514" t="s">
        <v>4745</v>
      </c>
    </row>
    <row r="1515" spans="1:8">
      <c r="A1515" t="s">
        <v>367</v>
      </c>
      <c r="B1515">
        <f>HYPERLINK("https://github.com/pmd/pmd/commit/eb2d942ed46e820e8ab874da0d9f8057037ab177", "eb2d942ed46e820e8ab874da0d9f8057037ab177")</f>
        <v>0</v>
      </c>
      <c r="C1515">
        <f>HYPERLINK("https://github.com/pmd/pmd/commit/e6663dc9ce108683d5944fb226ed5bbfbe2fa25a", "e6663dc9ce108683d5944fb226ed5bbfbe2fa25a")</f>
        <v>0</v>
      </c>
      <c r="D1515" t="s">
        <v>769</v>
      </c>
      <c r="E1515" t="s">
        <v>1155</v>
      </c>
      <c r="F1515" t="s">
        <v>2417</v>
      </c>
      <c r="G1515" t="s">
        <v>2800</v>
      </c>
      <c r="H1515" t="s">
        <v>4164</v>
      </c>
    </row>
    <row r="1516" spans="1:8">
      <c r="H1516" t="s">
        <v>4165</v>
      </c>
    </row>
    <row r="1517" spans="1:8">
      <c r="F1517" t="s">
        <v>2419</v>
      </c>
      <c r="G1517" t="s">
        <v>3383</v>
      </c>
      <c r="H1517" t="s">
        <v>4746</v>
      </c>
    </row>
    <row r="1518" spans="1:8">
      <c r="H1518" t="s">
        <v>4747</v>
      </c>
    </row>
    <row r="1519" spans="1:8">
      <c r="H1519" t="s">
        <v>4748</v>
      </c>
    </row>
    <row r="1520" spans="1:8">
      <c r="F1520" t="s">
        <v>2420</v>
      </c>
      <c r="G1520" t="s">
        <v>3384</v>
      </c>
      <c r="H1520" t="s">
        <v>4749</v>
      </c>
    </row>
    <row r="1521" spans="1:8">
      <c r="H1521" t="s">
        <v>4750</v>
      </c>
    </row>
    <row r="1522" spans="1:8">
      <c r="A1522" t="s">
        <v>368</v>
      </c>
      <c r="B1522">
        <f>HYPERLINK("https://github.com/pmd/pmd/commit/e2801519874e8a9695366946e6a51b479b3e4703", "e2801519874e8a9695366946e6a51b479b3e4703")</f>
        <v>0</v>
      </c>
      <c r="C1522">
        <f>HYPERLINK("https://github.com/pmd/pmd/commit/eb2d942ed46e820e8ab874da0d9f8057037ab177", "eb2d942ed46e820e8ab874da0d9f8057037ab177")</f>
        <v>0</v>
      </c>
      <c r="D1522" t="s">
        <v>769</v>
      </c>
      <c r="E1522" t="s">
        <v>1156</v>
      </c>
      <c r="F1522" t="s">
        <v>2421</v>
      </c>
      <c r="G1522" t="s">
        <v>3385</v>
      </c>
      <c r="H1522" t="s">
        <v>4751</v>
      </c>
    </row>
    <row r="1523" spans="1:8">
      <c r="H1523" t="s">
        <v>4752</v>
      </c>
    </row>
    <row r="1524" spans="1:8">
      <c r="F1524" t="s">
        <v>2372</v>
      </c>
      <c r="G1524" t="s">
        <v>2975</v>
      </c>
      <c r="H1524" t="s">
        <v>4001</v>
      </c>
    </row>
    <row r="1525" spans="1:8">
      <c r="H1525" t="s">
        <v>4002</v>
      </c>
    </row>
    <row r="1526" spans="1:8">
      <c r="H1526" t="s">
        <v>4003</v>
      </c>
    </row>
    <row r="1527" spans="1:8">
      <c r="H1527" t="s">
        <v>4004</v>
      </c>
    </row>
    <row r="1528" spans="1:8">
      <c r="H1528" t="s">
        <v>4005</v>
      </c>
    </row>
    <row r="1529" spans="1:8">
      <c r="H1529" t="s">
        <v>4753</v>
      </c>
    </row>
    <row r="1530" spans="1:8">
      <c r="F1530" t="s">
        <v>2391</v>
      </c>
      <c r="G1530" t="s">
        <v>2918</v>
      </c>
      <c r="H1530" t="s">
        <v>4033</v>
      </c>
    </row>
    <row r="1531" spans="1:8">
      <c r="H1531" t="s">
        <v>4034</v>
      </c>
    </row>
    <row r="1532" spans="1:8">
      <c r="H1532" t="s">
        <v>4035</v>
      </c>
    </row>
    <row r="1533" spans="1:8">
      <c r="H1533" t="s">
        <v>4036</v>
      </c>
    </row>
    <row r="1534" spans="1:8">
      <c r="H1534" t="s">
        <v>4038</v>
      </c>
    </row>
    <row r="1535" spans="1:8">
      <c r="H1535" t="s">
        <v>4039</v>
      </c>
    </row>
    <row r="1536" spans="1:8">
      <c r="H1536" t="s">
        <v>4040</v>
      </c>
    </row>
    <row r="1537" spans="8:8">
      <c r="H1537" t="s">
        <v>4041</v>
      </c>
    </row>
    <row r="1538" spans="8:8">
      <c r="H1538" t="s">
        <v>4042</v>
      </c>
    </row>
    <row r="1539" spans="8:8">
      <c r="H1539" t="s">
        <v>4043</v>
      </c>
    </row>
    <row r="1540" spans="8:8">
      <c r="H1540" t="s">
        <v>4044</v>
      </c>
    </row>
    <row r="1541" spans="8:8">
      <c r="H1541" t="s">
        <v>4045</v>
      </c>
    </row>
    <row r="1542" spans="8:8">
      <c r="H1542" t="s">
        <v>4046</v>
      </c>
    </row>
    <row r="1543" spans="8:8">
      <c r="H1543" t="s">
        <v>4047</v>
      </c>
    </row>
    <row r="1544" spans="8:8">
      <c r="H1544" t="s">
        <v>4048</v>
      </c>
    </row>
    <row r="1545" spans="8:8">
      <c r="H1545" t="s">
        <v>4049</v>
      </c>
    </row>
    <row r="1546" spans="8:8">
      <c r="H1546" t="s">
        <v>4050</v>
      </c>
    </row>
    <row r="1547" spans="8:8">
      <c r="H1547" t="s">
        <v>4051</v>
      </c>
    </row>
    <row r="1548" spans="8:8">
      <c r="H1548" t="s">
        <v>4052</v>
      </c>
    </row>
    <row r="1549" spans="8:8">
      <c r="H1549" t="s">
        <v>4053</v>
      </c>
    </row>
    <row r="1550" spans="8:8">
      <c r="H1550" t="s">
        <v>4054</v>
      </c>
    </row>
    <row r="1551" spans="8:8">
      <c r="H1551" t="s">
        <v>4055</v>
      </c>
    </row>
    <row r="1552" spans="8:8">
      <c r="H1552" t="s">
        <v>4056</v>
      </c>
    </row>
    <row r="1553" spans="1:8">
      <c r="H1553" t="s">
        <v>4057</v>
      </c>
    </row>
    <row r="1554" spans="1:8">
      <c r="H1554" t="s">
        <v>4058</v>
      </c>
    </row>
    <row r="1555" spans="1:8">
      <c r="H1555" t="s">
        <v>4059</v>
      </c>
    </row>
    <row r="1556" spans="1:8">
      <c r="H1556" t="s">
        <v>4060</v>
      </c>
    </row>
    <row r="1557" spans="1:8">
      <c r="H1557" t="s">
        <v>4062</v>
      </c>
    </row>
    <row r="1558" spans="1:8">
      <c r="H1558" t="s">
        <v>4063</v>
      </c>
    </row>
    <row r="1559" spans="1:8">
      <c r="A1559" t="s">
        <v>369</v>
      </c>
      <c r="B1559">
        <f>HYPERLINK("https://github.com/pmd/pmd/commit/3cb9a423c9007240bed025b8b7b8e62b7f41f97a", "3cb9a423c9007240bed025b8b7b8e62b7f41f97a")</f>
        <v>0</v>
      </c>
      <c r="C1559">
        <f>HYPERLINK("https://github.com/pmd/pmd/commit/e2801519874e8a9695366946e6a51b479b3e4703", "e2801519874e8a9695366946e6a51b479b3e4703")</f>
        <v>0</v>
      </c>
      <c r="D1559" t="s">
        <v>769</v>
      </c>
      <c r="E1559" t="s">
        <v>1157</v>
      </c>
      <c r="F1559" t="s">
        <v>2422</v>
      </c>
      <c r="G1559" t="s">
        <v>3386</v>
      </c>
      <c r="H1559" t="s">
        <v>4602</v>
      </c>
    </row>
    <row r="1560" spans="1:8">
      <c r="F1560" t="s">
        <v>2423</v>
      </c>
      <c r="G1560" t="s">
        <v>3387</v>
      </c>
      <c r="H1560" t="s">
        <v>4754</v>
      </c>
    </row>
    <row r="1561" spans="1:8">
      <c r="H1561" t="s">
        <v>4755</v>
      </c>
    </row>
    <row r="1562" spans="1:8">
      <c r="A1562" t="s">
        <v>370</v>
      </c>
      <c r="B1562">
        <f>HYPERLINK("https://github.com/pmd/pmd/commit/b950929b7cd224c32eef1b2d3afc32d4c6b53ab4", "b950929b7cd224c32eef1b2d3afc32d4c6b53ab4")</f>
        <v>0</v>
      </c>
      <c r="C1562">
        <f>HYPERLINK("https://github.com/pmd/pmd/commit/b6bc06d3d28f538cd70544c0344750da5f500e43", "b6bc06d3d28f538cd70544c0344750da5f500e43")</f>
        <v>0</v>
      </c>
      <c r="D1562" t="s">
        <v>769</v>
      </c>
      <c r="E1562" t="s">
        <v>1158</v>
      </c>
      <c r="F1562" t="s">
        <v>2415</v>
      </c>
      <c r="G1562" t="s">
        <v>3381</v>
      </c>
      <c r="H1562" t="s">
        <v>4758</v>
      </c>
    </row>
    <row r="1563" spans="1:8">
      <c r="A1563" t="s">
        <v>372</v>
      </c>
      <c r="B1563">
        <f>HYPERLINK("https://github.com/pmd/pmd/commit/d5a9ba949f154c0826c17959505504cf8caf3596", "d5a9ba949f154c0826c17959505504cf8caf3596")</f>
        <v>0</v>
      </c>
      <c r="C1563">
        <f>HYPERLINK("https://github.com/pmd/pmd/commit/854bde01898c13a527d577449c1f208d01794fb2", "854bde01898c13a527d577449c1f208d01794fb2")</f>
        <v>0</v>
      </c>
      <c r="D1563" t="s">
        <v>776</v>
      </c>
      <c r="E1563" t="s">
        <v>1160</v>
      </c>
      <c r="F1563" t="s">
        <v>2369</v>
      </c>
      <c r="G1563" t="s">
        <v>3354</v>
      </c>
      <c r="H1563" t="s">
        <v>4759</v>
      </c>
    </row>
    <row r="1564" spans="1:8">
      <c r="A1564" t="s">
        <v>374</v>
      </c>
      <c r="B1564">
        <f>HYPERLINK("https://github.com/pmd/pmd/commit/47b29dfaa7a5f7054145dd5a886ce1b8f5e78d04", "47b29dfaa7a5f7054145dd5a886ce1b8f5e78d04")</f>
        <v>0</v>
      </c>
      <c r="C1564">
        <f>HYPERLINK("https://github.com/pmd/pmd/commit/5c91394619adac230cfc9ad7d860d079e91c4d80", "5c91394619adac230cfc9ad7d860d079e91c4d80")</f>
        <v>0</v>
      </c>
      <c r="D1564" t="s">
        <v>777</v>
      </c>
      <c r="E1564" t="s">
        <v>1162</v>
      </c>
      <c r="F1564" t="s">
        <v>2425</v>
      </c>
      <c r="G1564" t="s">
        <v>3199</v>
      </c>
      <c r="H1564" t="s">
        <v>4258</v>
      </c>
    </row>
    <row r="1565" spans="1:8">
      <c r="F1565" t="s">
        <v>2426</v>
      </c>
      <c r="G1565" t="s">
        <v>3389</v>
      </c>
      <c r="H1565" t="s">
        <v>4631</v>
      </c>
    </row>
    <row r="1566" spans="1:8">
      <c r="F1566" t="s">
        <v>2428</v>
      </c>
      <c r="G1566" t="s">
        <v>3337</v>
      </c>
      <c r="H1566" t="s">
        <v>4683</v>
      </c>
    </row>
    <row r="1567" spans="1:8">
      <c r="H1567" t="s">
        <v>4684</v>
      </c>
    </row>
    <row r="1568" spans="1:8">
      <c r="F1568" t="s">
        <v>2429</v>
      </c>
      <c r="G1568" t="s">
        <v>3391</v>
      </c>
      <c r="H1568" t="s">
        <v>4632</v>
      </c>
    </row>
    <row r="1569" spans="1:8">
      <c r="H1569" t="s">
        <v>4653</v>
      </c>
    </row>
    <row r="1570" spans="1:8">
      <c r="H1570" t="s">
        <v>4657</v>
      </c>
    </row>
    <row r="1571" spans="1:8">
      <c r="H1571" t="s">
        <v>4661</v>
      </c>
    </row>
    <row r="1572" spans="1:8">
      <c r="H1572" t="s">
        <v>4662</v>
      </c>
    </row>
    <row r="1573" spans="1:8">
      <c r="F1573" t="s">
        <v>2430</v>
      </c>
      <c r="G1573" t="s">
        <v>3339</v>
      </c>
      <c r="H1573" t="s">
        <v>4693</v>
      </c>
    </row>
    <row r="1574" spans="1:8">
      <c r="A1574" t="s">
        <v>376</v>
      </c>
      <c r="B1574">
        <f>HYPERLINK("https://github.com/pmd/pmd/commit/83dc8d6272f3fa673d44289e71e52a5a9db9eeac", "83dc8d6272f3fa673d44289e71e52a5a9db9eeac")</f>
        <v>0</v>
      </c>
      <c r="C1574">
        <f>HYPERLINK("https://github.com/pmd/pmd/commit/8af50fb169456953bdc8d74c62de07caa8d90e5c", "8af50fb169456953bdc8d74c62de07caa8d90e5c")</f>
        <v>0</v>
      </c>
      <c r="D1574" t="s">
        <v>777</v>
      </c>
      <c r="E1574" t="s">
        <v>1164</v>
      </c>
      <c r="F1574" t="s">
        <v>2432</v>
      </c>
      <c r="G1574" t="s">
        <v>3391</v>
      </c>
      <c r="H1574" t="s">
        <v>4649</v>
      </c>
    </row>
    <row r="1575" spans="1:8">
      <c r="H1575" t="s">
        <v>4650</v>
      </c>
    </row>
    <row r="1576" spans="1:8">
      <c r="H1576" t="s">
        <v>4655</v>
      </c>
    </row>
    <row r="1577" spans="1:8">
      <c r="H1577" t="s">
        <v>4656</v>
      </c>
    </row>
    <row r="1578" spans="1:8">
      <c r="H1578" t="s">
        <v>4659</v>
      </c>
    </row>
    <row r="1579" spans="1:8">
      <c r="H1579" t="s">
        <v>4660</v>
      </c>
    </row>
    <row r="1580" spans="1:8">
      <c r="H1580" t="s">
        <v>4663</v>
      </c>
    </row>
    <row r="1581" spans="1:8">
      <c r="H1581" t="s">
        <v>4664</v>
      </c>
    </row>
    <row r="1582" spans="1:8">
      <c r="H1582" t="s">
        <v>4665</v>
      </c>
    </row>
    <row r="1583" spans="1:8">
      <c r="H1583" t="s">
        <v>4666</v>
      </c>
    </row>
    <row r="1584" spans="1:8">
      <c r="A1584" t="s">
        <v>377</v>
      </c>
      <c r="B1584">
        <f>HYPERLINK("https://github.com/pmd/pmd/commit/cd2eb5dcf18734139323301a55fa051548ab24cb", "cd2eb5dcf18734139323301a55fa051548ab24cb")</f>
        <v>0</v>
      </c>
      <c r="C1584">
        <f>HYPERLINK("https://github.com/pmd/pmd/commit/76dda01512112d51bd57f223f0be7ae8e9b75c16", "76dda01512112d51bd57f223f0be7ae8e9b75c16")</f>
        <v>0</v>
      </c>
      <c r="D1584" t="s">
        <v>777</v>
      </c>
      <c r="E1584" t="s">
        <v>1165</v>
      </c>
      <c r="F1584" t="s">
        <v>2432</v>
      </c>
      <c r="G1584" t="s">
        <v>3391</v>
      </c>
      <c r="H1584" t="s">
        <v>4654</v>
      </c>
    </row>
    <row r="1585" spans="1:8">
      <c r="H1585" t="s">
        <v>4675</v>
      </c>
    </row>
    <row r="1586" spans="1:8">
      <c r="A1586" t="s">
        <v>378</v>
      </c>
      <c r="B1586">
        <f>HYPERLINK("https://github.com/pmd/pmd/commit/1218cd5c5b949ee075ff02d1aefc6b340ae74610", "1218cd5c5b949ee075ff02d1aefc6b340ae74610")</f>
        <v>0</v>
      </c>
      <c r="C1586">
        <f>HYPERLINK("https://github.com/pmd/pmd/commit/b7974d0486a205c4e9e2848517f408a77509f81a", "b7974d0486a205c4e9e2848517f408a77509f81a")</f>
        <v>0</v>
      </c>
      <c r="D1586" t="s">
        <v>776</v>
      </c>
      <c r="E1586" t="s">
        <v>1162</v>
      </c>
      <c r="F1586" t="s">
        <v>2425</v>
      </c>
      <c r="G1586" t="s">
        <v>3199</v>
      </c>
      <c r="H1586" t="s">
        <v>4258</v>
      </c>
    </row>
    <row r="1587" spans="1:8">
      <c r="F1587" t="s">
        <v>2426</v>
      </c>
      <c r="G1587" t="s">
        <v>3389</v>
      </c>
      <c r="H1587" t="s">
        <v>4631</v>
      </c>
    </row>
    <row r="1588" spans="1:8">
      <c r="F1588" t="s">
        <v>2428</v>
      </c>
      <c r="G1588" t="s">
        <v>3337</v>
      </c>
      <c r="H1588" t="s">
        <v>4683</v>
      </c>
    </row>
    <row r="1589" spans="1:8">
      <c r="H1589" t="s">
        <v>4684</v>
      </c>
    </row>
    <row r="1590" spans="1:8">
      <c r="F1590" t="s">
        <v>2429</v>
      </c>
      <c r="G1590" t="s">
        <v>3391</v>
      </c>
      <c r="H1590" t="s">
        <v>4632</v>
      </c>
    </row>
    <row r="1591" spans="1:8">
      <c r="H1591" t="s">
        <v>4653</v>
      </c>
    </row>
    <row r="1592" spans="1:8">
      <c r="H1592" t="s">
        <v>4657</v>
      </c>
    </row>
    <row r="1593" spans="1:8">
      <c r="H1593" t="s">
        <v>4661</v>
      </c>
    </row>
    <row r="1594" spans="1:8">
      <c r="H1594" t="s">
        <v>4662</v>
      </c>
    </row>
    <row r="1595" spans="1:8">
      <c r="F1595" t="s">
        <v>2430</v>
      </c>
      <c r="G1595" t="s">
        <v>3339</v>
      </c>
      <c r="H1595" t="s">
        <v>4693</v>
      </c>
    </row>
    <row r="1596" spans="1:8">
      <c r="A1596" t="s">
        <v>379</v>
      </c>
      <c r="B1596">
        <f>HYPERLINK("https://github.com/pmd/pmd/commit/7d9cd70e5531206dde733480900fdf56386a4a29", "7d9cd70e5531206dde733480900fdf56386a4a29")</f>
        <v>0</v>
      </c>
      <c r="C1596">
        <f>HYPERLINK("https://github.com/pmd/pmd/commit/72122470c7219a5874587b4c1ca33dfbd73df7a4", "72122470c7219a5874587b4c1ca33dfbd73df7a4")</f>
        <v>0</v>
      </c>
      <c r="D1596" t="s">
        <v>776</v>
      </c>
      <c r="E1596" t="s">
        <v>1164</v>
      </c>
      <c r="F1596" t="s">
        <v>2432</v>
      </c>
      <c r="G1596" t="s">
        <v>3391</v>
      </c>
      <c r="H1596" t="s">
        <v>4649</v>
      </c>
    </row>
    <row r="1597" spans="1:8">
      <c r="H1597" t="s">
        <v>4650</v>
      </c>
    </row>
    <row r="1598" spans="1:8">
      <c r="H1598" t="s">
        <v>4655</v>
      </c>
    </row>
    <row r="1599" spans="1:8">
      <c r="H1599" t="s">
        <v>4656</v>
      </c>
    </row>
    <row r="1600" spans="1:8">
      <c r="H1600" t="s">
        <v>4659</v>
      </c>
    </row>
    <row r="1601" spans="1:8">
      <c r="H1601" t="s">
        <v>4660</v>
      </c>
    </row>
    <row r="1602" spans="1:8">
      <c r="H1602" t="s">
        <v>4663</v>
      </c>
    </row>
    <row r="1603" spans="1:8">
      <c r="H1603" t="s">
        <v>4664</v>
      </c>
    </row>
    <row r="1604" spans="1:8">
      <c r="H1604" t="s">
        <v>4665</v>
      </c>
    </row>
    <row r="1605" spans="1:8">
      <c r="H1605" t="s">
        <v>4666</v>
      </c>
    </row>
    <row r="1606" spans="1:8">
      <c r="A1606" t="s">
        <v>379</v>
      </c>
      <c r="B1606">
        <f>HYPERLINK("https://github.com/pmd/pmd/commit/758a131454217900f2b7e45b361ca0173fcaf89b", "758a131454217900f2b7e45b361ca0173fcaf89b")</f>
        <v>0</v>
      </c>
      <c r="C1606">
        <f>HYPERLINK("https://github.com/pmd/pmd/commit/a29e77fe2914e269c547488babd07ac1bea7a01e", "a29e77fe2914e269c547488babd07ac1bea7a01e")</f>
        <v>0</v>
      </c>
      <c r="D1606" t="s">
        <v>776</v>
      </c>
      <c r="E1606" t="s">
        <v>1165</v>
      </c>
      <c r="F1606" t="s">
        <v>2432</v>
      </c>
      <c r="G1606" t="s">
        <v>3391</v>
      </c>
      <c r="H1606" t="s">
        <v>4654</v>
      </c>
    </row>
    <row r="1607" spans="1:8">
      <c r="H1607" t="s">
        <v>4675</v>
      </c>
    </row>
    <row r="1608" spans="1:8">
      <c r="A1608" t="s">
        <v>381</v>
      </c>
      <c r="B1608">
        <f>HYPERLINK("https://github.com/pmd/pmd/commit/3c5c177d952258fbb7a7776e91470078169158ce", "3c5c177d952258fbb7a7776e91470078169158ce")</f>
        <v>0</v>
      </c>
      <c r="C1608">
        <f>HYPERLINK("https://github.com/pmd/pmd/commit/4834af3089593aca74dad80ec53c3359dd705ace", "4834af3089593aca74dad80ec53c3359dd705ace")</f>
        <v>0</v>
      </c>
      <c r="D1608" t="s">
        <v>773</v>
      </c>
      <c r="E1608" t="s">
        <v>1167</v>
      </c>
      <c r="F1608" t="s">
        <v>2433</v>
      </c>
      <c r="G1608" t="s">
        <v>2988</v>
      </c>
      <c r="H1608" t="s">
        <v>4764</v>
      </c>
    </row>
    <row r="1609" spans="1:8">
      <c r="H1609" t="s">
        <v>4765</v>
      </c>
    </row>
    <row r="1610" spans="1:8">
      <c r="H1610" t="s">
        <v>4766</v>
      </c>
    </row>
    <row r="1611" spans="1:8">
      <c r="H1611" t="s">
        <v>4767</v>
      </c>
    </row>
    <row r="1612" spans="1:8">
      <c r="H1612" t="s">
        <v>4768</v>
      </c>
    </row>
    <row r="1613" spans="1:8">
      <c r="A1613" t="s">
        <v>382</v>
      </c>
      <c r="B1613">
        <f>HYPERLINK("https://github.com/pmd/pmd/commit/48e4efea4b2d0a98b2f0c8732a89f122bb0649b4", "48e4efea4b2d0a98b2f0c8732a89f122bb0649b4")</f>
        <v>0</v>
      </c>
      <c r="C1613">
        <f>HYPERLINK("https://github.com/pmd/pmd/commit/44ee615cf26627593f21aa0fc430aa0786483883", "44ee615cf26627593f21aa0fc430aa0786483883")</f>
        <v>0</v>
      </c>
      <c r="D1613" t="s">
        <v>779</v>
      </c>
      <c r="E1613" t="s">
        <v>1167</v>
      </c>
      <c r="F1613" t="s">
        <v>2433</v>
      </c>
      <c r="G1613" t="s">
        <v>2988</v>
      </c>
      <c r="H1613" t="s">
        <v>4764</v>
      </c>
    </row>
    <row r="1614" spans="1:8">
      <c r="H1614" t="s">
        <v>4765</v>
      </c>
    </row>
    <row r="1615" spans="1:8">
      <c r="H1615" t="s">
        <v>4766</v>
      </c>
    </row>
    <row r="1616" spans="1:8">
      <c r="H1616" t="s">
        <v>4767</v>
      </c>
    </row>
    <row r="1617" spans="1:8">
      <c r="H1617" t="s">
        <v>4768</v>
      </c>
    </row>
    <row r="1618" spans="1:8">
      <c r="A1618" t="s">
        <v>386</v>
      </c>
      <c r="B1618">
        <f>HYPERLINK("https://github.com/pmd/pmd/commit/5c8d324230957c08f25833fa187fc02b4867f99b", "5c8d324230957c08f25833fa187fc02b4867f99b")</f>
        <v>0</v>
      </c>
      <c r="C1618">
        <f>HYPERLINK("https://github.com/pmd/pmd/commit/ee0558a07c6d3731e45f926ccc135b4856ebcc03", "ee0558a07c6d3731e45f926ccc135b4856ebcc03")</f>
        <v>0</v>
      </c>
      <c r="D1618" t="s">
        <v>777</v>
      </c>
      <c r="E1618" t="s">
        <v>1170</v>
      </c>
      <c r="F1618" t="s">
        <v>2432</v>
      </c>
      <c r="G1618" t="s">
        <v>3391</v>
      </c>
      <c r="H1618" t="s">
        <v>4637</v>
      </c>
    </row>
    <row r="1619" spans="1:8">
      <c r="A1619" t="s">
        <v>387</v>
      </c>
      <c r="B1619">
        <f>HYPERLINK("https://github.com/pmd/pmd/commit/63ea1906afacc108871bb42c8e98d1e684df58c8", "63ea1906afacc108871bb42c8e98d1e684df58c8")</f>
        <v>0</v>
      </c>
      <c r="C1619">
        <f>HYPERLINK("https://github.com/pmd/pmd/commit/c26891a09149357ceeb05752df6d69eaac236e6e", "c26891a09149357ceeb05752df6d69eaac236e6e")</f>
        <v>0</v>
      </c>
      <c r="D1619" t="s">
        <v>779</v>
      </c>
      <c r="E1619" t="s">
        <v>1171</v>
      </c>
      <c r="F1619" t="s">
        <v>2433</v>
      </c>
      <c r="G1619" t="s">
        <v>2988</v>
      </c>
      <c r="H1619" t="s">
        <v>4771</v>
      </c>
    </row>
    <row r="1620" spans="1:8">
      <c r="H1620" t="s">
        <v>4772</v>
      </c>
    </row>
    <row r="1621" spans="1:8">
      <c r="H1621" t="s">
        <v>4773</v>
      </c>
    </row>
    <row r="1622" spans="1:8">
      <c r="H1622" t="s">
        <v>4774</v>
      </c>
    </row>
    <row r="1623" spans="1:8">
      <c r="H1623" t="s">
        <v>4775</v>
      </c>
    </row>
    <row r="1624" spans="1:8">
      <c r="H1624" t="s">
        <v>4776</v>
      </c>
    </row>
    <row r="1625" spans="1:8">
      <c r="H1625" t="s">
        <v>4777</v>
      </c>
    </row>
    <row r="1626" spans="1:8">
      <c r="H1626" t="s">
        <v>4778</v>
      </c>
    </row>
    <row r="1627" spans="1:8">
      <c r="H1627" t="s">
        <v>4779</v>
      </c>
    </row>
    <row r="1628" spans="1:8">
      <c r="H1628" t="s">
        <v>4780</v>
      </c>
    </row>
    <row r="1629" spans="1:8">
      <c r="H1629" t="s">
        <v>4781</v>
      </c>
    </row>
    <row r="1630" spans="1:8">
      <c r="H1630" t="s">
        <v>4782</v>
      </c>
    </row>
    <row r="1631" spans="1:8">
      <c r="H1631" t="s">
        <v>4783</v>
      </c>
    </row>
    <row r="1632" spans="1:8">
      <c r="A1632" t="s">
        <v>388</v>
      </c>
      <c r="B1632">
        <f>HYPERLINK("https://github.com/pmd/pmd/commit/0de7313b8b7bf62052db919aac706c1b4ccfb362", "0de7313b8b7bf62052db919aac706c1b4ccfb362")</f>
        <v>0</v>
      </c>
      <c r="C1632">
        <f>HYPERLINK("https://github.com/pmd/pmd/commit/bf3d5437343334060bfc76717665dd452c6e0c17", "bf3d5437343334060bfc76717665dd452c6e0c17")</f>
        <v>0</v>
      </c>
      <c r="D1632" t="s">
        <v>769</v>
      </c>
      <c r="E1632" t="s">
        <v>1172</v>
      </c>
      <c r="F1632" t="s">
        <v>2419</v>
      </c>
      <c r="G1632" t="s">
        <v>3383</v>
      </c>
      <c r="H1632" t="s">
        <v>4746</v>
      </c>
    </row>
    <row r="1633" spans="1:8">
      <c r="H1633" t="s">
        <v>4747</v>
      </c>
    </row>
    <row r="1634" spans="1:8">
      <c r="H1634" t="s">
        <v>4748</v>
      </c>
    </row>
    <row r="1635" spans="1:8">
      <c r="A1635" t="s">
        <v>389</v>
      </c>
      <c r="B1635">
        <f>HYPERLINK("https://github.com/pmd/pmd/commit/c543cef8b16fb80a74dfe1a42c18546001b7a781", "c543cef8b16fb80a74dfe1a42c18546001b7a781")</f>
        <v>0</v>
      </c>
      <c r="C1635">
        <f>HYPERLINK("https://github.com/pmd/pmd/commit/9ad46fbf889db8e2b5a459247b86efa9b5247160", "9ad46fbf889db8e2b5a459247b86efa9b5247160")</f>
        <v>0</v>
      </c>
      <c r="D1635" t="s">
        <v>781</v>
      </c>
      <c r="E1635" t="s">
        <v>1173</v>
      </c>
      <c r="F1635" t="s">
        <v>2436</v>
      </c>
      <c r="G1635" t="s">
        <v>3394</v>
      </c>
      <c r="H1635" t="s">
        <v>4784</v>
      </c>
    </row>
    <row r="1636" spans="1:8">
      <c r="A1636" t="s">
        <v>390</v>
      </c>
      <c r="B1636">
        <f>HYPERLINK("https://github.com/pmd/pmd/commit/8e9313791ff00792a4068fd98b50567ad89fd7b2", "8e9313791ff00792a4068fd98b50567ad89fd7b2")</f>
        <v>0</v>
      </c>
      <c r="C1636">
        <f>HYPERLINK("https://github.com/pmd/pmd/commit/a0525501300fab02da808063043817655feee190", "a0525501300fab02da808063043817655feee190")</f>
        <v>0</v>
      </c>
      <c r="D1636" t="s">
        <v>781</v>
      </c>
      <c r="E1636" t="s">
        <v>1174</v>
      </c>
      <c r="F1636" t="s">
        <v>2437</v>
      </c>
      <c r="G1636" t="s">
        <v>3395</v>
      </c>
      <c r="H1636" t="s">
        <v>4785</v>
      </c>
    </row>
    <row r="1637" spans="1:8">
      <c r="F1637" t="s">
        <v>2438</v>
      </c>
      <c r="G1637" t="s">
        <v>3396</v>
      </c>
      <c r="H1637" t="s">
        <v>4786</v>
      </c>
    </row>
    <row r="1638" spans="1:8">
      <c r="H1638" t="s">
        <v>4787</v>
      </c>
    </row>
    <row r="1639" spans="1:8">
      <c r="A1639" t="s">
        <v>391</v>
      </c>
      <c r="B1639">
        <f>HYPERLINK("https://github.com/pmd/pmd/commit/18e243447b87f203f0c0652dbee42748f10bb1d5", "18e243447b87f203f0c0652dbee42748f10bb1d5")</f>
        <v>0</v>
      </c>
      <c r="C1639">
        <f>HYPERLINK("https://github.com/pmd/pmd/commit/af284f28b59e2d9645472936beef443291158476", "af284f28b59e2d9645472936beef443291158476")</f>
        <v>0</v>
      </c>
      <c r="D1639" t="s">
        <v>782</v>
      </c>
      <c r="E1639" t="s">
        <v>1175</v>
      </c>
      <c r="F1639" t="s">
        <v>2322</v>
      </c>
      <c r="G1639" t="s">
        <v>3177</v>
      </c>
      <c r="H1639" t="s">
        <v>4788</v>
      </c>
    </row>
    <row r="1640" spans="1:8">
      <c r="A1640" t="s">
        <v>394</v>
      </c>
      <c r="B1640">
        <f>HYPERLINK("https://github.com/pmd/pmd/commit/0f9a4a97c0113641af0277c8bb955afd68983e58", "0f9a4a97c0113641af0277c8bb955afd68983e58")</f>
        <v>0</v>
      </c>
      <c r="C1640">
        <f>HYPERLINK("https://github.com/pmd/pmd/commit/2c861a2f6c040b348aa6ffe9a64f2eb106c2bbfb", "2c861a2f6c040b348aa6ffe9a64f2eb106c2bbfb")</f>
        <v>0</v>
      </c>
      <c r="D1640" t="s">
        <v>769</v>
      </c>
      <c r="E1640" t="s">
        <v>1178</v>
      </c>
      <c r="F1640" t="s">
        <v>2421</v>
      </c>
      <c r="G1640" t="s">
        <v>3385</v>
      </c>
      <c r="H1640" t="s">
        <v>4792</v>
      </c>
    </row>
    <row r="1641" spans="1:8">
      <c r="H1641" t="s">
        <v>4793</v>
      </c>
    </row>
    <row r="1642" spans="1:8">
      <c r="F1642" t="s">
        <v>2440</v>
      </c>
      <c r="G1642" t="s">
        <v>3398</v>
      </c>
      <c r="H1642" t="s">
        <v>4340</v>
      </c>
    </row>
    <row r="1643" spans="1:8">
      <c r="A1643" t="s">
        <v>395</v>
      </c>
      <c r="B1643">
        <f>HYPERLINK("https://github.com/pmd/pmd/commit/739dccfcca05778793fc7d613b660e86fb3b7b99", "739dccfcca05778793fc7d613b660e86fb3b7b99")</f>
        <v>0</v>
      </c>
      <c r="C1643">
        <f>HYPERLINK("https://github.com/pmd/pmd/commit/bb8fe903eac94c0f0e849d14a0be86e1e2503890", "bb8fe903eac94c0f0e849d14a0be86e1e2503890")</f>
        <v>0</v>
      </c>
      <c r="D1643" t="s">
        <v>781</v>
      </c>
      <c r="E1643" t="s">
        <v>1179</v>
      </c>
      <c r="F1643" t="s">
        <v>2296</v>
      </c>
      <c r="G1643" t="s">
        <v>3310</v>
      </c>
      <c r="H1643" t="s">
        <v>4273</v>
      </c>
    </row>
    <row r="1644" spans="1:8">
      <c r="F1644" t="s">
        <v>2297</v>
      </c>
      <c r="G1644" t="s">
        <v>3173</v>
      </c>
      <c r="H1644" t="s">
        <v>4273</v>
      </c>
    </row>
    <row r="1645" spans="1:8">
      <c r="F1645" t="s">
        <v>2301</v>
      </c>
      <c r="G1645" t="s">
        <v>3010</v>
      </c>
      <c r="H1645" t="s">
        <v>4273</v>
      </c>
    </row>
    <row r="1646" spans="1:8">
      <c r="A1646" t="s">
        <v>396</v>
      </c>
      <c r="B1646">
        <f>HYPERLINK("https://github.com/pmd/pmd/commit/df59eb8977bd2e51f9e396cc6a2cc62fd088b7a0", "df59eb8977bd2e51f9e396cc6a2cc62fd088b7a0")</f>
        <v>0</v>
      </c>
      <c r="C1646">
        <f>HYPERLINK("https://github.com/pmd/pmd/commit/e1b12da1747de470397d4e02e01caaf4e2c81eed", "e1b12da1747de470397d4e02e01caaf4e2c81eed")</f>
        <v>0</v>
      </c>
      <c r="D1646" t="s">
        <v>781</v>
      </c>
      <c r="E1646" t="s">
        <v>1180</v>
      </c>
      <c r="F1646" t="s">
        <v>2299</v>
      </c>
      <c r="G1646" t="s">
        <v>3312</v>
      </c>
      <c r="H1646" t="s">
        <v>4802</v>
      </c>
    </row>
    <row r="1647" spans="1:8">
      <c r="H1647" t="s">
        <v>4803</v>
      </c>
    </row>
    <row r="1648" spans="1:8">
      <c r="H1648" t="s">
        <v>4804</v>
      </c>
    </row>
    <row r="1649" spans="1:8">
      <c r="A1649" t="s">
        <v>398</v>
      </c>
      <c r="B1649">
        <f>HYPERLINK("https://github.com/pmd/pmd/commit/8474131f5bd11c3851de4ea40e3041b60c8fe22c", "8474131f5bd11c3851de4ea40e3041b60c8fe22c")</f>
        <v>0</v>
      </c>
      <c r="C1649">
        <f>HYPERLINK("https://github.com/pmd/pmd/commit/5e57af605c6a974370efa64fc9bf6b74c90f9bf5", "5e57af605c6a974370efa64fc9bf6b74c90f9bf5")</f>
        <v>0</v>
      </c>
      <c r="D1649" t="s">
        <v>781</v>
      </c>
      <c r="E1649" t="s">
        <v>1182</v>
      </c>
      <c r="F1649" t="s">
        <v>2442</v>
      </c>
      <c r="G1649" t="s">
        <v>3400</v>
      </c>
      <c r="H1649" t="s">
        <v>4806</v>
      </c>
    </row>
    <row r="1650" spans="1:8">
      <c r="A1650" t="s">
        <v>402</v>
      </c>
      <c r="B1650">
        <f>HYPERLINK("https://github.com/pmd/pmd/commit/b38dc2cd02396d6b2995249ee354dbb60f5badd5", "b38dc2cd02396d6b2995249ee354dbb60f5badd5")</f>
        <v>0</v>
      </c>
      <c r="C1650">
        <f>HYPERLINK("https://github.com/pmd/pmd/commit/6fb3b99c2c060bd67bd4c1b11281b48f8cf5536c", "6fb3b99c2c060bd67bd4c1b11281b48f8cf5536c")</f>
        <v>0</v>
      </c>
      <c r="D1650" t="s">
        <v>782</v>
      </c>
      <c r="E1650" t="s">
        <v>1186</v>
      </c>
      <c r="F1650" t="s">
        <v>2445</v>
      </c>
      <c r="G1650" t="s">
        <v>3404</v>
      </c>
      <c r="H1650" t="s">
        <v>4816</v>
      </c>
    </row>
    <row r="1651" spans="1:8">
      <c r="H1651" t="s">
        <v>4817</v>
      </c>
    </row>
    <row r="1652" spans="1:8">
      <c r="H1652" t="s">
        <v>4818</v>
      </c>
    </row>
    <row r="1653" spans="1:8">
      <c r="H1653" t="s">
        <v>4819</v>
      </c>
    </row>
    <row r="1654" spans="1:8">
      <c r="A1654" t="s">
        <v>403</v>
      </c>
      <c r="B1654">
        <f>HYPERLINK("https://github.com/pmd/pmd/commit/6b335b1a253dfd97822e80fb5dab13cb1c822fb1", "6b335b1a253dfd97822e80fb5dab13cb1c822fb1")</f>
        <v>0</v>
      </c>
      <c r="C1654">
        <f>HYPERLINK("https://github.com/pmd/pmd/commit/db6dc4d5bcbba81a3f9d0f85c8301ebb6762a615", "db6dc4d5bcbba81a3f9d0f85c8301ebb6762a615")</f>
        <v>0</v>
      </c>
      <c r="D1654" t="s">
        <v>782</v>
      </c>
      <c r="E1654" t="s">
        <v>1187</v>
      </c>
      <c r="F1654" t="s">
        <v>2445</v>
      </c>
      <c r="G1654" t="s">
        <v>3404</v>
      </c>
      <c r="H1654" t="s">
        <v>4820</v>
      </c>
    </row>
    <row r="1655" spans="1:8">
      <c r="A1655" t="s">
        <v>407</v>
      </c>
      <c r="B1655">
        <f>HYPERLINK("https://github.com/pmd/pmd/commit/6d0ebbf63d6be28efedbb0c3e4d6b8aee6b89be5", "6d0ebbf63d6be28efedbb0c3e4d6b8aee6b89be5")</f>
        <v>0</v>
      </c>
      <c r="C1655">
        <f>HYPERLINK("https://github.com/pmd/pmd/commit/aa8c21d6e94d44a5035ee7536c770a59ec8fc8ed", "aa8c21d6e94d44a5035ee7536c770a59ec8fc8ed")</f>
        <v>0</v>
      </c>
      <c r="D1655" t="s">
        <v>781</v>
      </c>
      <c r="E1655" t="s">
        <v>1191</v>
      </c>
      <c r="F1655" t="s">
        <v>2447</v>
      </c>
      <c r="G1655" t="s">
        <v>3402</v>
      </c>
      <c r="H1655" t="s">
        <v>4821</v>
      </c>
    </row>
    <row r="1656" spans="1:8">
      <c r="H1656" t="s">
        <v>4822</v>
      </c>
    </row>
    <row r="1657" spans="1:8">
      <c r="H1657" t="s">
        <v>4823</v>
      </c>
    </row>
    <row r="1658" spans="1:8">
      <c r="H1658" t="s">
        <v>4824</v>
      </c>
    </row>
    <row r="1659" spans="1:8">
      <c r="H1659" t="s">
        <v>4825</v>
      </c>
    </row>
    <row r="1660" spans="1:8">
      <c r="F1660" t="s">
        <v>2449</v>
      </c>
      <c r="G1660" t="s">
        <v>3407</v>
      </c>
      <c r="H1660" t="s">
        <v>4827</v>
      </c>
    </row>
    <row r="1661" spans="1:8">
      <c r="H1661" t="s">
        <v>4828</v>
      </c>
    </row>
    <row r="1662" spans="1:8">
      <c r="H1662" t="s">
        <v>4829</v>
      </c>
    </row>
    <row r="1663" spans="1:8">
      <c r="H1663" t="s">
        <v>4830</v>
      </c>
    </row>
    <row r="1664" spans="1:8">
      <c r="H1664" t="s">
        <v>4831</v>
      </c>
    </row>
    <row r="1665" spans="1:8">
      <c r="H1665" t="s">
        <v>4832</v>
      </c>
    </row>
    <row r="1666" spans="1:8">
      <c r="H1666" t="s">
        <v>4833</v>
      </c>
    </row>
    <row r="1667" spans="1:8">
      <c r="A1667" t="s">
        <v>408</v>
      </c>
      <c r="B1667">
        <f>HYPERLINK("https://github.com/pmd/pmd/commit/152dddf6c550603a4b3e4902321e0acc71aeb746", "152dddf6c550603a4b3e4902321e0acc71aeb746")</f>
        <v>0</v>
      </c>
      <c r="C1667">
        <f>HYPERLINK("https://github.com/pmd/pmd/commit/909f98957134b615cf3b12b83df3de86117abaa0", "909f98957134b615cf3b12b83df3de86117abaa0")</f>
        <v>0</v>
      </c>
      <c r="D1667" t="s">
        <v>781</v>
      </c>
      <c r="E1667" t="s">
        <v>1192</v>
      </c>
      <c r="F1667" t="s">
        <v>2451</v>
      </c>
      <c r="G1667" t="s">
        <v>3408</v>
      </c>
      <c r="H1667" t="s">
        <v>4824</v>
      </c>
    </row>
    <row r="1668" spans="1:8">
      <c r="H1668" t="s">
        <v>4825</v>
      </c>
    </row>
    <row r="1669" spans="1:8">
      <c r="A1669" t="s">
        <v>411</v>
      </c>
      <c r="B1669">
        <f>HYPERLINK("https://github.com/pmd/pmd/commit/76b9b393689d4d5a2e3ecce2fc78ffca524e8f0d", "76b9b393689d4d5a2e3ecce2fc78ffca524e8f0d")</f>
        <v>0</v>
      </c>
      <c r="C1669">
        <f>HYPERLINK("https://github.com/pmd/pmd/commit/23a936e6548b228410c7c402265b578aaa1d3bf3", "23a936e6548b228410c7c402265b578aaa1d3bf3")</f>
        <v>0</v>
      </c>
      <c r="D1669" t="s">
        <v>781</v>
      </c>
      <c r="E1669" t="s">
        <v>1195</v>
      </c>
      <c r="F1669" t="s">
        <v>2453</v>
      </c>
      <c r="G1669" t="s">
        <v>3403</v>
      </c>
      <c r="H1669" t="s">
        <v>4809</v>
      </c>
    </row>
    <row r="1670" spans="1:8">
      <c r="H1670" t="s">
        <v>4810</v>
      </c>
    </row>
    <row r="1671" spans="1:8">
      <c r="H1671" t="s">
        <v>4811</v>
      </c>
    </row>
    <row r="1672" spans="1:8">
      <c r="H1672" t="s">
        <v>4812</v>
      </c>
    </row>
    <row r="1673" spans="1:8">
      <c r="A1673" t="s">
        <v>413</v>
      </c>
      <c r="B1673">
        <f>HYPERLINK("https://github.com/pmd/pmd/commit/f7d67df4426db0a29170e3e14f2c1e84aa6008d2", "f7d67df4426db0a29170e3e14f2c1e84aa6008d2")</f>
        <v>0</v>
      </c>
      <c r="C1673">
        <f>HYPERLINK("https://github.com/pmd/pmd/commit/b42ba5ea45adddbc44e74afa2569b38a3c47c6c6", "b42ba5ea45adddbc44e74afa2569b38a3c47c6c6")</f>
        <v>0</v>
      </c>
      <c r="D1673" t="s">
        <v>783</v>
      </c>
      <c r="E1673" t="s">
        <v>1197</v>
      </c>
      <c r="F1673" t="s">
        <v>2439</v>
      </c>
      <c r="G1673" t="s">
        <v>3397</v>
      </c>
      <c r="H1673" t="s">
        <v>4836</v>
      </c>
    </row>
    <row r="1674" spans="1:8">
      <c r="A1674" t="s">
        <v>414</v>
      </c>
      <c r="B1674">
        <f>HYPERLINK("https://github.com/pmd/pmd/commit/15b638082b9006c274d069d1c70ff327e1bc2c04", "15b638082b9006c274d069d1c70ff327e1bc2c04")</f>
        <v>0</v>
      </c>
      <c r="C1674">
        <f>HYPERLINK("https://github.com/pmd/pmd/commit/619f19cd831fc94b2191187f2085d7556127f08b", "619f19cd831fc94b2191187f2085d7556127f08b")</f>
        <v>0</v>
      </c>
      <c r="D1674" t="s">
        <v>781</v>
      </c>
      <c r="E1674" t="s">
        <v>1198</v>
      </c>
      <c r="F1674" t="s">
        <v>2456</v>
      </c>
      <c r="G1674" t="s">
        <v>3411</v>
      </c>
      <c r="H1674" t="s">
        <v>4839</v>
      </c>
    </row>
    <row r="1675" spans="1:8">
      <c r="A1675" t="s">
        <v>419</v>
      </c>
      <c r="B1675">
        <f>HYPERLINK("https://github.com/pmd/pmd/commit/1308b2c7fa57160c019d5ebdb611e40539080ec0", "1308b2c7fa57160c019d5ebdb611e40539080ec0")</f>
        <v>0</v>
      </c>
      <c r="C1675">
        <f>HYPERLINK("https://github.com/pmd/pmd/commit/2d15c6dba6fb8f00f308dfb63683671a897c0374", "2d15c6dba6fb8f00f308dfb63683671a897c0374")</f>
        <v>0</v>
      </c>
      <c r="D1675" t="s">
        <v>779</v>
      </c>
      <c r="E1675" t="s">
        <v>1203</v>
      </c>
      <c r="F1675" t="s">
        <v>2369</v>
      </c>
      <c r="G1675" t="s">
        <v>3354</v>
      </c>
      <c r="H1675" t="s">
        <v>4840</v>
      </c>
    </row>
    <row r="1676" spans="1:8">
      <c r="H1676" t="s">
        <v>4841</v>
      </c>
    </row>
    <row r="1677" spans="1:8">
      <c r="A1677" t="s">
        <v>421</v>
      </c>
      <c r="B1677">
        <f>HYPERLINK("https://github.com/pmd/pmd/commit/c29f2a44e61e259a6103ef5ed874d3cf02c24d74", "c29f2a44e61e259a6103ef5ed874d3cf02c24d74")</f>
        <v>0</v>
      </c>
      <c r="C1677">
        <f>HYPERLINK("https://github.com/pmd/pmd/commit/1d07ad353eee6e8ccaeb0b013629571ce6663617", "1d07ad353eee6e8ccaeb0b013629571ce6663617")</f>
        <v>0</v>
      </c>
      <c r="D1677" t="s">
        <v>783</v>
      </c>
      <c r="E1677" t="s">
        <v>1205</v>
      </c>
      <c r="F1677" t="s">
        <v>2465</v>
      </c>
      <c r="G1677" t="s">
        <v>2823</v>
      </c>
      <c r="H1677" t="s">
        <v>4582</v>
      </c>
    </row>
    <row r="1678" spans="1:8">
      <c r="A1678" t="s">
        <v>432</v>
      </c>
      <c r="B1678">
        <f>HYPERLINK("https://github.com/pmd/pmd/commit/109f458dbf0d6b8c64d77943f9523d98700162d9", "109f458dbf0d6b8c64d77943f9523d98700162d9")</f>
        <v>0</v>
      </c>
      <c r="C1678">
        <f>HYPERLINK("https://github.com/pmd/pmd/commit/64b862eef965aaa39c17db1808063e2f129d7057", "64b862eef965aaa39c17db1808063e2f129d7057")</f>
        <v>0</v>
      </c>
      <c r="D1678" t="s">
        <v>783</v>
      </c>
      <c r="E1678" t="s">
        <v>1216</v>
      </c>
      <c r="F1678" t="s">
        <v>2372</v>
      </c>
      <c r="G1678" t="s">
        <v>2975</v>
      </c>
      <c r="H1678" t="s">
        <v>4845</v>
      </c>
    </row>
    <row r="1679" spans="1:8">
      <c r="A1679" t="s">
        <v>436</v>
      </c>
      <c r="B1679">
        <f>HYPERLINK("https://github.com/pmd/pmd/commit/65a5d3f835f738fabcc424f1b6f3ee45f2a3cf54", "65a5d3f835f738fabcc424f1b6f3ee45f2a3cf54")</f>
        <v>0</v>
      </c>
      <c r="C1679">
        <f>HYPERLINK("https://github.com/pmd/pmd/commit/57e050f8c509ae873d40063a6e1783bb89380218", "57e050f8c509ae873d40063a6e1783bb89380218")</f>
        <v>0</v>
      </c>
      <c r="D1679" t="s">
        <v>783</v>
      </c>
      <c r="E1679" t="s">
        <v>1220</v>
      </c>
      <c r="F1679" t="s">
        <v>2465</v>
      </c>
      <c r="G1679" t="s">
        <v>2823</v>
      </c>
      <c r="H1679" t="s">
        <v>4865</v>
      </c>
    </row>
    <row r="1680" spans="1:8">
      <c r="A1680" t="s">
        <v>439</v>
      </c>
      <c r="B1680">
        <f>HYPERLINK("https://github.com/pmd/pmd/commit/ccc1443373284682809b5ae6cc0c8714701163bf", "ccc1443373284682809b5ae6cc0c8714701163bf")</f>
        <v>0</v>
      </c>
      <c r="C1680">
        <f>HYPERLINK("https://github.com/pmd/pmd/commit/eb8908796c64c84d5b8adc5de337d1325495365a", "eb8908796c64c84d5b8adc5de337d1325495365a")</f>
        <v>0</v>
      </c>
      <c r="D1680" t="s">
        <v>781</v>
      </c>
      <c r="E1680" t="s">
        <v>1223</v>
      </c>
      <c r="F1680" t="s">
        <v>2322</v>
      </c>
      <c r="G1680" t="s">
        <v>3177</v>
      </c>
      <c r="H1680" t="s">
        <v>4866</v>
      </c>
    </row>
    <row r="1681" spans="1:8">
      <c r="A1681" t="s">
        <v>446</v>
      </c>
      <c r="B1681">
        <f>HYPERLINK("https://github.com/pmd/pmd/commit/b9344ef6f6a75483439fea73403b7724c9e235a5", "b9344ef6f6a75483439fea73403b7724c9e235a5")</f>
        <v>0</v>
      </c>
      <c r="C1681">
        <f>HYPERLINK("https://github.com/pmd/pmd/commit/580c92c5505e1d7bc9cf5ec65342111d8d8990fb", "580c92c5505e1d7bc9cf5ec65342111d8d8990fb")</f>
        <v>0</v>
      </c>
      <c r="D1681" t="s">
        <v>785</v>
      </c>
      <c r="E1681" t="s">
        <v>1230</v>
      </c>
      <c r="F1681" t="s">
        <v>2504</v>
      </c>
      <c r="G1681" t="s">
        <v>3422</v>
      </c>
      <c r="H1681" t="s">
        <v>4870</v>
      </c>
    </row>
    <row r="1682" spans="1:8">
      <c r="A1682" t="s">
        <v>447</v>
      </c>
      <c r="B1682">
        <f>HYPERLINK("https://github.com/pmd/pmd/commit/ce25568664e178cd5f9535d9159e4b0793dd65c0", "ce25568664e178cd5f9535d9159e4b0793dd65c0")</f>
        <v>0</v>
      </c>
      <c r="C1682">
        <f>HYPERLINK("https://github.com/pmd/pmd/commit/e3018c3892bb34805efff9d9a2e4c6acde682887", "e3018c3892bb34805efff9d9a2e4c6acde682887")</f>
        <v>0</v>
      </c>
      <c r="D1682" t="s">
        <v>781</v>
      </c>
      <c r="E1682" t="s">
        <v>1231</v>
      </c>
      <c r="F1682" t="s">
        <v>2505</v>
      </c>
      <c r="G1682" t="s">
        <v>3423</v>
      </c>
      <c r="H1682" t="s">
        <v>4872</v>
      </c>
    </row>
    <row r="1683" spans="1:8">
      <c r="H1683" t="s">
        <v>4873</v>
      </c>
    </row>
    <row r="1684" spans="1:8">
      <c r="A1684" t="s">
        <v>452</v>
      </c>
      <c r="B1684">
        <f>HYPERLINK("https://github.com/pmd/pmd/commit/f14f00975c07a51a66f4b52623a03cf19f033c24", "f14f00975c07a51a66f4b52623a03cf19f033c24")</f>
        <v>0</v>
      </c>
      <c r="C1684">
        <f>HYPERLINK("https://github.com/pmd/pmd/commit/aaabd20173ad7add1ea4a7942e17eb4ac2c554d2", "aaabd20173ad7add1ea4a7942e17eb4ac2c554d2")</f>
        <v>0</v>
      </c>
      <c r="D1684" t="s">
        <v>783</v>
      </c>
      <c r="E1684" t="s">
        <v>1236</v>
      </c>
      <c r="F1684" t="s">
        <v>2513</v>
      </c>
      <c r="G1684" t="s">
        <v>3426</v>
      </c>
      <c r="H1684" t="s">
        <v>4877</v>
      </c>
    </row>
    <row r="1685" spans="1:8">
      <c r="F1685" t="s">
        <v>2515</v>
      </c>
      <c r="G1685" t="s">
        <v>2911</v>
      </c>
      <c r="H1685" t="s">
        <v>4878</v>
      </c>
    </row>
    <row r="1686" spans="1:8">
      <c r="H1686" t="s">
        <v>4879</v>
      </c>
    </row>
    <row r="1687" spans="1:8">
      <c r="H1687" t="s">
        <v>4880</v>
      </c>
    </row>
    <row r="1688" spans="1:8">
      <c r="H1688" t="s">
        <v>4881</v>
      </c>
    </row>
    <row r="1689" spans="1:8">
      <c r="A1689" t="s">
        <v>455</v>
      </c>
      <c r="B1689">
        <f>HYPERLINK("https://github.com/pmd/pmd/commit/b78af8b42c02943a0d3353f721f77c25d3dce23a", "b78af8b42c02943a0d3353f721f77c25d3dce23a")</f>
        <v>0</v>
      </c>
      <c r="C1689">
        <f>HYPERLINK("https://github.com/pmd/pmd/commit/efc22da116dffc30f22f448c95bb3dd6a89f1bd4", "efc22da116dffc30f22f448c95bb3dd6a89f1bd4")</f>
        <v>0</v>
      </c>
      <c r="D1689" t="s">
        <v>781</v>
      </c>
      <c r="E1689" t="s">
        <v>1239</v>
      </c>
      <c r="F1689" t="s">
        <v>2543</v>
      </c>
      <c r="G1689" t="s">
        <v>3427</v>
      </c>
      <c r="H1689" t="s">
        <v>4882</v>
      </c>
    </row>
    <row r="1690" spans="1:8">
      <c r="A1690" t="s">
        <v>457</v>
      </c>
      <c r="B1690">
        <f>HYPERLINK("https://github.com/pmd/pmd/commit/10e27ca3c09adb71bbe50877b484c53e938256ec", "10e27ca3c09adb71bbe50877b484c53e938256ec")</f>
        <v>0</v>
      </c>
      <c r="C1690">
        <f>HYPERLINK("https://github.com/pmd/pmd/commit/32002664f7cf908d1a522a21e8fa306f4485c70e", "32002664f7cf908d1a522a21e8fa306f4485c70e")</f>
        <v>0</v>
      </c>
      <c r="D1690" t="s">
        <v>785</v>
      </c>
      <c r="E1690" t="s">
        <v>1241</v>
      </c>
      <c r="F1690" t="s">
        <v>2294</v>
      </c>
      <c r="G1690" t="s">
        <v>3199</v>
      </c>
      <c r="H1690" t="s">
        <v>4708</v>
      </c>
    </row>
    <row r="1691" spans="1:8">
      <c r="A1691" t="s">
        <v>458</v>
      </c>
      <c r="B1691">
        <f>HYPERLINK("https://github.com/pmd/pmd/commit/4ba1eaa47a77e00538dac0f67109527464384409", "4ba1eaa47a77e00538dac0f67109527464384409")</f>
        <v>0</v>
      </c>
      <c r="C1691">
        <f>HYPERLINK("https://github.com/pmd/pmd/commit/41d52818b1f4d0c314d9053cc3aa3402c209c642", "41d52818b1f4d0c314d9053cc3aa3402c209c642")</f>
        <v>0</v>
      </c>
      <c r="D1691" t="s">
        <v>785</v>
      </c>
      <c r="E1691" t="s">
        <v>1242</v>
      </c>
      <c r="F1691" t="s">
        <v>2550</v>
      </c>
      <c r="G1691" t="s">
        <v>3175</v>
      </c>
      <c r="H1691" t="s">
        <v>4884</v>
      </c>
    </row>
    <row r="1692" spans="1:8">
      <c r="H1692" t="s">
        <v>4885</v>
      </c>
    </row>
    <row r="1693" spans="1:8">
      <c r="H1693" t="s">
        <v>4886</v>
      </c>
    </row>
    <row r="1694" spans="1:8">
      <c r="H1694" t="s">
        <v>4617</v>
      </c>
    </row>
    <row r="1695" spans="1:8">
      <c r="A1695" t="s">
        <v>459</v>
      </c>
      <c r="B1695">
        <f>HYPERLINK("https://github.com/pmd/pmd/commit/9c4c0679421c63412188f3f1c86f0bcd497be90e", "9c4c0679421c63412188f3f1c86f0bcd497be90e")</f>
        <v>0</v>
      </c>
      <c r="C1695">
        <f>HYPERLINK("https://github.com/pmd/pmd/commit/db630557bac9a804b3c303be76c96169432312bd", "db630557bac9a804b3c303be76c96169432312bd")</f>
        <v>0</v>
      </c>
      <c r="D1695" t="s">
        <v>783</v>
      </c>
      <c r="E1695" t="s">
        <v>1243</v>
      </c>
      <c r="F1695" t="s">
        <v>2423</v>
      </c>
      <c r="G1695" t="s">
        <v>3387</v>
      </c>
      <c r="H1695" t="s">
        <v>4887</v>
      </c>
    </row>
    <row r="1696" spans="1:8">
      <c r="H1696" t="s">
        <v>4888</v>
      </c>
    </row>
    <row r="1697" spans="1:8">
      <c r="F1697" t="s">
        <v>2422</v>
      </c>
      <c r="G1697" t="s">
        <v>3386</v>
      </c>
      <c r="H1697" t="s">
        <v>4890</v>
      </c>
    </row>
    <row r="1698" spans="1:8">
      <c r="A1698" t="s">
        <v>460</v>
      </c>
      <c r="B1698">
        <f>HYPERLINK("https://github.com/pmd/pmd/commit/dc7e0236443004c7c945693749e43625aa9b2528", "dc7e0236443004c7c945693749e43625aa9b2528")</f>
        <v>0</v>
      </c>
      <c r="C1698">
        <f>HYPERLINK("https://github.com/pmd/pmd/commit/45c8f50930abd69ca6b11c229c7571d341aedbef", "45c8f50930abd69ca6b11c229c7571d341aedbef")</f>
        <v>0</v>
      </c>
      <c r="D1698" t="s">
        <v>781</v>
      </c>
      <c r="E1698" t="s">
        <v>1244</v>
      </c>
      <c r="F1698" t="s">
        <v>2409</v>
      </c>
      <c r="G1698" t="s">
        <v>3376</v>
      </c>
      <c r="H1698" t="s">
        <v>4891</v>
      </c>
    </row>
    <row r="1699" spans="1:8">
      <c r="H1699" t="s">
        <v>4892</v>
      </c>
    </row>
    <row r="1700" spans="1:8">
      <c r="H1700" t="s">
        <v>4893</v>
      </c>
    </row>
    <row r="1701" spans="1:8">
      <c r="A1701" t="s">
        <v>461</v>
      </c>
      <c r="B1701">
        <f>HYPERLINK("https://github.com/pmd/pmd/commit/fe961010557b44c36140fb070bdcd47cd2efb3b8", "fe961010557b44c36140fb070bdcd47cd2efb3b8")</f>
        <v>0</v>
      </c>
      <c r="C1701">
        <f>HYPERLINK("https://github.com/pmd/pmd/commit/66f60e23502c658cd299a3dc1837ba7a00e4e013", "66f60e23502c658cd299a3dc1837ba7a00e4e013")</f>
        <v>0</v>
      </c>
      <c r="D1701" t="s">
        <v>781</v>
      </c>
      <c r="E1701" t="s">
        <v>1245</v>
      </c>
      <c r="F1701" t="s">
        <v>2551</v>
      </c>
      <c r="G1701" t="s">
        <v>3428</v>
      </c>
      <c r="H1701" t="s">
        <v>4894</v>
      </c>
    </row>
    <row r="1702" spans="1:8">
      <c r="A1702" t="s">
        <v>464</v>
      </c>
      <c r="B1702">
        <f>HYPERLINK("https://github.com/pmd/pmd/commit/7c1c5d54e7e89bc8368b783d6d064ae46fb2b5b6", "7c1c5d54e7e89bc8368b783d6d064ae46fb2b5b6")</f>
        <v>0</v>
      </c>
      <c r="C1702">
        <f>HYPERLINK("https://github.com/pmd/pmd/commit/ba8f318ef9405a2e90cef78cd6e349da68f06f55", "ba8f318ef9405a2e90cef78cd6e349da68f06f55")</f>
        <v>0</v>
      </c>
      <c r="D1702" t="s">
        <v>781</v>
      </c>
      <c r="E1702" t="s">
        <v>1248</v>
      </c>
      <c r="F1702" t="s">
        <v>2553</v>
      </c>
      <c r="G1702" t="s">
        <v>3429</v>
      </c>
      <c r="H1702" t="s">
        <v>4898</v>
      </c>
    </row>
    <row r="1703" spans="1:8">
      <c r="A1703" t="s">
        <v>465</v>
      </c>
      <c r="B1703">
        <f>HYPERLINK("https://github.com/pmd/pmd/commit/d43e65761ba7a58025977e9e8ed414f05e3058ce", "d43e65761ba7a58025977e9e8ed414f05e3058ce")</f>
        <v>0</v>
      </c>
      <c r="C1703">
        <f>HYPERLINK("https://github.com/pmd/pmd/commit/ead4a78c3b888e47095df47bd36c0e776fa2859d", "ead4a78c3b888e47095df47bd36c0e776fa2859d")</f>
        <v>0</v>
      </c>
      <c r="D1703" t="s">
        <v>783</v>
      </c>
      <c r="E1703" t="s">
        <v>1249</v>
      </c>
      <c r="F1703" t="s">
        <v>2554</v>
      </c>
      <c r="G1703" t="s">
        <v>2909</v>
      </c>
      <c r="H1703" t="s">
        <v>4899</v>
      </c>
    </row>
    <row r="1704" spans="1:8">
      <c r="A1704" t="s">
        <v>466</v>
      </c>
      <c r="B1704">
        <f>HYPERLINK("https://github.com/pmd/pmd/commit/af7ccce2361fb14da1ec630c08bb701202cda865", "af7ccce2361fb14da1ec630c08bb701202cda865")</f>
        <v>0</v>
      </c>
      <c r="C1704">
        <f>HYPERLINK("https://github.com/pmd/pmd/commit/1c73f6fd63588ba6b8be09db6b0da9b4d71a7b62", "1c73f6fd63588ba6b8be09db6b0da9b4d71a7b62")</f>
        <v>0</v>
      </c>
      <c r="D1704" t="s">
        <v>781</v>
      </c>
      <c r="E1704" t="s">
        <v>1250</v>
      </c>
      <c r="F1704" t="s">
        <v>2555</v>
      </c>
      <c r="G1704" t="s">
        <v>3430</v>
      </c>
      <c r="H1704" t="s">
        <v>4902</v>
      </c>
    </row>
    <row r="1705" spans="1:8">
      <c r="H1705" t="s">
        <v>4903</v>
      </c>
    </row>
    <row r="1706" spans="1:8">
      <c r="H1706" t="s">
        <v>4904</v>
      </c>
    </row>
    <row r="1707" spans="1:8">
      <c r="A1707" t="s">
        <v>468</v>
      </c>
      <c r="B1707">
        <f>HYPERLINK("https://github.com/pmd/pmd/commit/cc44bac3c3b8e0e680f8dd6c9da2898c2e39b7d9", "cc44bac3c3b8e0e680f8dd6c9da2898c2e39b7d9")</f>
        <v>0</v>
      </c>
      <c r="C1707">
        <f>HYPERLINK("https://github.com/pmd/pmd/commit/9e8fc3f4a2c74cb9ba338a2407ca3c6aeb51d657", "9e8fc3f4a2c74cb9ba338a2407ca3c6aeb51d657")</f>
        <v>0</v>
      </c>
      <c r="D1707" t="s">
        <v>781</v>
      </c>
      <c r="E1707" t="s">
        <v>1252</v>
      </c>
      <c r="F1707" t="s">
        <v>2557</v>
      </c>
      <c r="G1707" t="s">
        <v>3432</v>
      </c>
      <c r="H1707" t="s">
        <v>4908</v>
      </c>
    </row>
    <row r="1708" spans="1:8">
      <c r="A1708" t="s">
        <v>471</v>
      </c>
      <c r="B1708">
        <f>HYPERLINK("https://github.com/pmd/pmd/commit/5f24c07a831f80af3a46c37a76b10e4cdc0daadf", "5f24c07a831f80af3a46c37a76b10e4cdc0daadf")</f>
        <v>0</v>
      </c>
      <c r="C1708">
        <f>HYPERLINK("https://github.com/pmd/pmd/commit/d73a5505c27f0471b80d988fc57a68a9e5cee8a0", "d73a5505c27f0471b80d988fc57a68a9e5cee8a0")</f>
        <v>0</v>
      </c>
      <c r="D1708" t="s">
        <v>786</v>
      </c>
      <c r="E1708" t="s">
        <v>1255</v>
      </c>
      <c r="F1708" t="s">
        <v>2421</v>
      </c>
      <c r="G1708" t="s">
        <v>3385</v>
      </c>
      <c r="H1708" t="s">
        <v>4910</v>
      </c>
    </row>
    <row r="1709" spans="1:8">
      <c r="A1709" t="s">
        <v>472</v>
      </c>
      <c r="B1709">
        <f>HYPERLINK("https://github.com/pmd/pmd/commit/8a588f565f98fb914c9b3a29fd1f43a9f6d1fe70", "8a588f565f98fb914c9b3a29fd1f43a9f6d1fe70")</f>
        <v>0</v>
      </c>
      <c r="C1709">
        <f>HYPERLINK("https://github.com/pmd/pmd/commit/4ec95b527dae8a0dc6b173d07670d6c95df3bd55", "4ec95b527dae8a0dc6b173d07670d6c95df3bd55")</f>
        <v>0</v>
      </c>
      <c r="D1709" t="s">
        <v>787</v>
      </c>
      <c r="E1709" t="s">
        <v>1256</v>
      </c>
      <c r="F1709" t="s">
        <v>2407</v>
      </c>
      <c r="G1709" t="s">
        <v>3374</v>
      </c>
      <c r="H1709" t="s">
        <v>4891</v>
      </c>
    </row>
    <row r="1710" spans="1:8">
      <c r="A1710" t="s">
        <v>473</v>
      </c>
      <c r="B1710">
        <f>HYPERLINK("https://github.com/pmd/pmd/commit/dc56dd0676bbf8c68310c287f953ae4a5917e0bd", "dc56dd0676bbf8c68310c287f953ae4a5917e0bd")</f>
        <v>0</v>
      </c>
      <c r="C1710">
        <f>HYPERLINK("https://github.com/pmd/pmd/commit/56b2e6c420cd8a0e9e5961ae3e2db32e27de4deb", "56b2e6c420cd8a0e9e5961ae3e2db32e27de4deb")</f>
        <v>0</v>
      </c>
      <c r="D1710" t="s">
        <v>787</v>
      </c>
      <c r="E1710" t="s">
        <v>1257</v>
      </c>
      <c r="F1710" t="s">
        <v>2320</v>
      </c>
      <c r="G1710" t="s">
        <v>3330</v>
      </c>
      <c r="H1710" t="s">
        <v>4911</v>
      </c>
    </row>
    <row r="1711" spans="1:8">
      <c r="H1711" t="s">
        <v>4912</v>
      </c>
    </row>
    <row r="1712" spans="1:8">
      <c r="H1712" t="s">
        <v>4913</v>
      </c>
    </row>
    <row r="1713" spans="1:8">
      <c r="H1713" t="s">
        <v>4914</v>
      </c>
    </row>
    <row r="1714" spans="1:8">
      <c r="H1714" t="s">
        <v>4915</v>
      </c>
    </row>
    <row r="1715" spans="1:8">
      <c r="H1715" t="s">
        <v>4916</v>
      </c>
    </row>
    <row r="1716" spans="1:8">
      <c r="H1716" t="s">
        <v>4917</v>
      </c>
    </row>
    <row r="1717" spans="1:8">
      <c r="H1717" t="s">
        <v>4918</v>
      </c>
    </row>
    <row r="1718" spans="1:8">
      <c r="H1718" t="s">
        <v>4919</v>
      </c>
    </row>
    <row r="1719" spans="1:8">
      <c r="H1719" t="s">
        <v>4920</v>
      </c>
    </row>
    <row r="1720" spans="1:8">
      <c r="H1720" t="s">
        <v>4921</v>
      </c>
    </row>
    <row r="1721" spans="1:8">
      <c r="H1721" t="s">
        <v>4922</v>
      </c>
    </row>
    <row r="1722" spans="1:8">
      <c r="H1722" t="s">
        <v>4923</v>
      </c>
    </row>
    <row r="1723" spans="1:8">
      <c r="H1723" t="s">
        <v>4924</v>
      </c>
    </row>
    <row r="1724" spans="1:8">
      <c r="H1724" t="s">
        <v>4925</v>
      </c>
    </row>
    <row r="1725" spans="1:8">
      <c r="A1725" t="s">
        <v>474</v>
      </c>
      <c r="B1725">
        <f>HYPERLINK("https://github.com/pmd/pmd/commit/592557e948ce4876892d9fc1c848894be7f1a7a1", "592557e948ce4876892d9fc1c848894be7f1a7a1")</f>
        <v>0</v>
      </c>
      <c r="C1725">
        <f>HYPERLINK("https://github.com/pmd/pmd/commit/920b061083f489f287a2302ec12d05479a479779", "920b061083f489f287a2302ec12d05479a479779")</f>
        <v>0</v>
      </c>
      <c r="D1725" t="s">
        <v>787</v>
      </c>
      <c r="E1725" t="s">
        <v>1258</v>
      </c>
      <c r="F1725" t="s">
        <v>2378</v>
      </c>
      <c r="G1725" t="s">
        <v>3358</v>
      </c>
      <c r="H1725" t="s">
        <v>4926</v>
      </c>
    </row>
    <row r="1726" spans="1:8">
      <c r="H1726" t="s">
        <v>4927</v>
      </c>
    </row>
    <row r="1727" spans="1:8">
      <c r="H1727" t="s">
        <v>4928</v>
      </c>
    </row>
    <row r="1728" spans="1:8">
      <c r="A1728" t="s">
        <v>474</v>
      </c>
      <c r="B1728">
        <f>HYPERLINK("https://github.com/pmd/pmd/commit/dd5afcfc905a115fb64df4ca486ccef14fb7193c", "dd5afcfc905a115fb64df4ca486ccef14fb7193c")</f>
        <v>0</v>
      </c>
      <c r="C1728">
        <f>HYPERLINK("https://github.com/pmd/pmd/commit/ef7605ad6b8deb432c88d79abc14c65d2fbf7500", "ef7605ad6b8deb432c88d79abc14c65d2fbf7500")</f>
        <v>0</v>
      </c>
      <c r="D1728" t="s">
        <v>787</v>
      </c>
      <c r="E1728" t="s">
        <v>1259</v>
      </c>
      <c r="F1728" t="s">
        <v>2383</v>
      </c>
      <c r="G1728" t="s">
        <v>3362</v>
      </c>
      <c r="H1728" t="s">
        <v>4929</v>
      </c>
    </row>
    <row r="1729" spans="1:8">
      <c r="H1729" t="s">
        <v>4930</v>
      </c>
    </row>
    <row r="1730" spans="1:8">
      <c r="A1730" t="s">
        <v>475</v>
      </c>
      <c r="B1730">
        <f>HYPERLINK("https://github.com/pmd/pmd/commit/9cdb3ba27d8d249fbbd935932d13d4339db6f96b", "9cdb3ba27d8d249fbbd935932d13d4339db6f96b")</f>
        <v>0</v>
      </c>
      <c r="C1730">
        <f>HYPERLINK("https://github.com/pmd/pmd/commit/90d1467735393c8d9b9f79da1191fdfb5a3130e2", "90d1467735393c8d9b9f79da1191fdfb5a3130e2")</f>
        <v>0</v>
      </c>
      <c r="D1730" t="s">
        <v>781</v>
      </c>
      <c r="E1730" t="s">
        <v>1260</v>
      </c>
      <c r="F1730" t="s">
        <v>2406</v>
      </c>
      <c r="G1730" t="s">
        <v>3373</v>
      </c>
      <c r="H1730" t="s">
        <v>4931</v>
      </c>
    </row>
    <row r="1731" spans="1:8">
      <c r="H1731" t="s">
        <v>4932</v>
      </c>
    </row>
    <row r="1732" spans="1:8">
      <c r="F1732" t="s">
        <v>2502</v>
      </c>
      <c r="G1732" t="s">
        <v>2874</v>
      </c>
      <c r="H1732" t="s">
        <v>3786</v>
      </c>
    </row>
    <row r="1733" spans="1:8">
      <c r="H1733" t="s">
        <v>4933</v>
      </c>
    </row>
    <row r="1734" spans="1:8">
      <c r="A1734" t="s">
        <v>478</v>
      </c>
      <c r="B1734">
        <f>HYPERLINK("https://github.com/pmd/pmd/commit/2ba142274717238ee0862eed4aa2df3de2070218", "2ba142274717238ee0862eed4aa2df3de2070218")</f>
        <v>0</v>
      </c>
      <c r="C1734">
        <f>HYPERLINK("https://github.com/pmd/pmd/commit/ac4a0daff98634fa6b5f464ec4ce42e60e556c05", "ac4a0daff98634fa6b5f464ec4ce42e60e556c05")</f>
        <v>0</v>
      </c>
      <c r="D1734" t="s">
        <v>787</v>
      </c>
      <c r="E1734" t="s">
        <v>1263</v>
      </c>
      <c r="F1734" t="s">
        <v>2563</v>
      </c>
      <c r="G1734" t="s">
        <v>3437</v>
      </c>
      <c r="H1734" t="s">
        <v>4937</v>
      </c>
    </row>
    <row r="1735" spans="1:8">
      <c r="A1735" t="s">
        <v>481</v>
      </c>
      <c r="B1735">
        <f>HYPERLINK("https://github.com/pmd/pmd/commit/191f996ab8f8bc5d846b84e4715a16a6869b1ca6", "191f996ab8f8bc5d846b84e4715a16a6869b1ca6")</f>
        <v>0</v>
      </c>
      <c r="C1735">
        <f>HYPERLINK("https://github.com/pmd/pmd/commit/ab1b50a3f69edd0d08fd53ff09f675db673cce23", "ab1b50a3f69edd0d08fd53ff09f675db673cce23")</f>
        <v>0</v>
      </c>
      <c r="D1735" t="s">
        <v>781</v>
      </c>
      <c r="E1735" t="s">
        <v>1266</v>
      </c>
      <c r="F1735" t="s">
        <v>2417</v>
      </c>
      <c r="G1735" t="s">
        <v>2800</v>
      </c>
      <c r="H1735" t="s">
        <v>4938</v>
      </c>
    </row>
    <row r="1736" spans="1:8">
      <c r="H1736" t="s">
        <v>4939</v>
      </c>
    </row>
    <row r="1737" spans="1:8">
      <c r="F1737" t="s">
        <v>2402</v>
      </c>
      <c r="G1737" t="s">
        <v>3058</v>
      </c>
      <c r="H1737" t="s">
        <v>4940</v>
      </c>
    </row>
    <row r="1738" spans="1:8">
      <c r="H1738" t="s">
        <v>4941</v>
      </c>
    </row>
    <row r="1739" spans="1:8">
      <c r="H1739" t="s">
        <v>4942</v>
      </c>
    </row>
    <row r="1740" spans="1:8">
      <c r="H1740" t="s">
        <v>4943</v>
      </c>
    </row>
    <row r="1741" spans="1:8">
      <c r="H1741" t="s">
        <v>4944</v>
      </c>
    </row>
    <row r="1742" spans="1:8">
      <c r="H1742" t="s">
        <v>4945</v>
      </c>
    </row>
    <row r="1743" spans="1:8">
      <c r="H1743" t="s">
        <v>4946</v>
      </c>
    </row>
    <row r="1744" spans="1:8">
      <c r="F1744" t="s">
        <v>2403</v>
      </c>
      <c r="G1744" t="s">
        <v>2825</v>
      </c>
      <c r="H1744" t="s">
        <v>4947</v>
      </c>
    </row>
    <row r="1745" spans="8:8">
      <c r="H1745" t="s">
        <v>4952</v>
      </c>
    </row>
    <row r="1746" spans="8:8">
      <c r="H1746" t="s">
        <v>4154</v>
      </c>
    </row>
    <row r="1747" spans="8:8">
      <c r="H1747" t="s">
        <v>4955</v>
      </c>
    </row>
    <row r="1748" spans="8:8">
      <c r="H1748" t="s">
        <v>4956</v>
      </c>
    </row>
    <row r="1749" spans="8:8">
      <c r="H1749" t="s">
        <v>4957</v>
      </c>
    </row>
    <row r="1750" spans="8:8">
      <c r="H1750" t="s">
        <v>4958</v>
      </c>
    </row>
    <row r="1751" spans="8:8">
      <c r="H1751" t="s">
        <v>4959</v>
      </c>
    </row>
    <row r="1752" spans="8:8">
      <c r="H1752" t="s">
        <v>4960</v>
      </c>
    </row>
    <row r="1753" spans="8:8">
      <c r="H1753" t="s">
        <v>4961</v>
      </c>
    </row>
    <row r="1754" spans="8:8">
      <c r="H1754" t="s">
        <v>4962</v>
      </c>
    </row>
    <row r="1755" spans="8:8">
      <c r="H1755" t="s">
        <v>4963</v>
      </c>
    </row>
    <row r="1756" spans="8:8">
      <c r="H1756" t="s">
        <v>4964</v>
      </c>
    </row>
    <row r="1757" spans="8:8">
      <c r="H1757" t="s">
        <v>4965</v>
      </c>
    </row>
    <row r="1758" spans="8:8">
      <c r="H1758" t="s">
        <v>4966</v>
      </c>
    </row>
    <row r="1759" spans="8:8">
      <c r="H1759" t="s">
        <v>4967</v>
      </c>
    </row>
    <row r="1760" spans="8:8">
      <c r="H1760" t="s">
        <v>4968</v>
      </c>
    </row>
    <row r="1761" spans="8:8">
      <c r="H1761" t="s">
        <v>4969</v>
      </c>
    </row>
    <row r="1762" spans="8:8">
      <c r="H1762" t="s">
        <v>4970</v>
      </c>
    </row>
    <row r="1763" spans="8:8">
      <c r="H1763" t="s">
        <v>4971</v>
      </c>
    </row>
    <row r="1764" spans="8:8">
      <c r="H1764" t="s">
        <v>4972</v>
      </c>
    </row>
    <row r="1765" spans="8:8">
      <c r="H1765" t="s">
        <v>4973</v>
      </c>
    </row>
    <row r="1766" spans="8:8">
      <c r="H1766" t="s">
        <v>4974</v>
      </c>
    </row>
    <row r="1767" spans="8:8">
      <c r="H1767" t="s">
        <v>4975</v>
      </c>
    </row>
    <row r="1768" spans="8:8">
      <c r="H1768" t="s">
        <v>4976</v>
      </c>
    </row>
    <row r="1769" spans="8:8">
      <c r="H1769" t="s">
        <v>4977</v>
      </c>
    </row>
    <row r="1770" spans="8:8">
      <c r="H1770" t="s">
        <v>4978</v>
      </c>
    </row>
    <row r="1771" spans="8:8">
      <c r="H1771" t="s">
        <v>4979</v>
      </c>
    </row>
    <row r="1772" spans="8:8">
      <c r="H1772" t="s">
        <v>4980</v>
      </c>
    </row>
    <row r="1773" spans="8:8">
      <c r="H1773" t="s">
        <v>4981</v>
      </c>
    </row>
    <row r="1774" spans="8:8">
      <c r="H1774" t="s">
        <v>4982</v>
      </c>
    </row>
    <row r="1775" spans="8:8">
      <c r="H1775" t="s">
        <v>4983</v>
      </c>
    </row>
    <row r="1776" spans="8:8">
      <c r="H1776" t="s">
        <v>4984</v>
      </c>
    </row>
    <row r="1777" spans="8:8">
      <c r="H1777" t="s">
        <v>4985</v>
      </c>
    </row>
    <row r="1778" spans="8:8">
      <c r="H1778" t="s">
        <v>4986</v>
      </c>
    </row>
    <row r="1779" spans="8:8">
      <c r="H1779" t="s">
        <v>4987</v>
      </c>
    </row>
    <row r="1780" spans="8:8">
      <c r="H1780" t="s">
        <v>4988</v>
      </c>
    </row>
    <row r="1781" spans="8:8">
      <c r="H1781" t="s">
        <v>4989</v>
      </c>
    </row>
    <row r="1782" spans="8:8">
      <c r="H1782" t="s">
        <v>4990</v>
      </c>
    </row>
    <row r="1783" spans="8:8">
      <c r="H1783" t="s">
        <v>4991</v>
      </c>
    </row>
    <row r="1784" spans="8:8">
      <c r="H1784" t="s">
        <v>4992</v>
      </c>
    </row>
    <row r="1785" spans="8:8">
      <c r="H1785" t="s">
        <v>4993</v>
      </c>
    </row>
    <row r="1786" spans="8:8">
      <c r="H1786" t="s">
        <v>4994</v>
      </c>
    </row>
    <row r="1787" spans="8:8">
      <c r="H1787" t="s">
        <v>4995</v>
      </c>
    </row>
    <row r="1788" spans="8:8">
      <c r="H1788" t="s">
        <v>4996</v>
      </c>
    </row>
    <row r="1789" spans="8:8">
      <c r="H1789" t="s">
        <v>4997</v>
      </c>
    </row>
    <row r="1790" spans="8:8">
      <c r="H1790" t="s">
        <v>4998</v>
      </c>
    </row>
    <row r="1791" spans="8:8">
      <c r="H1791" t="s">
        <v>4999</v>
      </c>
    </row>
    <row r="1792" spans="8:8">
      <c r="H1792" t="s">
        <v>5000</v>
      </c>
    </row>
    <row r="1793" spans="8:8">
      <c r="H1793" t="s">
        <v>5001</v>
      </c>
    </row>
    <row r="1794" spans="8:8">
      <c r="H1794" t="s">
        <v>5002</v>
      </c>
    </row>
    <row r="1795" spans="8:8">
      <c r="H1795" t="s">
        <v>5003</v>
      </c>
    </row>
    <row r="1796" spans="8:8">
      <c r="H1796" t="s">
        <v>5004</v>
      </c>
    </row>
    <row r="1797" spans="8:8">
      <c r="H1797" t="s">
        <v>5005</v>
      </c>
    </row>
    <row r="1798" spans="8:8">
      <c r="H1798" t="s">
        <v>5006</v>
      </c>
    </row>
    <row r="1799" spans="8:8">
      <c r="H1799" t="s">
        <v>5007</v>
      </c>
    </row>
    <row r="1800" spans="8:8">
      <c r="H1800" t="s">
        <v>5008</v>
      </c>
    </row>
    <row r="1801" spans="8:8">
      <c r="H1801" t="s">
        <v>5009</v>
      </c>
    </row>
    <row r="1802" spans="8:8">
      <c r="H1802" t="s">
        <v>5010</v>
      </c>
    </row>
    <row r="1803" spans="8:8">
      <c r="H1803" t="s">
        <v>5011</v>
      </c>
    </row>
    <row r="1804" spans="8:8">
      <c r="H1804" t="s">
        <v>5012</v>
      </c>
    </row>
    <row r="1805" spans="8:8">
      <c r="H1805" t="s">
        <v>5013</v>
      </c>
    </row>
    <row r="1806" spans="8:8">
      <c r="H1806" t="s">
        <v>5014</v>
      </c>
    </row>
    <row r="1807" spans="8:8">
      <c r="H1807" t="s">
        <v>5015</v>
      </c>
    </row>
    <row r="1808" spans="8:8">
      <c r="H1808" t="s">
        <v>5016</v>
      </c>
    </row>
    <row r="1809" spans="8:8">
      <c r="H1809" t="s">
        <v>5017</v>
      </c>
    </row>
    <row r="1810" spans="8:8">
      <c r="H1810" t="s">
        <v>5018</v>
      </c>
    </row>
    <row r="1811" spans="8:8">
      <c r="H1811" t="s">
        <v>5019</v>
      </c>
    </row>
    <row r="1812" spans="8:8">
      <c r="H1812" t="s">
        <v>5020</v>
      </c>
    </row>
    <row r="1813" spans="8:8">
      <c r="H1813" t="s">
        <v>5021</v>
      </c>
    </row>
    <row r="1814" spans="8:8">
      <c r="H1814" t="s">
        <v>5022</v>
      </c>
    </row>
    <row r="1815" spans="8:8">
      <c r="H1815" t="s">
        <v>5023</v>
      </c>
    </row>
    <row r="1816" spans="8:8">
      <c r="H1816" t="s">
        <v>5024</v>
      </c>
    </row>
    <row r="1817" spans="8:8">
      <c r="H1817" t="s">
        <v>5025</v>
      </c>
    </row>
    <row r="1818" spans="8:8">
      <c r="H1818" t="s">
        <v>5026</v>
      </c>
    </row>
    <row r="1819" spans="8:8">
      <c r="H1819" t="s">
        <v>5027</v>
      </c>
    </row>
    <row r="1820" spans="8:8">
      <c r="H1820" t="s">
        <v>5028</v>
      </c>
    </row>
    <row r="1821" spans="8:8">
      <c r="H1821" t="s">
        <v>5029</v>
      </c>
    </row>
    <row r="1822" spans="8:8">
      <c r="H1822" t="s">
        <v>5030</v>
      </c>
    </row>
    <row r="1823" spans="8:8">
      <c r="H1823" t="s">
        <v>5031</v>
      </c>
    </row>
    <row r="1824" spans="8:8">
      <c r="H1824" t="s">
        <v>5032</v>
      </c>
    </row>
    <row r="1825" spans="1:8">
      <c r="A1825" t="s">
        <v>483</v>
      </c>
      <c r="B1825">
        <f>HYPERLINK("https://github.com/pmd/pmd/commit/0ef24090c4e1bd0660538037b8d6caa80318053a", "0ef24090c4e1bd0660538037b8d6caa80318053a")</f>
        <v>0</v>
      </c>
      <c r="C1825">
        <f>HYPERLINK("https://github.com/pmd/pmd/commit/6843571dbd17bb5b9ab3da4084008b326f9e52ea", "6843571dbd17bb5b9ab3da4084008b326f9e52ea")</f>
        <v>0</v>
      </c>
      <c r="D1825" t="s">
        <v>781</v>
      </c>
      <c r="E1825" t="s">
        <v>1268</v>
      </c>
      <c r="F1825" t="s">
        <v>2568</v>
      </c>
      <c r="G1825" t="s">
        <v>3430</v>
      </c>
      <c r="H1825" t="s">
        <v>5038</v>
      </c>
    </row>
    <row r="1826" spans="1:8">
      <c r="A1826" t="s">
        <v>485</v>
      </c>
      <c r="B1826">
        <f>HYPERLINK("https://github.com/pmd/pmd/commit/b5104768dfc5e762e3bcc4578d5aac91f98cf384", "b5104768dfc5e762e3bcc4578d5aac91f98cf384")</f>
        <v>0</v>
      </c>
      <c r="C1826">
        <f>HYPERLINK("https://github.com/pmd/pmd/commit/d3c98dd14876b161c29904df8c2d9044c929c67f", "d3c98dd14876b161c29904df8c2d9044c929c67f")</f>
        <v>0</v>
      </c>
      <c r="D1826" t="s">
        <v>781</v>
      </c>
      <c r="E1826" t="s">
        <v>1270</v>
      </c>
      <c r="F1826" t="s">
        <v>2570</v>
      </c>
      <c r="G1826" t="s">
        <v>3300</v>
      </c>
      <c r="H1826" t="s">
        <v>4877</v>
      </c>
    </row>
    <row r="1827" spans="1:8">
      <c r="A1827" t="s">
        <v>486</v>
      </c>
      <c r="B1827">
        <f>HYPERLINK("https://github.com/pmd/pmd/commit/0f13725b3d39e0e8884c297176e4b7b5b5ca6cff", "0f13725b3d39e0e8884c297176e4b7b5b5ca6cff")</f>
        <v>0</v>
      </c>
      <c r="C1827">
        <f>HYPERLINK("https://github.com/pmd/pmd/commit/7b7fc2bd75ef3515731bb9c13d92e8b877ce3b3a", "7b7fc2bd75ef3515731bb9c13d92e8b877ce3b3a")</f>
        <v>0</v>
      </c>
      <c r="D1827" t="s">
        <v>781</v>
      </c>
      <c r="E1827" t="s">
        <v>1271</v>
      </c>
      <c r="F1827" t="s">
        <v>2571</v>
      </c>
      <c r="G1827" t="s">
        <v>3443</v>
      </c>
      <c r="H1827" t="s">
        <v>5055</v>
      </c>
    </row>
    <row r="1828" spans="1:8">
      <c r="H1828" t="s">
        <v>5056</v>
      </c>
    </row>
    <row r="1829" spans="1:8">
      <c r="A1829" t="s">
        <v>487</v>
      </c>
      <c r="B1829">
        <f>HYPERLINK("https://github.com/pmd/pmd/commit/591cfc0a51febd8aa9869277f5c16914798c97e1", "591cfc0a51febd8aa9869277f5c16914798c97e1")</f>
        <v>0</v>
      </c>
      <c r="C1829">
        <f>HYPERLINK("https://github.com/pmd/pmd/commit/95d6ea3f37f72fdaa0e5eea749f64431b6591d36", "95d6ea3f37f72fdaa0e5eea749f64431b6591d36")</f>
        <v>0</v>
      </c>
      <c r="D1829" t="s">
        <v>781</v>
      </c>
      <c r="E1829" t="s">
        <v>1272</v>
      </c>
      <c r="F1829" t="s">
        <v>2572</v>
      </c>
      <c r="G1829" t="s">
        <v>3444</v>
      </c>
      <c r="H1829" t="s">
        <v>5057</v>
      </c>
    </row>
    <row r="1830" spans="1:8">
      <c r="A1830" t="s">
        <v>488</v>
      </c>
      <c r="B1830">
        <f>HYPERLINK("https://github.com/pmd/pmd/commit/4b4e6a247d1fd0ec108d509a02a2522de4434e49", "4b4e6a247d1fd0ec108d509a02a2522de4434e49")</f>
        <v>0</v>
      </c>
      <c r="C1830">
        <f>HYPERLINK("https://github.com/pmd/pmd/commit/e09ea8ce1a21f8c1ae0b4f265cc0b6aba1ad0ec3", "e09ea8ce1a21f8c1ae0b4f265cc0b6aba1ad0ec3")</f>
        <v>0</v>
      </c>
      <c r="D1830" t="s">
        <v>781</v>
      </c>
      <c r="E1830" t="s">
        <v>1273</v>
      </c>
      <c r="F1830" t="s">
        <v>2572</v>
      </c>
      <c r="G1830" t="s">
        <v>3444</v>
      </c>
      <c r="H1830" t="s">
        <v>5059</v>
      </c>
    </row>
    <row r="1831" spans="1:8">
      <c r="A1831" t="s">
        <v>491</v>
      </c>
      <c r="B1831">
        <f>HYPERLINK("https://github.com/pmd/pmd/commit/a792e5ef2525ec6e9e6b18f0caebc1e9c9841b81", "a792e5ef2525ec6e9e6b18f0caebc1e9c9841b81")</f>
        <v>0</v>
      </c>
      <c r="C1831">
        <f>HYPERLINK("https://github.com/pmd/pmd/commit/90df330e52de5d5eec9edc238307304a6e0e7f20", "90df330e52de5d5eec9edc238307304a6e0e7f20")</f>
        <v>0</v>
      </c>
      <c r="D1831" t="s">
        <v>781</v>
      </c>
      <c r="E1831" t="s">
        <v>1276</v>
      </c>
      <c r="F1831" t="s">
        <v>2574</v>
      </c>
      <c r="G1831" t="s">
        <v>3445</v>
      </c>
      <c r="H1831" t="s">
        <v>5065</v>
      </c>
    </row>
    <row r="1832" spans="1:8">
      <c r="F1832" t="s">
        <v>2292</v>
      </c>
      <c r="G1832" t="s">
        <v>3307</v>
      </c>
      <c r="H1832" t="s">
        <v>4547</v>
      </c>
    </row>
    <row r="1833" spans="1:8">
      <c r="A1833" t="s">
        <v>492</v>
      </c>
      <c r="B1833">
        <f>HYPERLINK("https://github.com/pmd/pmd/commit/df4ed6097155e9495c30747cfbd53579a8be10fc", "df4ed6097155e9495c30747cfbd53579a8be10fc")</f>
        <v>0</v>
      </c>
      <c r="C1833">
        <f>HYPERLINK("https://github.com/pmd/pmd/commit/7c475d64a101e2ad464802de2320263195bdcba1", "7c475d64a101e2ad464802de2320263195bdcba1")</f>
        <v>0</v>
      </c>
      <c r="D1833" t="s">
        <v>781</v>
      </c>
      <c r="E1833" t="s">
        <v>1277</v>
      </c>
      <c r="F1833" t="s">
        <v>2575</v>
      </c>
      <c r="G1833" t="s">
        <v>2802</v>
      </c>
      <c r="H1833" t="s">
        <v>5066</v>
      </c>
    </row>
    <row r="1834" spans="1:8">
      <c r="H1834" t="s">
        <v>5067</v>
      </c>
    </row>
    <row r="1835" spans="1:8">
      <c r="A1835" t="s">
        <v>496</v>
      </c>
      <c r="B1835">
        <f>HYPERLINK("https://github.com/pmd/pmd/commit/bc394dcf67221ea230c049cce9a420d56bbd9f74", "bc394dcf67221ea230c049cce9a420d56bbd9f74")</f>
        <v>0</v>
      </c>
      <c r="C1835">
        <f>HYPERLINK("https://github.com/pmd/pmd/commit/8c5fd6956dc406abaf57260275d5c5762bf4ed0b", "8c5fd6956dc406abaf57260275d5c5762bf4ed0b")</f>
        <v>0</v>
      </c>
      <c r="D1835" t="s">
        <v>781</v>
      </c>
      <c r="E1835" t="s">
        <v>1279</v>
      </c>
      <c r="F1835" t="s">
        <v>2377</v>
      </c>
      <c r="G1835" t="s">
        <v>3357</v>
      </c>
      <c r="H1835" t="s">
        <v>5085</v>
      </c>
    </row>
    <row r="1836" spans="1:8">
      <c r="H1836" t="s">
        <v>5086</v>
      </c>
    </row>
    <row r="1837" spans="1:8">
      <c r="H1837" t="s">
        <v>5087</v>
      </c>
    </row>
    <row r="1838" spans="1:8">
      <c r="A1838" t="s">
        <v>497</v>
      </c>
      <c r="B1838">
        <f>HYPERLINK("https://github.com/pmd/pmd/commit/b03e2336477b614e9bd9f6aedbca6f8a1b100453", "b03e2336477b614e9bd9f6aedbca6f8a1b100453")</f>
        <v>0</v>
      </c>
      <c r="C1838">
        <f>HYPERLINK("https://github.com/pmd/pmd/commit/5960740d1882cad84c253ad04760772225ae36d8", "5960740d1882cad84c253ad04760772225ae36d8")</f>
        <v>0</v>
      </c>
      <c r="D1838" t="s">
        <v>781</v>
      </c>
      <c r="E1838" t="s">
        <v>1282</v>
      </c>
      <c r="F1838" t="s">
        <v>2390</v>
      </c>
      <c r="G1838" t="s">
        <v>2837</v>
      </c>
      <c r="H1838" t="s">
        <v>5088</v>
      </c>
    </row>
    <row r="1839" spans="1:8">
      <c r="H1839" t="s">
        <v>5089</v>
      </c>
    </row>
    <row r="1840" spans="1:8">
      <c r="H1840" t="s">
        <v>5090</v>
      </c>
    </row>
    <row r="1841" spans="1:8">
      <c r="H1841" t="s">
        <v>5091</v>
      </c>
    </row>
    <row r="1842" spans="1:8">
      <c r="H1842" t="s">
        <v>5092</v>
      </c>
    </row>
    <row r="1843" spans="1:8">
      <c r="H1843" t="s">
        <v>5093</v>
      </c>
    </row>
    <row r="1844" spans="1:8">
      <c r="H1844" t="s">
        <v>5094</v>
      </c>
    </row>
    <row r="1845" spans="1:8">
      <c r="A1845" t="s">
        <v>498</v>
      </c>
      <c r="B1845">
        <f>HYPERLINK("https://github.com/pmd/pmd/commit/8afe5ae7a8c7aae109955b826a5e35c12a016b77", "8afe5ae7a8c7aae109955b826a5e35c12a016b77")</f>
        <v>0</v>
      </c>
      <c r="C1845">
        <f>HYPERLINK("https://github.com/pmd/pmd/commit/f67819e05acf10b4230e1dfdd8d500a004e58aa2", "f67819e05acf10b4230e1dfdd8d500a004e58aa2")</f>
        <v>0</v>
      </c>
      <c r="D1845" t="s">
        <v>781</v>
      </c>
      <c r="E1845" t="s">
        <v>1283</v>
      </c>
      <c r="F1845" t="s">
        <v>2315</v>
      </c>
      <c r="G1845" t="s">
        <v>3325</v>
      </c>
      <c r="H1845" t="s">
        <v>5096</v>
      </c>
    </row>
    <row r="1846" spans="1:8">
      <c r="A1846" t="s">
        <v>500</v>
      </c>
      <c r="B1846">
        <f>HYPERLINK("https://github.com/pmd/pmd/commit/3458c02649dd4303a8d2e25ce94dabdcefb986eb", "3458c02649dd4303a8d2e25ce94dabdcefb986eb")</f>
        <v>0</v>
      </c>
      <c r="C1846">
        <f>HYPERLINK("https://github.com/pmd/pmd/commit/86086bc04acf705e284735cf526a5898cfea826a", "86086bc04acf705e284735cf526a5898cfea826a")</f>
        <v>0</v>
      </c>
      <c r="D1846" t="s">
        <v>781</v>
      </c>
      <c r="E1846" t="s">
        <v>1285</v>
      </c>
      <c r="F1846" t="s">
        <v>2587</v>
      </c>
      <c r="G1846" t="s">
        <v>3451</v>
      </c>
      <c r="H1846" t="s">
        <v>5117</v>
      </c>
    </row>
    <row r="1847" spans="1:8">
      <c r="H1847" t="s">
        <v>5118</v>
      </c>
    </row>
    <row r="1848" spans="1:8">
      <c r="H1848" t="s">
        <v>5119</v>
      </c>
    </row>
    <row r="1849" spans="1:8">
      <c r="H1849" t="s">
        <v>5120</v>
      </c>
    </row>
    <row r="1850" spans="1:8">
      <c r="H1850" t="s">
        <v>5121</v>
      </c>
    </row>
    <row r="1851" spans="1:8">
      <c r="A1851" t="s">
        <v>501</v>
      </c>
      <c r="B1851">
        <f>HYPERLINK("https://github.com/pmd/pmd/commit/99cc1afd1b81fafb61c8bdbe7dadb0bfb984cb13", "99cc1afd1b81fafb61c8bdbe7dadb0bfb984cb13")</f>
        <v>0</v>
      </c>
      <c r="C1851">
        <f>HYPERLINK("https://github.com/pmd/pmd/commit/f6d25ccf3380b395932f7dd06ba430930512d6b0", "f6d25ccf3380b395932f7dd06ba430930512d6b0")</f>
        <v>0</v>
      </c>
      <c r="D1851" t="s">
        <v>781</v>
      </c>
      <c r="E1851" t="s">
        <v>1286</v>
      </c>
      <c r="F1851" t="s">
        <v>2588</v>
      </c>
      <c r="G1851" t="s">
        <v>2979</v>
      </c>
      <c r="H1851" t="s">
        <v>5125</v>
      </c>
    </row>
    <row r="1852" spans="1:8">
      <c r="H1852" t="s">
        <v>5126</v>
      </c>
    </row>
    <row r="1853" spans="1:8">
      <c r="H1853" t="s">
        <v>5127</v>
      </c>
    </row>
    <row r="1854" spans="1:8">
      <c r="H1854" t="s">
        <v>5128</v>
      </c>
    </row>
    <row r="1855" spans="1:8">
      <c r="H1855" t="s">
        <v>5129</v>
      </c>
    </row>
    <row r="1856" spans="1:8">
      <c r="H1856" t="s">
        <v>5130</v>
      </c>
    </row>
    <row r="1857" spans="1:8">
      <c r="A1857" t="s">
        <v>502</v>
      </c>
      <c r="B1857">
        <f>HYPERLINK("https://github.com/pmd/pmd/commit/1eab9448e720a8bf88a70583b272cd3e84fc1af3", "1eab9448e720a8bf88a70583b272cd3e84fc1af3")</f>
        <v>0</v>
      </c>
      <c r="C1857">
        <f>HYPERLINK("https://github.com/pmd/pmd/commit/d4da257dc64354b0e13956d2d9dcdbb7628ec4a8", "d4da257dc64354b0e13956d2d9dcdbb7628ec4a8")</f>
        <v>0</v>
      </c>
      <c r="D1857" t="s">
        <v>781</v>
      </c>
      <c r="E1857" t="s">
        <v>1287</v>
      </c>
      <c r="F1857" t="s">
        <v>2407</v>
      </c>
      <c r="G1857" t="s">
        <v>3374</v>
      </c>
      <c r="H1857" t="s">
        <v>4028</v>
      </c>
    </row>
    <row r="1858" spans="1:8">
      <c r="H1858" t="s">
        <v>4030</v>
      </c>
    </row>
    <row r="1859" spans="1:8">
      <c r="H1859" t="s">
        <v>5131</v>
      </c>
    </row>
    <row r="1860" spans="1:8">
      <c r="H1860" t="s">
        <v>5132</v>
      </c>
    </row>
    <row r="1861" spans="1:8">
      <c r="H1861" t="s">
        <v>5133</v>
      </c>
    </row>
    <row r="1862" spans="1:8">
      <c r="H1862" t="s">
        <v>5134</v>
      </c>
    </row>
    <row r="1863" spans="1:8">
      <c r="F1863" t="s">
        <v>2408</v>
      </c>
      <c r="G1863" t="s">
        <v>3375</v>
      </c>
      <c r="H1863" t="s">
        <v>5135</v>
      </c>
    </row>
    <row r="1864" spans="1:8">
      <c r="H1864" t="s">
        <v>5136</v>
      </c>
    </row>
    <row r="1865" spans="1:8">
      <c r="H1865" t="s">
        <v>5137</v>
      </c>
    </row>
    <row r="1866" spans="1:8">
      <c r="A1866" t="s">
        <v>503</v>
      </c>
      <c r="B1866">
        <f>HYPERLINK("https://github.com/pmd/pmd/commit/77664d9d7f1d4bca02bf7bb58eb6de9a14338fe7", "77664d9d7f1d4bca02bf7bb58eb6de9a14338fe7")</f>
        <v>0</v>
      </c>
      <c r="C1866">
        <f>HYPERLINK("https://github.com/pmd/pmd/commit/d4da257dc64354b0e13956d2d9dcdbb7628ec4a8", "d4da257dc64354b0e13956d2d9dcdbb7628ec4a8")</f>
        <v>0</v>
      </c>
      <c r="D1866" t="s">
        <v>781</v>
      </c>
      <c r="E1866" t="s">
        <v>1288</v>
      </c>
      <c r="F1866" t="s">
        <v>2563</v>
      </c>
      <c r="G1866" t="s">
        <v>3437</v>
      </c>
      <c r="H1866" t="s">
        <v>5138</v>
      </c>
    </row>
    <row r="1867" spans="1:8">
      <c r="H1867" t="s">
        <v>5139</v>
      </c>
    </row>
    <row r="1868" spans="1:8">
      <c r="H1868" t="s">
        <v>5140</v>
      </c>
    </row>
    <row r="1869" spans="1:8">
      <c r="H1869" t="s">
        <v>4937</v>
      </c>
    </row>
    <row r="1870" spans="1:8">
      <c r="F1870" t="s">
        <v>2571</v>
      </c>
      <c r="G1870" t="s">
        <v>3443</v>
      </c>
      <c r="H1870" t="s">
        <v>5140</v>
      </c>
    </row>
    <row r="1871" spans="1:8">
      <c r="H1871" t="s">
        <v>5141</v>
      </c>
    </row>
    <row r="1872" spans="1:8">
      <c r="A1872" t="s">
        <v>507</v>
      </c>
      <c r="B1872">
        <f>HYPERLINK("https://github.com/pmd/pmd/commit/99700d7526a57ece50f779ffc6f9ae75f8e37288", "99700d7526a57ece50f779ffc6f9ae75f8e37288")</f>
        <v>0</v>
      </c>
      <c r="C1872">
        <f>HYPERLINK("https://github.com/pmd/pmd/commit/d6296bd85fb3981124ebd0bbe855c7f9f2a1ec7f", "d6296bd85fb3981124ebd0bbe855c7f9f2a1ec7f")</f>
        <v>0</v>
      </c>
      <c r="D1872" t="s">
        <v>781</v>
      </c>
      <c r="E1872" t="s">
        <v>1292</v>
      </c>
      <c r="F1872" t="s">
        <v>2320</v>
      </c>
      <c r="G1872" t="s">
        <v>3330</v>
      </c>
      <c r="H1872" t="s">
        <v>4911</v>
      </c>
    </row>
    <row r="1873" spans="1:8">
      <c r="H1873" t="s">
        <v>4912</v>
      </c>
    </row>
    <row r="1874" spans="1:8">
      <c r="H1874" t="s">
        <v>4913</v>
      </c>
    </row>
    <row r="1875" spans="1:8">
      <c r="H1875" t="s">
        <v>4914</v>
      </c>
    </row>
    <row r="1876" spans="1:8">
      <c r="H1876" t="s">
        <v>4915</v>
      </c>
    </row>
    <row r="1877" spans="1:8">
      <c r="H1877" t="s">
        <v>4916</v>
      </c>
    </row>
    <row r="1878" spans="1:8">
      <c r="H1878" t="s">
        <v>4917</v>
      </c>
    </row>
    <row r="1879" spans="1:8">
      <c r="H1879" t="s">
        <v>4918</v>
      </c>
    </row>
    <row r="1880" spans="1:8">
      <c r="H1880" t="s">
        <v>4919</v>
      </c>
    </row>
    <row r="1881" spans="1:8">
      <c r="H1881" t="s">
        <v>4920</v>
      </c>
    </row>
    <row r="1882" spans="1:8">
      <c r="H1882" t="s">
        <v>4921</v>
      </c>
    </row>
    <row r="1883" spans="1:8">
      <c r="H1883" t="s">
        <v>4922</v>
      </c>
    </row>
    <row r="1884" spans="1:8">
      <c r="H1884" t="s">
        <v>4923</v>
      </c>
    </row>
    <row r="1885" spans="1:8">
      <c r="H1885" t="s">
        <v>4924</v>
      </c>
    </row>
    <row r="1886" spans="1:8">
      <c r="H1886" t="s">
        <v>4925</v>
      </c>
    </row>
    <row r="1887" spans="1:8">
      <c r="A1887" t="s">
        <v>510</v>
      </c>
      <c r="B1887">
        <f>HYPERLINK("https://github.com/pmd/pmd/commit/5e7b2c5721b356c3371342dfbc49d7a0b6ee57f4", "5e7b2c5721b356c3371342dfbc49d7a0b6ee57f4")</f>
        <v>0</v>
      </c>
      <c r="C1887">
        <f>HYPERLINK("https://github.com/pmd/pmd/commit/1072c49f46d9b434cbab915c3c040b7c12fcb23e", "1072c49f46d9b434cbab915c3c040b7c12fcb23e")</f>
        <v>0</v>
      </c>
      <c r="D1887" t="s">
        <v>781</v>
      </c>
      <c r="E1887" t="s">
        <v>1295</v>
      </c>
      <c r="F1887" t="s">
        <v>2503</v>
      </c>
      <c r="G1887" t="s">
        <v>3421</v>
      </c>
      <c r="H1887" t="s">
        <v>5152</v>
      </c>
    </row>
    <row r="1888" spans="1:8">
      <c r="H1888" t="s">
        <v>5153</v>
      </c>
    </row>
    <row r="1889" spans="1:8">
      <c r="H1889" t="s">
        <v>5154</v>
      </c>
    </row>
    <row r="1890" spans="1:8">
      <c r="H1890" t="s">
        <v>5155</v>
      </c>
    </row>
    <row r="1891" spans="1:8">
      <c r="F1891" t="s">
        <v>2315</v>
      </c>
      <c r="G1891" t="s">
        <v>3325</v>
      </c>
      <c r="H1891" t="s">
        <v>5156</v>
      </c>
    </row>
    <row r="1892" spans="1:8">
      <c r="A1892" t="s">
        <v>511</v>
      </c>
      <c r="B1892">
        <f>HYPERLINK("https://github.com/pmd/pmd/commit/23cb9f41fbe2d4b5904df04aff926cf0374620aa", "23cb9f41fbe2d4b5904df04aff926cf0374620aa")</f>
        <v>0</v>
      </c>
      <c r="C1892">
        <f>HYPERLINK("https://github.com/pmd/pmd/commit/96500f90fcbf6a9eb21b8621d046cc143f1ea603", "96500f90fcbf6a9eb21b8621d046cc143f1ea603")</f>
        <v>0</v>
      </c>
      <c r="D1892" t="s">
        <v>781</v>
      </c>
      <c r="E1892" t="s">
        <v>1296</v>
      </c>
      <c r="F1892" t="s">
        <v>2345</v>
      </c>
      <c r="G1892" t="s">
        <v>2927</v>
      </c>
      <c r="H1892" t="s">
        <v>4707</v>
      </c>
    </row>
    <row r="1893" spans="1:8">
      <c r="A1893" t="s">
        <v>512</v>
      </c>
      <c r="B1893">
        <f>HYPERLINK("https://github.com/pmd/pmd/commit/b5b0bcb9214e79bdaab4ba93f33cc71b7a0e30a8", "b5b0bcb9214e79bdaab4ba93f33cc71b7a0e30a8")</f>
        <v>0</v>
      </c>
      <c r="C1893">
        <f>HYPERLINK("https://github.com/pmd/pmd/commit/aa9a9c2bed2084897e4f311c8783b8a89858a876", "aa9a9c2bed2084897e4f311c8783b8a89858a876")</f>
        <v>0</v>
      </c>
      <c r="D1893" t="s">
        <v>781</v>
      </c>
      <c r="E1893" t="s">
        <v>1297</v>
      </c>
      <c r="F1893" t="s">
        <v>2594</v>
      </c>
      <c r="G1893" t="s">
        <v>3300</v>
      </c>
      <c r="H1893" t="s">
        <v>4877</v>
      </c>
    </row>
    <row r="1894" spans="1:8">
      <c r="F1894" t="s">
        <v>2570</v>
      </c>
      <c r="G1894" t="s">
        <v>3300</v>
      </c>
      <c r="H1894" t="s">
        <v>4877</v>
      </c>
    </row>
    <row r="1895" spans="1:8">
      <c r="A1895" t="s">
        <v>514</v>
      </c>
      <c r="B1895">
        <f>HYPERLINK("https://github.com/pmd/pmd/commit/34e6e8bf08d117e8c8924842b932290c8862b633", "34e6e8bf08d117e8c8924842b932290c8862b633")</f>
        <v>0</v>
      </c>
      <c r="C1895">
        <f>HYPERLINK("https://github.com/pmd/pmd/commit/127b232f2e9e22e6ca9b7c141332f28a6abaf3eb", "127b232f2e9e22e6ca9b7c141332f28a6abaf3eb")</f>
        <v>0</v>
      </c>
      <c r="D1895" t="s">
        <v>781</v>
      </c>
      <c r="E1895" t="s">
        <v>1299</v>
      </c>
      <c r="F1895" t="s">
        <v>2575</v>
      </c>
      <c r="G1895" t="s">
        <v>2802</v>
      </c>
      <c r="H1895" t="s">
        <v>5157</v>
      </c>
    </row>
    <row r="1896" spans="1:8">
      <c r="H1896" t="s">
        <v>5158</v>
      </c>
    </row>
    <row r="1897" spans="1:8">
      <c r="F1897" t="s">
        <v>2393</v>
      </c>
      <c r="G1897" t="s">
        <v>2927</v>
      </c>
      <c r="H1897" t="s">
        <v>4707</v>
      </c>
    </row>
    <row r="1898" spans="1:8">
      <c r="F1898" t="s">
        <v>2601</v>
      </c>
      <c r="G1898" t="s">
        <v>2928</v>
      </c>
      <c r="H1898" t="s">
        <v>5159</v>
      </c>
    </row>
    <row r="1899" spans="1:8">
      <c r="F1899" t="s">
        <v>2345</v>
      </c>
      <c r="G1899" t="s">
        <v>2927</v>
      </c>
      <c r="H1899" t="s">
        <v>4707</v>
      </c>
    </row>
    <row r="1900" spans="1:8">
      <c r="A1900" t="s">
        <v>514</v>
      </c>
      <c r="B1900">
        <f>HYPERLINK("https://github.com/pmd/pmd/commit/14a8eeec764c3ab4365f416c032684aa8ac42fc3", "14a8eeec764c3ab4365f416c032684aa8ac42fc3")</f>
        <v>0</v>
      </c>
      <c r="C1900">
        <f>HYPERLINK("https://github.com/pmd/pmd/commit/34e6e8bf08d117e8c8924842b932290c8862b633", "34e6e8bf08d117e8c8924842b932290c8862b633")</f>
        <v>0</v>
      </c>
      <c r="D1900" t="s">
        <v>781</v>
      </c>
      <c r="E1900" t="s">
        <v>1300</v>
      </c>
      <c r="F1900" t="s">
        <v>2291</v>
      </c>
      <c r="G1900" t="s">
        <v>2823</v>
      </c>
      <c r="H1900" t="s">
        <v>5160</v>
      </c>
    </row>
    <row r="1901" spans="1:8">
      <c r="H1901" t="s">
        <v>5161</v>
      </c>
    </row>
    <row r="1902" spans="1:8">
      <c r="F1902" t="s">
        <v>2602</v>
      </c>
      <c r="G1902" t="s">
        <v>2888</v>
      </c>
      <c r="H1902" t="s">
        <v>5162</v>
      </c>
    </row>
    <row r="1903" spans="1:8">
      <c r="A1903" t="s">
        <v>515</v>
      </c>
      <c r="B1903">
        <f>HYPERLINK("https://github.com/pmd/pmd/commit/3191ef360dad948ffeb7b65c9c0d45dfa3bcc40c", "3191ef360dad948ffeb7b65c9c0d45dfa3bcc40c")</f>
        <v>0</v>
      </c>
      <c r="C1903">
        <f>HYPERLINK("https://github.com/pmd/pmd/commit/01ef998d1756b1163197ca7a4e8bd84c73188786", "01ef998d1756b1163197ca7a4e8bd84c73188786")</f>
        <v>0</v>
      </c>
      <c r="D1903" t="s">
        <v>781</v>
      </c>
      <c r="E1903" t="s">
        <v>1301</v>
      </c>
      <c r="F1903" t="s">
        <v>2603</v>
      </c>
      <c r="G1903" t="s">
        <v>3456</v>
      </c>
      <c r="H1903" t="s">
        <v>5163</v>
      </c>
    </row>
    <row r="1904" spans="1:8">
      <c r="H1904" t="s">
        <v>5164</v>
      </c>
    </row>
    <row r="1905" spans="6:8">
      <c r="H1905" t="s">
        <v>5165</v>
      </c>
    </row>
    <row r="1906" spans="6:8">
      <c r="H1906" t="s">
        <v>5166</v>
      </c>
    </row>
    <row r="1907" spans="6:8">
      <c r="H1907" t="s">
        <v>5167</v>
      </c>
    </row>
    <row r="1908" spans="6:8">
      <c r="H1908" t="s">
        <v>5168</v>
      </c>
    </row>
    <row r="1909" spans="6:8">
      <c r="H1909" t="s">
        <v>5169</v>
      </c>
    </row>
    <row r="1910" spans="6:8">
      <c r="F1910" t="s">
        <v>2386</v>
      </c>
      <c r="G1910" t="s">
        <v>2833</v>
      </c>
      <c r="H1910" t="s">
        <v>5172</v>
      </c>
    </row>
    <row r="1911" spans="6:8">
      <c r="H1911" t="s">
        <v>5173</v>
      </c>
    </row>
    <row r="1912" spans="6:8">
      <c r="H1912" t="s">
        <v>5174</v>
      </c>
    </row>
    <row r="1913" spans="6:8">
      <c r="H1913" t="s">
        <v>5175</v>
      </c>
    </row>
    <row r="1914" spans="6:8">
      <c r="H1914" t="s">
        <v>3903</v>
      </c>
    </row>
    <row r="1915" spans="6:8">
      <c r="H1915" t="s">
        <v>5176</v>
      </c>
    </row>
    <row r="1916" spans="6:8">
      <c r="H1916" t="s">
        <v>5177</v>
      </c>
    </row>
    <row r="1917" spans="6:8">
      <c r="H1917" t="s">
        <v>5178</v>
      </c>
    </row>
    <row r="1918" spans="6:8">
      <c r="H1918" t="s">
        <v>5179</v>
      </c>
    </row>
    <row r="1919" spans="6:8">
      <c r="H1919" t="s">
        <v>5180</v>
      </c>
    </row>
    <row r="1920" spans="6:8">
      <c r="H1920" t="s">
        <v>3893</v>
      </c>
    </row>
    <row r="1921" spans="6:8">
      <c r="H1921" t="s">
        <v>5181</v>
      </c>
    </row>
    <row r="1922" spans="6:8">
      <c r="H1922" t="s">
        <v>5182</v>
      </c>
    </row>
    <row r="1923" spans="6:8">
      <c r="F1923" t="s">
        <v>2387</v>
      </c>
      <c r="G1923" t="s">
        <v>2834</v>
      </c>
      <c r="H1923" t="s">
        <v>5174</v>
      </c>
    </row>
    <row r="1924" spans="6:8">
      <c r="H1924" t="s">
        <v>3893</v>
      </c>
    </row>
    <row r="1925" spans="6:8">
      <c r="H1925" t="s">
        <v>5176</v>
      </c>
    </row>
    <row r="1926" spans="6:8">
      <c r="H1926" t="s">
        <v>5181</v>
      </c>
    </row>
    <row r="1927" spans="6:8">
      <c r="H1927" t="s">
        <v>5184</v>
      </c>
    </row>
    <row r="1928" spans="6:8">
      <c r="F1928" t="s">
        <v>2388</v>
      </c>
      <c r="G1928" t="s">
        <v>2835</v>
      </c>
      <c r="H1928" t="s">
        <v>5174</v>
      </c>
    </row>
    <row r="1929" spans="6:8">
      <c r="H1929" t="s">
        <v>5175</v>
      </c>
    </row>
    <row r="1930" spans="6:8">
      <c r="H1930" t="s">
        <v>3903</v>
      </c>
    </row>
    <row r="1931" spans="6:8">
      <c r="H1931" t="s">
        <v>5173</v>
      </c>
    </row>
    <row r="1932" spans="6:8">
      <c r="H1932" t="s">
        <v>5176</v>
      </c>
    </row>
    <row r="1933" spans="6:8">
      <c r="H1933" t="s">
        <v>5179</v>
      </c>
    </row>
    <row r="1934" spans="6:8">
      <c r="H1934" t="s">
        <v>5178</v>
      </c>
    </row>
    <row r="1935" spans="6:8">
      <c r="F1935" t="s">
        <v>2389</v>
      </c>
      <c r="G1935" t="s">
        <v>2836</v>
      </c>
      <c r="H1935" t="s">
        <v>5174</v>
      </c>
    </row>
    <row r="1936" spans="6:8">
      <c r="H1936" t="s">
        <v>3903</v>
      </c>
    </row>
    <row r="1937" spans="1:8">
      <c r="H1937" t="s">
        <v>5175</v>
      </c>
    </row>
    <row r="1938" spans="1:8">
      <c r="H1938" t="s">
        <v>5176</v>
      </c>
    </row>
    <row r="1939" spans="1:8">
      <c r="H1939" t="s">
        <v>5177</v>
      </c>
    </row>
    <row r="1940" spans="1:8">
      <c r="H1940" t="s">
        <v>3893</v>
      </c>
    </row>
    <row r="1941" spans="1:8">
      <c r="H1941" t="s">
        <v>5180</v>
      </c>
    </row>
    <row r="1942" spans="1:8">
      <c r="H1942" t="s">
        <v>5181</v>
      </c>
    </row>
    <row r="1943" spans="1:8">
      <c r="A1943" t="s">
        <v>516</v>
      </c>
      <c r="B1943">
        <f>HYPERLINK("https://github.com/pmd/pmd/commit/ef1b7b410f51442b58bd669ba903dfcd5a986fec", "ef1b7b410f51442b58bd669ba903dfcd5a986fec")</f>
        <v>0</v>
      </c>
      <c r="C1943">
        <f>HYPERLINK("https://github.com/pmd/pmd/commit/91872dfe607d704bf011027e745638c5e9f1d1f8", "91872dfe607d704bf011027e745638c5e9f1d1f8")</f>
        <v>0</v>
      </c>
      <c r="D1943" t="s">
        <v>781</v>
      </c>
      <c r="E1943" t="s">
        <v>1302</v>
      </c>
      <c r="F1943" t="s">
        <v>2501</v>
      </c>
      <c r="G1943" t="s">
        <v>3420</v>
      </c>
      <c r="H1943" t="s">
        <v>5189</v>
      </c>
    </row>
    <row r="1944" spans="1:8">
      <c r="H1944" t="s">
        <v>5190</v>
      </c>
    </row>
    <row r="1945" spans="1:8">
      <c r="H1945" t="s">
        <v>5191</v>
      </c>
    </row>
    <row r="1946" spans="1:8">
      <c r="H1946" t="s">
        <v>5192</v>
      </c>
    </row>
    <row r="1947" spans="1:8">
      <c r="H1947" t="s">
        <v>5193</v>
      </c>
    </row>
    <row r="1948" spans="1:8">
      <c r="H1948" t="s">
        <v>5194</v>
      </c>
    </row>
    <row r="1949" spans="1:8">
      <c r="H1949" t="s">
        <v>5195</v>
      </c>
    </row>
    <row r="1950" spans="1:8">
      <c r="H1950" t="s">
        <v>5196</v>
      </c>
    </row>
    <row r="1951" spans="1:8">
      <c r="H1951" t="s">
        <v>5197</v>
      </c>
    </row>
    <row r="1952" spans="1:8">
      <c r="A1952" t="s">
        <v>519</v>
      </c>
      <c r="B1952">
        <f>HYPERLINK("https://github.com/pmd/pmd/commit/f1fe8ce5e1883f2fbeae3e93bdbabdf8eb7511e0", "f1fe8ce5e1883f2fbeae3e93bdbabdf8eb7511e0")</f>
        <v>0</v>
      </c>
      <c r="C1952">
        <f>HYPERLINK("https://github.com/pmd/pmd/commit/eae6e96db0b469e72e61e6e0cd1ee23465c7f30d", "eae6e96db0b469e72e61e6e0cd1ee23465c7f30d")</f>
        <v>0</v>
      </c>
      <c r="D1952" t="s">
        <v>787</v>
      </c>
      <c r="E1952" t="s">
        <v>1304</v>
      </c>
      <c r="F1952" t="s">
        <v>2563</v>
      </c>
      <c r="G1952" t="s">
        <v>3437</v>
      </c>
      <c r="H1952" t="s">
        <v>5203</v>
      </c>
    </row>
    <row r="1953" spans="1:8">
      <c r="H1953" t="s">
        <v>5204</v>
      </c>
    </row>
    <row r="1954" spans="1:8">
      <c r="H1954" t="s">
        <v>5205</v>
      </c>
    </row>
    <row r="1955" spans="1:8">
      <c r="H1955" t="s">
        <v>4937</v>
      </c>
    </row>
    <row r="1956" spans="1:8">
      <c r="A1956" t="s">
        <v>520</v>
      </c>
      <c r="B1956">
        <f>HYPERLINK("https://github.com/pmd/pmd/commit/b2b85e51bdba99f277fe8dc9ef8170020f6931a6", "b2b85e51bdba99f277fe8dc9ef8170020f6931a6")</f>
        <v>0</v>
      </c>
      <c r="C1956">
        <f>HYPERLINK("https://github.com/pmd/pmd/commit/ea0122a6560b81353f0fd381ef5d07e197139f91", "ea0122a6560b81353f0fd381ef5d07e197139f91")</f>
        <v>0</v>
      </c>
      <c r="D1956" t="s">
        <v>781</v>
      </c>
      <c r="E1956" t="s">
        <v>1305</v>
      </c>
      <c r="F1956" t="s">
        <v>2606</v>
      </c>
      <c r="G1956" t="s">
        <v>3459</v>
      </c>
      <c r="H1956" t="s">
        <v>5207</v>
      </c>
    </row>
    <row r="1957" spans="1:8">
      <c r="F1957" t="s">
        <v>2581</v>
      </c>
      <c r="G1957" t="s">
        <v>3450</v>
      </c>
      <c r="H1957" t="s">
        <v>4809</v>
      </c>
    </row>
    <row r="1958" spans="1:8">
      <c r="H1958" t="s">
        <v>4810</v>
      </c>
    </row>
    <row r="1959" spans="1:8">
      <c r="H1959" t="s">
        <v>4811</v>
      </c>
    </row>
    <row r="1960" spans="1:8">
      <c r="H1960" t="s">
        <v>5211</v>
      </c>
    </row>
    <row r="1961" spans="1:8">
      <c r="H1961" t="s">
        <v>5212</v>
      </c>
    </row>
    <row r="1962" spans="1:8">
      <c r="F1962" t="s">
        <v>2607</v>
      </c>
      <c r="G1962" t="s">
        <v>3408</v>
      </c>
      <c r="H1962" t="s">
        <v>4821</v>
      </c>
    </row>
    <row r="1963" spans="1:8">
      <c r="H1963" t="s">
        <v>4822</v>
      </c>
    </row>
    <row r="1964" spans="1:8">
      <c r="H1964" t="s">
        <v>4823</v>
      </c>
    </row>
    <row r="1965" spans="1:8">
      <c r="A1965" t="s">
        <v>521</v>
      </c>
      <c r="B1965">
        <f>HYPERLINK("https://github.com/pmd/pmd/commit/9c54cc3a547397baaf99a327384eb3643938c5ef", "9c54cc3a547397baaf99a327384eb3643938c5ef")</f>
        <v>0</v>
      </c>
      <c r="C1965">
        <f>HYPERLINK("https://github.com/pmd/pmd/commit/370df2512173e9ece421ea610c985ec19c7f0c4f", "370df2512173e9ece421ea610c985ec19c7f0c4f")</f>
        <v>0</v>
      </c>
      <c r="D1965" t="s">
        <v>787</v>
      </c>
      <c r="E1965" t="s">
        <v>1306</v>
      </c>
      <c r="F1965" t="s">
        <v>2608</v>
      </c>
      <c r="G1965" t="s">
        <v>3460</v>
      </c>
      <c r="H1965" t="s">
        <v>5213</v>
      </c>
    </row>
    <row r="1966" spans="1:8">
      <c r="H1966" t="s">
        <v>5214</v>
      </c>
    </row>
    <row r="1967" spans="1:8">
      <c r="A1967" t="s">
        <v>522</v>
      </c>
      <c r="B1967">
        <f>HYPERLINK("https://github.com/pmd/pmd/commit/b7e317fb220cf3f39296f90766ee9e1ddf00d634", "b7e317fb220cf3f39296f90766ee9e1ddf00d634")</f>
        <v>0</v>
      </c>
      <c r="C1967">
        <f>HYPERLINK("https://github.com/pmd/pmd/commit/14bc46fe0db265814ad611881ccdc0be9aeb33d1", "14bc46fe0db265814ad611881ccdc0be9aeb33d1")</f>
        <v>0</v>
      </c>
      <c r="D1967" t="s">
        <v>781</v>
      </c>
      <c r="E1967" t="s">
        <v>1307</v>
      </c>
      <c r="F1967" t="s">
        <v>2501</v>
      </c>
      <c r="G1967" t="s">
        <v>3420</v>
      </c>
      <c r="H1967" t="s">
        <v>4851</v>
      </c>
    </row>
    <row r="1968" spans="1:8">
      <c r="H1968" t="s">
        <v>4853</v>
      </c>
    </row>
    <row r="1969" spans="1:8">
      <c r="H1969" t="s">
        <v>3795</v>
      </c>
    </row>
    <row r="1970" spans="1:8">
      <c r="H1970" t="s">
        <v>4854</v>
      </c>
    </row>
    <row r="1971" spans="1:8">
      <c r="H1971" t="s">
        <v>4855</v>
      </c>
    </row>
    <row r="1972" spans="1:8">
      <c r="H1972" t="s">
        <v>4856</v>
      </c>
    </row>
    <row r="1973" spans="1:8">
      <c r="H1973" t="s">
        <v>4857</v>
      </c>
    </row>
    <row r="1974" spans="1:8">
      <c r="H1974" t="s">
        <v>4858</v>
      </c>
    </row>
    <row r="1975" spans="1:8">
      <c r="H1975" t="s">
        <v>4859</v>
      </c>
    </row>
    <row r="1976" spans="1:8">
      <c r="H1976" t="s">
        <v>4860</v>
      </c>
    </row>
    <row r="1977" spans="1:8">
      <c r="H1977" t="s">
        <v>5215</v>
      </c>
    </row>
    <row r="1978" spans="1:8">
      <c r="H1978" t="s">
        <v>5216</v>
      </c>
    </row>
    <row r="1979" spans="1:8">
      <c r="H1979" t="s">
        <v>4861</v>
      </c>
    </row>
    <row r="1980" spans="1:8">
      <c r="H1980" t="s">
        <v>5217</v>
      </c>
    </row>
    <row r="1981" spans="1:8">
      <c r="A1981" t="s">
        <v>529</v>
      </c>
      <c r="B1981">
        <f>HYPERLINK("https://github.com/pmd/pmd/commit/9dca569cc4efd99bca4165f1d6beb16df5467f05", "9dca569cc4efd99bca4165f1d6beb16df5467f05")</f>
        <v>0</v>
      </c>
      <c r="C1981">
        <f>HYPERLINK("https://github.com/pmd/pmd/commit/48294ae66839810d221a809fd32fb7a0c46b6285", "48294ae66839810d221a809fd32fb7a0c46b6285")</f>
        <v>0</v>
      </c>
      <c r="D1981" t="s">
        <v>781</v>
      </c>
      <c r="E1981" t="s">
        <v>1314</v>
      </c>
      <c r="F1981" t="s">
        <v>2554</v>
      </c>
      <c r="G1981" t="s">
        <v>2909</v>
      </c>
      <c r="H1981" t="s">
        <v>5223</v>
      </c>
    </row>
    <row r="1982" spans="1:8">
      <c r="A1982" t="s">
        <v>530</v>
      </c>
      <c r="B1982">
        <f>HYPERLINK("https://github.com/pmd/pmd/commit/400ca5dca5a52bdc93de17b0e06290f640914bd9", "400ca5dca5a52bdc93de17b0e06290f640914bd9")</f>
        <v>0</v>
      </c>
      <c r="C1982">
        <f>HYPERLINK("https://github.com/pmd/pmd/commit/e9cc7e00ef1c5f1ead4c32a69474fa6ddfc93f7e", "e9cc7e00ef1c5f1ead4c32a69474fa6ddfc93f7e")</f>
        <v>0</v>
      </c>
      <c r="D1982" t="s">
        <v>781</v>
      </c>
      <c r="E1982" t="s">
        <v>1315</v>
      </c>
      <c r="F1982" t="s">
        <v>2612</v>
      </c>
      <c r="G1982" t="s">
        <v>3464</v>
      </c>
      <c r="H1982" t="s">
        <v>5224</v>
      </c>
    </row>
    <row r="1983" spans="1:8">
      <c r="A1983" t="s">
        <v>531</v>
      </c>
      <c r="B1983">
        <f>HYPERLINK("https://github.com/pmd/pmd/commit/13cacee11f5a398d0da5abb0f9e6b367296eda90", "13cacee11f5a398d0da5abb0f9e6b367296eda90")</f>
        <v>0</v>
      </c>
      <c r="C1983">
        <f>HYPERLINK("https://github.com/pmd/pmd/commit/9c9f9c458b18c4775dc5fdeba5938724b4176563", "9c9f9c458b18c4775dc5fdeba5938724b4176563")</f>
        <v>0</v>
      </c>
      <c r="D1983" t="s">
        <v>781</v>
      </c>
      <c r="E1983" t="s">
        <v>1316</v>
      </c>
      <c r="F1983" t="s">
        <v>2612</v>
      </c>
      <c r="G1983" t="s">
        <v>3464</v>
      </c>
      <c r="H1983" t="s">
        <v>5229</v>
      </c>
    </row>
    <row r="1984" spans="1:8">
      <c r="H1984" t="s">
        <v>5230</v>
      </c>
    </row>
    <row r="1985" spans="6:8">
      <c r="H1985" t="s">
        <v>5231</v>
      </c>
    </row>
    <row r="1986" spans="6:8">
      <c r="H1986" t="s">
        <v>5232</v>
      </c>
    </row>
    <row r="1987" spans="6:8">
      <c r="H1987" t="s">
        <v>5233</v>
      </c>
    </row>
    <row r="1988" spans="6:8">
      <c r="H1988" t="s">
        <v>5234</v>
      </c>
    </row>
    <row r="1989" spans="6:8">
      <c r="H1989" t="s">
        <v>5224</v>
      </c>
    </row>
    <row r="1990" spans="6:8">
      <c r="F1990" t="s">
        <v>2390</v>
      </c>
      <c r="G1990" t="s">
        <v>2837</v>
      </c>
      <c r="H1990" t="s">
        <v>5235</v>
      </c>
    </row>
    <row r="1991" spans="6:8">
      <c r="H1991" t="s">
        <v>5236</v>
      </c>
    </row>
    <row r="1992" spans="6:8">
      <c r="H1992" t="s">
        <v>5237</v>
      </c>
    </row>
    <row r="1993" spans="6:8">
      <c r="H1993" t="s">
        <v>5238</v>
      </c>
    </row>
    <row r="1994" spans="6:8">
      <c r="H1994" t="s">
        <v>5239</v>
      </c>
    </row>
    <row r="1995" spans="6:8">
      <c r="H1995" t="s">
        <v>5240</v>
      </c>
    </row>
    <row r="1996" spans="6:8">
      <c r="H1996" t="s">
        <v>5241</v>
      </c>
    </row>
    <row r="1997" spans="6:8">
      <c r="H1997" t="s">
        <v>5242</v>
      </c>
    </row>
    <row r="1998" spans="6:8">
      <c r="H1998" t="s">
        <v>5243</v>
      </c>
    </row>
    <row r="1999" spans="6:8">
      <c r="H1999" t="s">
        <v>5088</v>
      </c>
    </row>
    <row r="2000" spans="6:8">
      <c r="H2000" t="s">
        <v>5089</v>
      </c>
    </row>
    <row r="2001" spans="1:8">
      <c r="H2001" t="s">
        <v>5090</v>
      </c>
    </row>
    <row r="2002" spans="1:8">
      <c r="H2002" t="s">
        <v>5091</v>
      </c>
    </row>
    <row r="2003" spans="1:8">
      <c r="H2003" t="s">
        <v>5092</v>
      </c>
    </row>
    <row r="2004" spans="1:8">
      <c r="H2004" t="s">
        <v>5093</v>
      </c>
    </row>
    <row r="2005" spans="1:8">
      <c r="H2005" t="s">
        <v>5094</v>
      </c>
    </row>
    <row r="2006" spans="1:8">
      <c r="H2006" t="s">
        <v>5244</v>
      </c>
    </row>
    <row r="2007" spans="1:8">
      <c r="H2007" t="s">
        <v>4159</v>
      </c>
    </row>
    <row r="2008" spans="1:8">
      <c r="H2008" t="s">
        <v>5245</v>
      </c>
    </row>
    <row r="2009" spans="1:8">
      <c r="H2009" t="s">
        <v>5246</v>
      </c>
    </row>
    <row r="2010" spans="1:8">
      <c r="H2010" t="s">
        <v>5247</v>
      </c>
    </row>
    <row r="2011" spans="1:8">
      <c r="H2011" t="s">
        <v>5248</v>
      </c>
    </row>
    <row r="2012" spans="1:8">
      <c r="A2012" t="s">
        <v>533</v>
      </c>
      <c r="B2012">
        <f>HYPERLINK("https://github.com/pmd/pmd/commit/cda02a2754da66653bea6ea569f7739f2e954747", "cda02a2754da66653bea6ea569f7739f2e954747")</f>
        <v>0</v>
      </c>
      <c r="C2012">
        <f>HYPERLINK("https://github.com/pmd/pmd/commit/0b776f338abff64bb10ef1da30caa25ad70dbccb", "0b776f338abff64bb10ef1da30caa25ad70dbccb")</f>
        <v>0</v>
      </c>
      <c r="D2012" t="s">
        <v>781</v>
      </c>
      <c r="E2012" t="s">
        <v>1317</v>
      </c>
      <c r="F2012" t="s">
        <v>2615</v>
      </c>
      <c r="G2012" t="s">
        <v>3466</v>
      </c>
      <c r="H2012" t="s">
        <v>5255</v>
      </c>
    </row>
    <row r="2013" spans="1:8">
      <c r="H2013" t="s">
        <v>5256</v>
      </c>
    </row>
    <row r="2014" spans="1:8">
      <c r="H2014" t="s">
        <v>5257</v>
      </c>
    </row>
    <row r="2015" spans="1:8">
      <c r="H2015" t="s">
        <v>5258</v>
      </c>
    </row>
    <row r="2016" spans="1:8">
      <c r="H2016" t="s">
        <v>5259</v>
      </c>
    </row>
    <row r="2017" spans="1:8">
      <c r="F2017" t="s">
        <v>2567</v>
      </c>
      <c r="G2017" t="s">
        <v>3441</v>
      </c>
      <c r="H2017" t="s">
        <v>5262</v>
      </c>
    </row>
    <row r="2018" spans="1:8">
      <c r="A2018" t="s">
        <v>535</v>
      </c>
      <c r="B2018">
        <f>HYPERLINK("https://github.com/pmd/pmd/commit/e6f5b4c5f32841f17670b7ec157d33aa89451f1f", "e6f5b4c5f32841f17670b7ec157d33aa89451f1f")</f>
        <v>0</v>
      </c>
      <c r="C2018">
        <f>HYPERLINK("https://github.com/pmd/pmd/commit/7beb2824c18a245f8935ea6264b61bb117133dea", "7beb2824c18a245f8935ea6264b61bb117133dea")</f>
        <v>0</v>
      </c>
      <c r="D2018" t="s">
        <v>781</v>
      </c>
      <c r="E2018" t="s">
        <v>1319</v>
      </c>
      <c r="F2018" t="s">
        <v>2617</v>
      </c>
      <c r="G2018" t="s">
        <v>3468</v>
      </c>
      <c r="H2018" t="s">
        <v>5265</v>
      </c>
    </row>
    <row r="2019" spans="1:8">
      <c r="A2019" t="s">
        <v>535</v>
      </c>
      <c r="B2019">
        <f>HYPERLINK("https://github.com/pmd/pmd/commit/3a445493a1b78e0b8625f9f61359107cb56b7392", "3a445493a1b78e0b8625f9f61359107cb56b7392")</f>
        <v>0</v>
      </c>
      <c r="C2019">
        <f>HYPERLINK("https://github.com/pmd/pmd/commit/e6f5b4c5f32841f17670b7ec157d33aa89451f1f", "e6f5b4c5f32841f17670b7ec157d33aa89451f1f")</f>
        <v>0</v>
      </c>
      <c r="D2019" t="s">
        <v>781</v>
      </c>
      <c r="E2019" t="s">
        <v>1320</v>
      </c>
      <c r="F2019" t="s">
        <v>2617</v>
      </c>
      <c r="G2019" t="s">
        <v>3468</v>
      </c>
      <c r="H2019" t="s">
        <v>4878</v>
      </c>
    </row>
    <row r="2020" spans="1:8">
      <c r="H2020" t="s">
        <v>4879</v>
      </c>
    </row>
    <row r="2021" spans="1:8">
      <c r="H2021" t="s">
        <v>4880</v>
      </c>
    </row>
    <row r="2022" spans="1:8">
      <c r="H2022" t="s">
        <v>4881</v>
      </c>
    </row>
    <row r="2023" spans="1:8">
      <c r="A2023" t="s">
        <v>537</v>
      </c>
      <c r="B2023">
        <f>HYPERLINK("https://github.com/pmd/pmd/commit/52ed41c027e14041ca216a7bd668f65fcb72c725", "52ed41c027e14041ca216a7bd668f65fcb72c725")</f>
        <v>0</v>
      </c>
      <c r="C2023">
        <f>HYPERLINK("https://github.com/pmd/pmd/commit/87c4d84d6115fcf9040a411e876c0c7a0dd0c1c3", "87c4d84d6115fcf9040a411e876c0c7a0dd0c1c3")</f>
        <v>0</v>
      </c>
      <c r="D2023" t="s">
        <v>781</v>
      </c>
      <c r="E2023" t="s">
        <v>1321</v>
      </c>
      <c r="F2023" t="s">
        <v>2618</v>
      </c>
      <c r="G2023" t="s">
        <v>3441</v>
      </c>
      <c r="H2023" t="s">
        <v>5255</v>
      </c>
    </row>
    <row r="2024" spans="1:8">
      <c r="A2024" t="s">
        <v>539</v>
      </c>
      <c r="B2024">
        <f>HYPERLINK("https://github.com/pmd/pmd/commit/8c824412656774a46ade0e9b69c3d8c33165f5e0", "8c824412656774a46ade0e9b69c3d8c33165f5e0")</f>
        <v>0</v>
      </c>
      <c r="C2024">
        <f>HYPERLINK("https://github.com/pmd/pmd/commit/9ff844921b6f41ea953f41b61d62f6ab316f4188", "9ff844921b6f41ea953f41b61d62f6ab316f4188")</f>
        <v>0</v>
      </c>
      <c r="D2024" t="s">
        <v>781</v>
      </c>
      <c r="E2024" t="s">
        <v>1325</v>
      </c>
      <c r="F2024" t="s">
        <v>2619</v>
      </c>
      <c r="G2024" t="s">
        <v>3469</v>
      </c>
      <c r="H2024" t="s">
        <v>5269</v>
      </c>
    </row>
    <row r="2025" spans="1:8">
      <c r="A2025" t="s">
        <v>540</v>
      </c>
      <c r="B2025">
        <f>HYPERLINK("https://github.com/pmd/pmd/commit/9af5268605a469498d6beee3767da9cc738278e3", "9af5268605a469498d6beee3767da9cc738278e3")</f>
        <v>0</v>
      </c>
      <c r="C2025">
        <f>HYPERLINK("https://github.com/pmd/pmd/commit/cc23b61b0308167ed0ea16cbc3bc30d11659b298", "cc23b61b0308167ed0ea16cbc3bc30d11659b298")</f>
        <v>0</v>
      </c>
      <c r="D2025" t="s">
        <v>781</v>
      </c>
      <c r="E2025" t="s">
        <v>1327</v>
      </c>
      <c r="F2025" t="s">
        <v>2622</v>
      </c>
      <c r="G2025" t="s">
        <v>3471</v>
      </c>
      <c r="H2025" t="s">
        <v>5274</v>
      </c>
    </row>
    <row r="2026" spans="1:8">
      <c r="H2026" t="s">
        <v>5275</v>
      </c>
    </row>
    <row r="2027" spans="1:8">
      <c r="H2027" t="s">
        <v>5276</v>
      </c>
    </row>
    <row r="2028" spans="1:8">
      <c r="A2028" t="s">
        <v>540</v>
      </c>
      <c r="B2028">
        <f>HYPERLINK("https://github.com/pmd/pmd/commit/28bf4d918e022309e246b59479266872b2afd151", "28bf4d918e022309e246b59479266872b2afd151")</f>
        <v>0</v>
      </c>
      <c r="C2028">
        <f>HYPERLINK("https://github.com/pmd/pmd/commit/1b68a2683ffeab873ceb6ab1919fec90e9b5a68c", "1b68a2683ffeab873ceb6ab1919fec90e9b5a68c")</f>
        <v>0</v>
      </c>
      <c r="D2028" t="s">
        <v>781</v>
      </c>
      <c r="E2028" t="s">
        <v>1330</v>
      </c>
      <c r="F2028" t="s">
        <v>2623</v>
      </c>
      <c r="G2028" t="s">
        <v>3473</v>
      </c>
      <c r="H2028" t="s">
        <v>5285</v>
      </c>
    </row>
    <row r="2029" spans="1:8">
      <c r="A2029" t="s">
        <v>541</v>
      </c>
      <c r="B2029">
        <f>HYPERLINK("https://github.com/pmd/pmd/commit/21aa2efbbff7993b0b451d7e74783247c273d16c", "21aa2efbbff7993b0b451d7e74783247c273d16c")</f>
        <v>0</v>
      </c>
      <c r="C2029">
        <f>HYPERLINK("https://github.com/pmd/pmd/commit/c13951ee46a630af84f599b5209cf4f8b46e912b", "c13951ee46a630af84f599b5209cf4f8b46e912b")</f>
        <v>0</v>
      </c>
      <c r="D2029" t="s">
        <v>781</v>
      </c>
      <c r="E2029" t="s">
        <v>1334</v>
      </c>
      <c r="F2029" t="s">
        <v>2624</v>
      </c>
      <c r="G2029" t="s">
        <v>3472</v>
      </c>
      <c r="H2029" t="s">
        <v>5283</v>
      </c>
    </row>
    <row r="2030" spans="1:8">
      <c r="A2030" t="s">
        <v>542</v>
      </c>
      <c r="B2030">
        <f>HYPERLINK("https://github.com/pmd/pmd/commit/1540ec6d9148fc14fc1673f4df1d33030d2ffcf7", "1540ec6d9148fc14fc1673f4df1d33030d2ffcf7")</f>
        <v>0</v>
      </c>
      <c r="C2030">
        <f>HYPERLINK("https://github.com/pmd/pmd/commit/ecc869926972f5437d20a72dce261497cbd2c44a", "ecc869926972f5437d20a72dce261497cbd2c44a")</f>
        <v>0</v>
      </c>
      <c r="D2030" t="s">
        <v>781</v>
      </c>
      <c r="E2030" t="s">
        <v>1336</v>
      </c>
      <c r="F2030" t="s">
        <v>2626</v>
      </c>
      <c r="G2030" t="s">
        <v>3475</v>
      </c>
      <c r="H2030" t="s">
        <v>4630</v>
      </c>
    </row>
    <row r="2031" spans="1:8">
      <c r="A2031" t="s">
        <v>544</v>
      </c>
      <c r="B2031">
        <f>HYPERLINK("https://github.com/pmd/pmd/commit/e48fc7cca259f0efcae7135ae27e5143b3e092af", "e48fc7cca259f0efcae7135ae27e5143b3e092af")</f>
        <v>0</v>
      </c>
      <c r="C2031">
        <f>HYPERLINK("https://github.com/pmd/pmd/commit/4e21c1a94776002778b88985529a009b0a9e56f3", "4e21c1a94776002778b88985529a009b0a9e56f3")</f>
        <v>0</v>
      </c>
      <c r="D2031" t="s">
        <v>781</v>
      </c>
      <c r="E2031" t="s">
        <v>1338</v>
      </c>
      <c r="F2031" t="s">
        <v>2628</v>
      </c>
      <c r="G2031" t="s">
        <v>3181</v>
      </c>
      <c r="H2031" t="s">
        <v>3680</v>
      </c>
    </row>
    <row r="2032" spans="1:8">
      <c r="H2032" t="s">
        <v>3794</v>
      </c>
    </row>
    <row r="2033" spans="1:8">
      <c r="A2033" t="s">
        <v>545</v>
      </c>
      <c r="B2033">
        <f>HYPERLINK("https://github.com/pmd/pmd/commit/551ab453fdf7a96f91f45cb71a209e98c26691fb", "551ab453fdf7a96f91f45cb71a209e98c26691fb")</f>
        <v>0</v>
      </c>
      <c r="C2033">
        <f>HYPERLINK("https://github.com/pmd/pmd/commit/0a1e82efad8a838da894ba8cbdbfa8d60a5fe005", "0a1e82efad8a838da894ba8cbdbfa8d60a5fe005")</f>
        <v>0</v>
      </c>
      <c r="D2033" t="s">
        <v>781</v>
      </c>
      <c r="E2033" t="s">
        <v>1339</v>
      </c>
      <c r="F2033" t="s">
        <v>2629</v>
      </c>
      <c r="G2033" t="s">
        <v>3477</v>
      </c>
      <c r="H2033" t="s">
        <v>5287</v>
      </c>
    </row>
    <row r="2034" spans="1:8">
      <c r="H2034" t="s">
        <v>5288</v>
      </c>
    </row>
    <row r="2035" spans="1:8">
      <c r="H2035" t="s">
        <v>4792</v>
      </c>
    </row>
    <row r="2036" spans="1:8">
      <c r="H2036" t="s">
        <v>4793</v>
      </c>
    </row>
    <row r="2037" spans="1:8">
      <c r="F2037" t="s">
        <v>2421</v>
      </c>
      <c r="G2037" t="s">
        <v>3385</v>
      </c>
      <c r="H2037" t="s">
        <v>5293</v>
      </c>
    </row>
    <row r="2038" spans="1:8">
      <c r="H2038" t="s">
        <v>5294</v>
      </c>
    </row>
    <row r="2039" spans="1:8">
      <c r="H2039" t="s">
        <v>5295</v>
      </c>
    </row>
    <row r="2040" spans="1:8">
      <c r="H2040" t="s">
        <v>5296</v>
      </c>
    </row>
    <row r="2041" spans="1:8">
      <c r="H2041" t="s">
        <v>5297</v>
      </c>
    </row>
    <row r="2042" spans="1:8">
      <c r="H2042" t="s">
        <v>5298</v>
      </c>
    </row>
    <row r="2043" spans="1:8">
      <c r="H2043" t="s">
        <v>5301</v>
      </c>
    </row>
    <row r="2044" spans="1:8">
      <c r="H2044" t="s">
        <v>5302</v>
      </c>
    </row>
    <row r="2045" spans="1:8">
      <c r="H2045" t="s">
        <v>5303</v>
      </c>
    </row>
    <row r="2046" spans="1:8">
      <c r="H2046" t="s">
        <v>5304</v>
      </c>
    </row>
    <row r="2047" spans="1:8">
      <c r="H2047" t="s">
        <v>5305</v>
      </c>
    </row>
    <row r="2048" spans="1:8">
      <c r="H2048" t="s">
        <v>5306</v>
      </c>
    </row>
    <row r="2049" spans="1:8">
      <c r="H2049" t="s">
        <v>5307</v>
      </c>
    </row>
    <row r="2050" spans="1:8">
      <c r="H2050" t="s">
        <v>5308</v>
      </c>
    </row>
    <row r="2051" spans="1:8">
      <c r="H2051" t="s">
        <v>5309</v>
      </c>
    </row>
    <row r="2052" spans="1:8">
      <c r="H2052" t="s">
        <v>5310</v>
      </c>
    </row>
    <row r="2053" spans="1:8">
      <c r="H2053" t="s">
        <v>5311</v>
      </c>
    </row>
    <row r="2054" spans="1:8">
      <c r="A2054" t="s">
        <v>546</v>
      </c>
      <c r="B2054">
        <f>HYPERLINK("https://github.com/pmd/pmd/commit/709996fddc68c5c2ef791eb4cc9d4a18dfd9213b", "709996fddc68c5c2ef791eb4cc9d4a18dfd9213b")</f>
        <v>0</v>
      </c>
      <c r="C2054">
        <f>HYPERLINK("https://github.com/pmd/pmd/commit/551ab453fdf7a96f91f45cb71a209e98c26691fb", "551ab453fdf7a96f91f45cb71a209e98c26691fb")</f>
        <v>0</v>
      </c>
      <c r="D2054" t="s">
        <v>781</v>
      </c>
      <c r="E2054" t="s">
        <v>1340</v>
      </c>
      <c r="F2054" t="s">
        <v>2421</v>
      </c>
      <c r="G2054" t="s">
        <v>3385</v>
      </c>
      <c r="H2054" t="s">
        <v>5312</v>
      </c>
    </row>
    <row r="2055" spans="1:8">
      <c r="A2055" t="s">
        <v>547</v>
      </c>
      <c r="B2055">
        <f>HYPERLINK("https://github.com/pmd/pmd/commit/344d02600c4e8551ec9b07c88eef10946aa9d07d", "344d02600c4e8551ec9b07c88eef10946aa9d07d")</f>
        <v>0</v>
      </c>
      <c r="C2055">
        <f>HYPERLINK("https://github.com/pmd/pmd/commit/709996fddc68c5c2ef791eb4cc9d4a18dfd9213b", "709996fddc68c5c2ef791eb4cc9d4a18dfd9213b")</f>
        <v>0</v>
      </c>
      <c r="D2055" t="s">
        <v>781</v>
      </c>
      <c r="E2055" t="s">
        <v>1341</v>
      </c>
      <c r="F2055" t="s">
        <v>2374</v>
      </c>
      <c r="G2055" t="s">
        <v>2838</v>
      </c>
      <c r="H2055" t="s">
        <v>3680</v>
      </c>
    </row>
    <row r="2056" spans="1:8">
      <c r="H2056" t="s">
        <v>3794</v>
      </c>
    </row>
    <row r="2057" spans="1:8">
      <c r="H2057" t="s">
        <v>5313</v>
      </c>
    </row>
    <row r="2058" spans="1:8">
      <c r="H2058" t="s">
        <v>5314</v>
      </c>
    </row>
    <row r="2059" spans="1:8">
      <c r="H2059" t="s">
        <v>5315</v>
      </c>
    </row>
    <row r="2060" spans="1:8">
      <c r="H2060" t="s">
        <v>5316</v>
      </c>
    </row>
    <row r="2061" spans="1:8">
      <c r="H2061" t="s">
        <v>5317</v>
      </c>
    </row>
    <row r="2062" spans="1:8">
      <c r="H2062" t="s">
        <v>5318</v>
      </c>
    </row>
    <row r="2063" spans="1:8">
      <c r="H2063" t="s">
        <v>5319</v>
      </c>
    </row>
    <row r="2064" spans="1:8">
      <c r="H2064" t="s">
        <v>5320</v>
      </c>
    </row>
    <row r="2065" spans="1:8">
      <c r="A2065" t="s">
        <v>550</v>
      </c>
      <c r="B2065">
        <f>HYPERLINK("https://github.com/pmd/pmd/commit/da371182aadaec625274f651e2a28ee6a71ff161", "da371182aadaec625274f651e2a28ee6a71ff161")</f>
        <v>0</v>
      </c>
      <c r="C2065">
        <f>HYPERLINK("https://github.com/pmd/pmd/commit/4b3d58d4c98e78ab61b9b0d5c31ede6c32707715", "4b3d58d4c98e78ab61b9b0d5c31ede6c32707715")</f>
        <v>0</v>
      </c>
      <c r="D2065" t="s">
        <v>781</v>
      </c>
      <c r="E2065" t="s">
        <v>1344</v>
      </c>
      <c r="F2065" t="s">
        <v>2631</v>
      </c>
      <c r="G2065" t="s">
        <v>3479</v>
      </c>
      <c r="H2065" t="s">
        <v>5337</v>
      </c>
    </row>
    <row r="2066" spans="1:8">
      <c r="F2066" t="s">
        <v>2632</v>
      </c>
      <c r="G2066" t="s">
        <v>3480</v>
      </c>
      <c r="H2066" t="s">
        <v>4630</v>
      </c>
    </row>
    <row r="2067" spans="1:8">
      <c r="F2067" t="s">
        <v>2633</v>
      </c>
      <c r="G2067" t="s">
        <v>3481</v>
      </c>
      <c r="H2067" t="s">
        <v>4630</v>
      </c>
    </row>
    <row r="2068" spans="1:8">
      <c r="A2068" t="s">
        <v>551</v>
      </c>
      <c r="B2068">
        <f>HYPERLINK("https://github.com/pmd/pmd/commit/da764abb1ee6019ba4aef1572ef4bdd8022de3b0", "da764abb1ee6019ba4aef1572ef4bdd8022de3b0")</f>
        <v>0</v>
      </c>
      <c r="C2068">
        <f>HYPERLINK("https://github.com/pmd/pmd/commit/da371182aadaec625274f651e2a28ee6a71ff161", "da371182aadaec625274f651e2a28ee6a71ff161")</f>
        <v>0</v>
      </c>
      <c r="D2068" t="s">
        <v>781</v>
      </c>
      <c r="E2068" t="s">
        <v>1345</v>
      </c>
      <c r="F2068" t="s">
        <v>2634</v>
      </c>
      <c r="G2068" t="s">
        <v>3482</v>
      </c>
      <c r="H2068" t="s">
        <v>4630</v>
      </c>
    </row>
    <row r="2069" spans="1:8">
      <c r="A2069" t="s">
        <v>552</v>
      </c>
      <c r="B2069">
        <f>HYPERLINK("https://github.com/pmd/pmd/commit/50725a95fc222723cc4efa89c19cbe4b574a9f52", "50725a95fc222723cc4efa89c19cbe4b574a9f52")</f>
        <v>0</v>
      </c>
      <c r="C2069">
        <f>HYPERLINK("https://github.com/pmd/pmd/commit/da764abb1ee6019ba4aef1572ef4bdd8022de3b0", "da764abb1ee6019ba4aef1572ef4bdd8022de3b0")</f>
        <v>0</v>
      </c>
      <c r="D2069" t="s">
        <v>781</v>
      </c>
      <c r="E2069" t="s">
        <v>1346</v>
      </c>
      <c r="F2069" t="s">
        <v>2395</v>
      </c>
      <c r="G2069" t="s">
        <v>3366</v>
      </c>
      <c r="H2069" t="s">
        <v>4630</v>
      </c>
    </row>
    <row r="2070" spans="1:8">
      <c r="A2070" t="s">
        <v>553</v>
      </c>
      <c r="B2070">
        <f>HYPERLINK("https://github.com/pmd/pmd/commit/7e594e390a05230e91d063eea7edf5d48f0da608", "7e594e390a05230e91d063eea7edf5d48f0da608")</f>
        <v>0</v>
      </c>
      <c r="C2070">
        <f>HYPERLINK("https://github.com/pmd/pmd/commit/6eba9a827fac10720d8ca9f35412c5988e4c9256", "6eba9a827fac10720d8ca9f35412c5988e4c9256")</f>
        <v>0</v>
      </c>
      <c r="D2070" t="s">
        <v>781</v>
      </c>
      <c r="E2070" t="s">
        <v>1347</v>
      </c>
      <c r="F2070" t="s">
        <v>2328</v>
      </c>
      <c r="G2070" t="s">
        <v>3334</v>
      </c>
      <c r="H2070" t="s">
        <v>4630</v>
      </c>
    </row>
    <row r="2071" spans="1:8">
      <c r="A2071" t="s">
        <v>554</v>
      </c>
      <c r="B2071">
        <f>HYPERLINK("https://github.com/pmd/pmd/commit/ff2aa9c038f519f0fcd49112167def7e56fad610", "ff2aa9c038f519f0fcd49112167def7e56fad610")</f>
        <v>0</v>
      </c>
      <c r="C2071">
        <f>HYPERLINK("https://github.com/pmd/pmd/commit/7e594e390a05230e91d063eea7edf5d48f0da608", "7e594e390a05230e91d063eea7edf5d48f0da608")</f>
        <v>0</v>
      </c>
      <c r="D2071" t="s">
        <v>781</v>
      </c>
      <c r="E2071" t="s">
        <v>1348</v>
      </c>
      <c r="F2071" t="s">
        <v>2635</v>
      </c>
      <c r="G2071" t="s">
        <v>3483</v>
      </c>
      <c r="H2071" t="s">
        <v>4630</v>
      </c>
    </row>
    <row r="2072" spans="1:8">
      <c r="A2072" t="s">
        <v>555</v>
      </c>
      <c r="B2072">
        <f>HYPERLINK("https://github.com/pmd/pmd/commit/3df4506365c0bce73d45bc426e3d8c75f3590aa4", "3df4506365c0bce73d45bc426e3d8c75f3590aa4")</f>
        <v>0</v>
      </c>
      <c r="C2072">
        <f>HYPERLINK("https://github.com/pmd/pmd/commit/ff2aa9c038f519f0fcd49112167def7e56fad610", "ff2aa9c038f519f0fcd49112167def7e56fad610")</f>
        <v>0</v>
      </c>
      <c r="D2072" t="s">
        <v>781</v>
      </c>
      <c r="E2072" t="s">
        <v>1349</v>
      </c>
      <c r="F2072" t="s">
        <v>2636</v>
      </c>
      <c r="G2072" t="s">
        <v>3318</v>
      </c>
      <c r="H2072" t="s">
        <v>4630</v>
      </c>
    </row>
    <row r="2073" spans="1:8">
      <c r="A2073" t="s">
        <v>556</v>
      </c>
      <c r="B2073">
        <f>HYPERLINK("https://github.com/pmd/pmd/commit/9fc15f0b915267404df6a8e25d0977f96130d9e3", "9fc15f0b915267404df6a8e25d0977f96130d9e3")</f>
        <v>0</v>
      </c>
      <c r="C2073">
        <f>HYPERLINK("https://github.com/pmd/pmd/commit/3df4506365c0bce73d45bc426e3d8c75f3590aa4", "3df4506365c0bce73d45bc426e3d8c75f3590aa4")</f>
        <v>0</v>
      </c>
      <c r="D2073" t="s">
        <v>781</v>
      </c>
      <c r="E2073" t="s">
        <v>1350</v>
      </c>
      <c r="F2073" t="s">
        <v>2637</v>
      </c>
      <c r="G2073" t="s">
        <v>3478</v>
      </c>
      <c r="H2073" t="s">
        <v>5324</v>
      </c>
    </row>
    <row r="2074" spans="1:8">
      <c r="A2074" t="s">
        <v>557</v>
      </c>
      <c r="B2074">
        <f>HYPERLINK("https://github.com/pmd/pmd/commit/60d028a28212be292d670253b5027824a197805b", "60d028a28212be292d670253b5027824a197805b")</f>
        <v>0</v>
      </c>
      <c r="C2074">
        <f>HYPERLINK("https://github.com/pmd/pmd/commit/9fc15f0b915267404df6a8e25d0977f96130d9e3", "9fc15f0b915267404df6a8e25d0977f96130d9e3")</f>
        <v>0</v>
      </c>
      <c r="D2074" t="s">
        <v>781</v>
      </c>
      <c r="E2074" t="s">
        <v>1351</v>
      </c>
      <c r="F2074" t="s">
        <v>2306</v>
      </c>
      <c r="G2074" t="s">
        <v>3316</v>
      </c>
      <c r="H2074" t="s">
        <v>4630</v>
      </c>
    </row>
    <row r="2075" spans="1:8">
      <c r="A2075" t="s">
        <v>558</v>
      </c>
      <c r="B2075">
        <f>HYPERLINK("https://github.com/pmd/pmd/commit/15d6515278453aafe3d59b8b0124c2ab8a611c55", "15d6515278453aafe3d59b8b0124c2ab8a611c55")</f>
        <v>0</v>
      </c>
      <c r="C2075">
        <f>HYPERLINK("https://github.com/pmd/pmd/commit/60d028a28212be292d670253b5027824a197805b", "60d028a28212be292d670253b5027824a197805b")</f>
        <v>0</v>
      </c>
      <c r="D2075" t="s">
        <v>781</v>
      </c>
      <c r="E2075" t="s">
        <v>1352</v>
      </c>
      <c r="F2075" t="s">
        <v>2307</v>
      </c>
      <c r="G2075" t="s">
        <v>3317</v>
      </c>
      <c r="H2075" t="s">
        <v>4630</v>
      </c>
    </row>
    <row r="2076" spans="1:8">
      <c r="F2076" t="s">
        <v>2638</v>
      </c>
      <c r="G2076" t="s">
        <v>3484</v>
      </c>
      <c r="H2076" t="s">
        <v>4630</v>
      </c>
    </row>
    <row r="2077" spans="1:8">
      <c r="F2077" t="s">
        <v>2639</v>
      </c>
      <c r="G2077" t="s">
        <v>3485</v>
      </c>
      <c r="H2077" t="s">
        <v>4630</v>
      </c>
    </row>
    <row r="2078" spans="1:8">
      <c r="H2078" t="s">
        <v>5327</v>
      </c>
    </row>
    <row r="2079" spans="1:8">
      <c r="A2079" t="s">
        <v>559</v>
      </c>
      <c r="B2079">
        <f>HYPERLINK("https://github.com/pmd/pmd/commit/2c563436e41067fa253f824ca0e768500dc29d34", "2c563436e41067fa253f824ca0e768500dc29d34")</f>
        <v>0</v>
      </c>
      <c r="C2079">
        <f>HYPERLINK("https://github.com/pmd/pmd/commit/15d6515278453aafe3d59b8b0124c2ab8a611c55", "15d6515278453aafe3d59b8b0124c2ab8a611c55")</f>
        <v>0</v>
      </c>
      <c r="D2079" t="s">
        <v>781</v>
      </c>
      <c r="E2079" t="s">
        <v>1353</v>
      </c>
      <c r="F2079" t="s">
        <v>2342</v>
      </c>
      <c r="G2079" t="s">
        <v>3340</v>
      </c>
      <c r="H2079" t="s">
        <v>4630</v>
      </c>
    </row>
    <row r="2080" spans="1:8">
      <c r="H2080" t="s">
        <v>5327</v>
      </c>
    </row>
    <row r="2081" spans="1:8">
      <c r="A2081" t="s">
        <v>560</v>
      </c>
      <c r="B2081">
        <f>HYPERLINK("https://github.com/pmd/pmd/commit/aedd2ce49376042e3dbdcb1d9147754214ff4697", "aedd2ce49376042e3dbdcb1d9147754214ff4697")</f>
        <v>0</v>
      </c>
      <c r="C2081">
        <f>HYPERLINK("https://github.com/pmd/pmd/commit/2c563436e41067fa253f824ca0e768500dc29d34", "2c563436e41067fa253f824ca0e768500dc29d34")</f>
        <v>0</v>
      </c>
      <c r="D2081" t="s">
        <v>781</v>
      </c>
      <c r="E2081" t="s">
        <v>1354</v>
      </c>
      <c r="F2081" t="s">
        <v>2295</v>
      </c>
      <c r="G2081" t="s">
        <v>3309</v>
      </c>
      <c r="H2081" t="s">
        <v>4630</v>
      </c>
    </row>
    <row r="2082" spans="1:8">
      <c r="H2082" t="s">
        <v>5327</v>
      </c>
    </row>
    <row r="2083" spans="1:8">
      <c r="A2083" t="s">
        <v>561</v>
      </c>
      <c r="B2083">
        <f>HYPERLINK("https://github.com/pmd/pmd/commit/394b8665249d7c2f7f372ec754e97483d3860199", "394b8665249d7c2f7f372ec754e97483d3860199")</f>
        <v>0</v>
      </c>
      <c r="C2083">
        <f>HYPERLINK("https://github.com/pmd/pmd/commit/aedd2ce49376042e3dbdcb1d9147754214ff4697", "aedd2ce49376042e3dbdcb1d9147754214ff4697")</f>
        <v>0</v>
      </c>
      <c r="D2083" t="s">
        <v>781</v>
      </c>
      <c r="E2083" t="s">
        <v>1355</v>
      </c>
      <c r="F2083" t="s">
        <v>2640</v>
      </c>
      <c r="G2083" t="s">
        <v>3486</v>
      </c>
      <c r="H2083" t="s">
        <v>5338</v>
      </c>
    </row>
    <row r="2084" spans="1:8">
      <c r="F2084" t="s">
        <v>2641</v>
      </c>
      <c r="G2084" t="s">
        <v>3487</v>
      </c>
      <c r="H2084" t="s">
        <v>4630</v>
      </c>
    </row>
    <row r="2085" spans="1:8">
      <c r="A2085" t="s">
        <v>562</v>
      </c>
      <c r="B2085">
        <f>HYPERLINK("https://github.com/pmd/pmd/commit/4c378b56318541c126451db8d6ae9188c0d8cfb5", "4c378b56318541c126451db8d6ae9188c0d8cfb5")</f>
        <v>0</v>
      </c>
      <c r="C2085">
        <f>HYPERLINK("https://github.com/pmd/pmd/commit/394b8665249d7c2f7f372ec754e97483d3860199", "394b8665249d7c2f7f372ec754e97483d3860199")</f>
        <v>0</v>
      </c>
      <c r="D2085" t="s">
        <v>781</v>
      </c>
      <c r="E2085" t="s">
        <v>1356</v>
      </c>
      <c r="F2085" t="s">
        <v>2326</v>
      </c>
      <c r="G2085" t="s">
        <v>3333</v>
      </c>
      <c r="H2085" t="s">
        <v>4615</v>
      </c>
    </row>
    <row r="2086" spans="1:8">
      <c r="H2086" t="s">
        <v>4620</v>
      </c>
    </row>
    <row r="2087" spans="1:8">
      <c r="H2087" t="s">
        <v>4621</v>
      </c>
    </row>
    <row r="2088" spans="1:8">
      <c r="H2088" t="s">
        <v>4622</v>
      </c>
    </row>
    <row r="2089" spans="1:8">
      <c r="H2089" t="s">
        <v>4623</v>
      </c>
    </row>
    <row r="2090" spans="1:8">
      <c r="H2090" t="s">
        <v>5339</v>
      </c>
    </row>
    <row r="2091" spans="1:8">
      <c r="H2091" t="s">
        <v>4626</v>
      </c>
    </row>
    <row r="2092" spans="1:8">
      <c r="H2092" t="s">
        <v>5340</v>
      </c>
    </row>
    <row r="2093" spans="1:8">
      <c r="H2093" t="s">
        <v>5341</v>
      </c>
    </row>
    <row r="2094" spans="1:8">
      <c r="A2094" t="s">
        <v>564</v>
      </c>
      <c r="B2094">
        <f>HYPERLINK("https://github.com/pmd/pmd/commit/1bdbd4883c2751a3f4900ade0fc958d626e6e0c4", "1bdbd4883c2751a3f4900ade0fc958d626e6e0c4")</f>
        <v>0</v>
      </c>
      <c r="C2094">
        <f>HYPERLINK("https://github.com/pmd/pmd/commit/59dfa15269710bc7aeeb81b00c6e1fe63512fe4e", "59dfa15269710bc7aeeb81b00c6e1fe63512fe4e")</f>
        <v>0</v>
      </c>
      <c r="D2094" t="s">
        <v>781</v>
      </c>
      <c r="E2094" t="s">
        <v>1358</v>
      </c>
      <c r="F2094" t="s">
        <v>2643</v>
      </c>
      <c r="G2094" t="s">
        <v>3489</v>
      </c>
      <c r="H2094" t="s">
        <v>4630</v>
      </c>
    </row>
    <row r="2095" spans="1:8">
      <c r="A2095" t="s">
        <v>567</v>
      </c>
      <c r="B2095">
        <f>HYPERLINK("https://github.com/pmd/pmd/commit/2bf00f482d52208f5fd3c3e83b8d72c62b2bcb4e", "2bf00f482d52208f5fd3c3e83b8d72c62b2bcb4e")</f>
        <v>0</v>
      </c>
      <c r="C2095">
        <f>HYPERLINK("https://github.com/pmd/pmd/commit/abd50366f8c5c51f21c10bed22052567ee8a2ee3", "abd50366f8c5c51f21c10bed22052567ee8a2ee3")</f>
        <v>0</v>
      </c>
      <c r="D2095" t="s">
        <v>781</v>
      </c>
      <c r="E2095" t="s">
        <v>1361</v>
      </c>
      <c r="F2095" t="s">
        <v>2644</v>
      </c>
      <c r="G2095" t="s">
        <v>2909</v>
      </c>
      <c r="H2095" t="s">
        <v>3778</v>
      </c>
    </row>
    <row r="2096" spans="1:8">
      <c r="F2096" t="s">
        <v>2645</v>
      </c>
      <c r="G2096" t="s">
        <v>2986</v>
      </c>
      <c r="H2096" t="s">
        <v>3795</v>
      </c>
    </row>
    <row r="2097" spans="1:8">
      <c r="F2097" t="s">
        <v>2646</v>
      </c>
      <c r="G2097" t="s">
        <v>2994</v>
      </c>
      <c r="H2097" t="s">
        <v>4185</v>
      </c>
    </row>
    <row r="2098" spans="1:8">
      <c r="H2098" t="s">
        <v>4186</v>
      </c>
    </row>
    <row r="2099" spans="1:8">
      <c r="F2099" t="s">
        <v>2647</v>
      </c>
      <c r="G2099" t="s">
        <v>3464</v>
      </c>
      <c r="H2099" t="s">
        <v>5224</v>
      </c>
    </row>
    <row r="2100" spans="1:8">
      <c r="F2100" t="s">
        <v>2648</v>
      </c>
      <c r="G2100" t="s">
        <v>3293</v>
      </c>
      <c r="H2100" t="s">
        <v>3872</v>
      </c>
    </row>
    <row r="2101" spans="1:8">
      <c r="A2101" t="s">
        <v>569</v>
      </c>
      <c r="B2101">
        <f>HYPERLINK("https://github.com/pmd/pmd/commit/d624ee99f0b1acb5992b5ac720d8006475644b49", "d624ee99f0b1acb5992b5ac720d8006475644b49")</f>
        <v>0</v>
      </c>
      <c r="C2101">
        <f>HYPERLINK("https://github.com/pmd/pmd/commit/7f081f0e63174e3f6d59494dde0559b174d9f14c", "7f081f0e63174e3f6d59494dde0559b174d9f14c")</f>
        <v>0</v>
      </c>
      <c r="D2101" t="s">
        <v>781</v>
      </c>
      <c r="E2101" t="s">
        <v>1269</v>
      </c>
      <c r="F2101" t="s">
        <v>2421</v>
      </c>
      <c r="G2101" t="s">
        <v>3385</v>
      </c>
      <c r="H2101" t="s">
        <v>5360</v>
      </c>
    </row>
    <row r="2102" spans="1:8">
      <c r="A2102" t="s">
        <v>570</v>
      </c>
      <c r="B2102">
        <f>HYPERLINK("https://github.com/pmd/pmd/commit/06904e7145fd1955f071fa8a1f3331b3ad6b2bc1", "06904e7145fd1955f071fa8a1f3331b3ad6b2bc1")</f>
        <v>0</v>
      </c>
      <c r="C2102">
        <f>HYPERLINK("https://github.com/pmd/pmd/commit/ad3e8b1fd51070f2bea1e08e1bfca5f72c64f5ff", "ad3e8b1fd51070f2bea1e08e1bfca5f72c64f5ff")</f>
        <v>0</v>
      </c>
      <c r="D2102" t="s">
        <v>781</v>
      </c>
      <c r="E2102" t="s">
        <v>1363</v>
      </c>
      <c r="F2102" t="s">
        <v>2602</v>
      </c>
      <c r="G2102" t="s">
        <v>2888</v>
      </c>
      <c r="H2102" t="s">
        <v>5361</v>
      </c>
    </row>
    <row r="2103" spans="1:8">
      <c r="A2103" t="s">
        <v>574</v>
      </c>
      <c r="B2103">
        <f>HYPERLINK("https://github.com/pmd/pmd/commit/1770cdc22777414ad2e10e716d079a80e8934223", "1770cdc22777414ad2e10e716d079a80e8934223")</f>
        <v>0</v>
      </c>
      <c r="C2103">
        <f>HYPERLINK("https://github.com/pmd/pmd/commit/516a3866835ada3b51fdd080bb4f9b6a5a4656b1", "516a3866835ada3b51fdd080bb4f9b6a5a4656b1")</f>
        <v>0</v>
      </c>
      <c r="D2103" t="s">
        <v>781</v>
      </c>
      <c r="E2103" t="s">
        <v>1367</v>
      </c>
      <c r="F2103" t="s">
        <v>2385</v>
      </c>
      <c r="G2103" t="s">
        <v>3364</v>
      </c>
      <c r="H2103" t="s">
        <v>5364</v>
      </c>
    </row>
    <row r="2104" spans="1:8">
      <c r="H2104" t="s">
        <v>5365</v>
      </c>
    </row>
    <row r="2105" spans="1:8">
      <c r="A2105" t="s">
        <v>577</v>
      </c>
      <c r="B2105">
        <f>HYPERLINK("https://github.com/pmd/pmd/commit/942493051eb3deb429b7c4a755807b5a366f2bdf", "942493051eb3deb429b7c4a755807b5a366f2bdf")</f>
        <v>0</v>
      </c>
      <c r="C2105">
        <f>HYPERLINK("https://github.com/pmd/pmd/commit/7db6f3809c07c93729a8183cf80c19a9643d0837", "7db6f3809c07c93729a8183cf80c19a9643d0837")</f>
        <v>0</v>
      </c>
      <c r="D2105" t="s">
        <v>781</v>
      </c>
      <c r="E2105" t="s">
        <v>1370</v>
      </c>
      <c r="F2105" t="s">
        <v>2302</v>
      </c>
      <c r="G2105" t="s">
        <v>3313</v>
      </c>
      <c r="H2105" t="s">
        <v>5370</v>
      </c>
    </row>
    <row r="2106" spans="1:8">
      <c r="H2106" t="s">
        <v>5371</v>
      </c>
    </row>
    <row r="2107" spans="1:8">
      <c r="H2107" t="s">
        <v>5372</v>
      </c>
    </row>
    <row r="2108" spans="1:8">
      <c r="H2108" t="s">
        <v>4802</v>
      </c>
    </row>
    <row r="2109" spans="1:8">
      <c r="H2109" t="s">
        <v>4803</v>
      </c>
    </row>
    <row r="2110" spans="1:8">
      <c r="H2110" t="s">
        <v>4804</v>
      </c>
    </row>
    <row r="2111" spans="1:8">
      <c r="F2111" t="s">
        <v>2404</v>
      </c>
      <c r="G2111" t="s">
        <v>3372</v>
      </c>
      <c r="H2111" t="s">
        <v>5374</v>
      </c>
    </row>
    <row r="2112" spans="1:8">
      <c r="H2112" t="s">
        <v>5375</v>
      </c>
    </row>
    <row r="2113" spans="1:8">
      <c r="H2113" t="s">
        <v>5376</v>
      </c>
    </row>
    <row r="2114" spans="1:8">
      <c r="H2114" t="s">
        <v>5377</v>
      </c>
    </row>
    <row r="2115" spans="1:8">
      <c r="H2115" t="s">
        <v>5378</v>
      </c>
    </row>
    <row r="2116" spans="1:8">
      <c r="A2116" t="s">
        <v>578</v>
      </c>
      <c r="B2116">
        <f>HYPERLINK("https://github.com/pmd/pmd/commit/d650c87d8d4a60d4ad6fe2a514524d952a50bd94", "d650c87d8d4a60d4ad6fe2a514524d952a50bd94")</f>
        <v>0</v>
      </c>
      <c r="C2116">
        <f>HYPERLINK("https://github.com/pmd/pmd/commit/942493051eb3deb429b7c4a755807b5a366f2bdf", "942493051eb3deb429b7c4a755807b5a366f2bdf")</f>
        <v>0</v>
      </c>
      <c r="D2116" t="s">
        <v>781</v>
      </c>
      <c r="E2116" t="s">
        <v>1371</v>
      </c>
      <c r="F2116" t="s">
        <v>2651</v>
      </c>
      <c r="G2116" t="s">
        <v>3490</v>
      </c>
      <c r="H2116" t="s">
        <v>5379</v>
      </c>
    </row>
    <row r="2117" spans="1:8">
      <c r="F2117" t="s">
        <v>2588</v>
      </c>
      <c r="G2117" t="s">
        <v>2979</v>
      </c>
      <c r="H2117" t="s">
        <v>5380</v>
      </c>
    </row>
    <row r="2118" spans="1:8">
      <c r="H2118" t="s">
        <v>5381</v>
      </c>
    </row>
    <row r="2119" spans="1:8">
      <c r="H2119" t="s">
        <v>5382</v>
      </c>
    </row>
    <row r="2120" spans="1:8">
      <c r="H2120" t="s">
        <v>5383</v>
      </c>
    </row>
    <row r="2121" spans="1:8">
      <c r="H2121" t="s">
        <v>5384</v>
      </c>
    </row>
    <row r="2122" spans="1:8">
      <c r="A2122" t="s">
        <v>579</v>
      </c>
      <c r="B2122">
        <f>HYPERLINK("https://github.com/pmd/pmd/commit/e0de46652b00bc95378e8fbb3ff8913edb1673e6", "e0de46652b00bc95378e8fbb3ff8913edb1673e6")</f>
        <v>0</v>
      </c>
      <c r="C2122">
        <f>HYPERLINK("https://github.com/pmd/pmd/commit/d650c87d8d4a60d4ad6fe2a514524d952a50bd94", "d650c87d8d4a60d4ad6fe2a514524d952a50bd94")</f>
        <v>0</v>
      </c>
      <c r="D2122" t="s">
        <v>781</v>
      </c>
      <c r="E2122" t="s">
        <v>1279</v>
      </c>
      <c r="F2122" t="s">
        <v>2652</v>
      </c>
      <c r="G2122" t="s">
        <v>3491</v>
      </c>
      <c r="H2122" t="s">
        <v>5385</v>
      </c>
    </row>
    <row r="2123" spans="1:8">
      <c r="H2123" t="s">
        <v>5386</v>
      </c>
    </row>
    <row r="2124" spans="1:8">
      <c r="H2124" t="s">
        <v>5387</v>
      </c>
    </row>
    <row r="2125" spans="1:8">
      <c r="H2125" t="s">
        <v>5388</v>
      </c>
    </row>
    <row r="2126" spans="1:8">
      <c r="H2126" t="s">
        <v>5389</v>
      </c>
    </row>
    <row r="2127" spans="1:8">
      <c r="H2127" t="s">
        <v>5390</v>
      </c>
    </row>
    <row r="2128" spans="1:8">
      <c r="H2128" t="s">
        <v>5391</v>
      </c>
    </row>
    <row r="2129" spans="1:8">
      <c r="A2129" t="s">
        <v>581</v>
      </c>
      <c r="B2129">
        <f>HYPERLINK("https://github.com/pmd/pmd/commit/e00b208497f882c4570ae9676d814ba297aeeb95", "e00b208497f882c4570ae9676d814ba297aeeb95")</f>
        <v>0</v>
      </c>
      <c r="C2129">
        <f>HYPERLINK("https://github.com/pmd/pmd/commit/5d13e397a05057a60aa5f6501c280055c3bb8e78", "5d13e397a05057a60aa5f6501c280055c3bb8e78")</f>
        <v>0</v>
      </c>
      <c r="D2129" t="s">
        <v>781</v>
      </c>
      <c r="E2129" t="s">
        <v>1373</v>
      </c>
      <c r="F2129" t="s">
        <v>2589</v>
      </c>
      <c r="G2129" t="s">
        <v>3387</v>
      </c>
      <c r="H2129" t="s">
        <v>5393</v>
      </c>
    </row>
    <row r="2130" spans="1:8">
      <c r="H2130" t="s">
        <v>5394</v>
      </c>
    </row>
    <row r="2131" spans="1:8">
      <c r="F2131" t="s">
        <v>2322</v>
      </c>
      <c r="G2131" t="s">
        <v>3177</v>
      </c>
      <c r="H2131" t="s">
        <v>5395</v>
      </c>
    </row>
    <row r="2132" spans="1:8">
      <c r="H2132" t="s">
        <v>5396</v>
      </c>
    </row>
    <row r="2133" spans="1:8">
      <c r="H2133" t="s">
        <v>5397</v>
      </c>
    </row>
    <row r="2134" spans="1:8">
      <c r="H2134" t="s">
        <v>5398</v>
      </c>
    </row>
    <row r="2135" spans="1:8">
      <c r="H2135" t="s">
        <v>5399</v>
      </c>
    </row>
    <row r="2136" spans="1:8">
      <c r="H2136" t="s">
        <v>5400</v>
      </c>
    </row>
    <row r="2137" spans="1:8">
      <c r="H2137" t="s">
        <v>5401</v>
      </c>
    </row>
    <row r="2138" spans="1:8">
      <c r="H2138" t="s">
        <v>5402</v>
      </c>
    </row>
    <row r="2139" spans="1:8">
      <c r="H2139" t="s">
        <v>5403</v>
      </c>
    </row>
    <row r="2140" spans="1:8">
      <c r="H2140" t="s">
        <v>5404</v>
      </c>
    </row>
    <row r="2141" spans="1:8">
      <c r="H2141" t="s">
        <v>5405</v>
      </c>
    </row>
    <row r="2142" spans="1:8">
      <c r="H2142" t="s">
        <v>5406</v>
      </c>
    </row>
    <row r="2143" spans="1:8">
      <c r="H2143" t="s">
        <v>5407</v>
      </c>
    </row>
    <row r="2144" spans="1:8">
      <c r="H2144" t="s">
        <v>5408</v>
      </c>
    </row>
    <row r="2145" spans="8:8">
      <c r="H2145" t="s">
        <v>5409</v>
      </c>
    </row>
    <row r="2146" spans="8:8">
      <c r="H2146" t="s">
        <v>5410</v>
      </c>
    </row>
    <row r="2147" spans="8:8">
      <c r="H2147" t="s">
        <v>5411</v>
      </c>
    </row>
    <row r="2148" spans="8:8">
      <c r="H2148" t="s">
        <v>5412</v>
      </c>
    </row>
    <row r="2149" spans="8:8">
      <c r="H2149" t="s">
        <v>5413</v>
      </c>
    </row>
    <row r="2150" spans="8:8">
      <c r="H2150" t="s">
        <v>5414</v>
      </c>
    </row>
    <row r="2151" spans="8:8">
      <c r="H2151" t="s">
        <v>5415</v>
      </c>
    </row>
    <row r="2152" spans="8:8">
      <c r="H2152" t="s">
        <v>5416</v>
      </c>
    </row>
    <row r="2153" spans="8:8">
      <c r="H2153" t="s">
        <v>5393</v>
      </c>
    </row>
    <row r="2154" spans="8:8">
      <c r="H2154" t="s">
        <v>5394</v>
      </c>
    </row>
    <row r="2155" spans="8:8">
      <c r="H2155" t="s">
        <v>5417</v>
      </c>
    </row>
    <row r="2156" spans="8:8">
      <c r="H2156" t="s">
        <v>5418</v>
      </c>
    </row>
    <row r="2157" spans="8:8">
      <c r="H2157" t="s">
        <v>5419</v>
      </c>
    </row>
    <row r="2158" spans="8:8">
      <c r="H2158" t="s">
        <v>5420</v>
      </c>
    </row>
    <row r="2159" spans="8:8">
      <c r="H2159" t="s">
        <v>5423</v>
      </c>
    </row>
    <row r="2160" spans="8:8">
      <c r="H2160" t="s">
        <v>5424</v>
      </c>
    </row>
    <row r="2161" spans="8:8">
      <c r="H2161" t="s">
        <v>5425</v>
      </c>
    </row>
    <row r="2162" spans="8:8">
      <c r="H2162" t="s">
        <v>5426</v>
      </c>
    </row>
    <row r="2163" spans="8:8">
      <c r="H2163" t="s">
        <v>5427</v>
      </c>
    </row>
    <row r="2164" spans="8:8">
      <c r="H2164" t="s">
        <v>5428</v>
      </c>
    </row>
    <row r="2165" spans="8:8">
      <c r="H2165" t="s">
        <v>5429</v>
      </c>
    </row>
    <row r="2166" spans="8:8">
      <c r="H2166" t="s">
        <v>5430</v>
      </c>
    </row>
    <row r="2167" spans="8:8">
      <c r="H2167" t="s">
        <v>5431</v>
      </c>
    </row>
    <row r="2168" spans="8:8">
      <c r="H2168" t="s">
        <v>5432</v>
      </c>
    </row>
    <row r="2169" spans="8:8">
      <c r="H2169" t="s">
        <v>5433</v>
      </c>
    </row>
    <row r="2170" spans="8:8">
      <c r="H2170" t="s">
        <v>5434</v>
      </c>
    </row>
    <row r="2171" spans="8:8">
      <c r="H2171" t="s">
        <v>5435</v>
      </c>
    </row>
    <row r="2172" spans="8:8">
      <c r="H2172" t="s">
        <v>5436</v>
      </c>
    </row>
    <row r="2173" spans="8:8">
      <c r="H2173" t="s">
        <v>5437</v>
      </c>
    </row>
    <row r="2174" spans="8:8">
      <c r="H2174" t="s">
        <v>5438</v>
      </c>
    </row>
    <row r="2175" spans="8:8">
      <c r="H2175" t="s">
        <v>5439</v>
      </c>
    </row>
    <row r="2176" spans="8:8">
      <c r="H2176" t="s">
        <v>5440</v>
      </c>
    </row>
    <row r="2177" spans="8:8">
      <c r="H2177" t="s">
        <v>5441</v>
      </c>
    </row>
    <row r="2178" spans="8:8">
      <c r="H2178" t="s">
        <v>5442</v>
      </c>
    </row>
    <row r="2179" spans="8:8">
      <c r="H2179" t="s">
        <v>5443</v>
      </c>
    </row>
    <row r="2180" spans="8:8">
      <c r="H2180" t="s">
        <v>5444</v>
      </c>
    </row>
    <row r="2181" spans="8:8">
      <c r="H2181" t="s">
        <v>5445</v>
      </c>
    </row>
    <row r="2182" spans="8:8">
      <c r="H2182" t="s">
        <v>5446</v>
      </c>
    </row>
    <row r="2183" spans="8:8">
      <c r="H2183" t="s">
        <v>5447</v>
      </c>
    </row>
    <row r="2184" spans="8:8">
      <c r="H2184" t="s">
        <v>5448</v>
      </c>
    </row>
    <row r="2185" spans="8:8">
      <c r="H2185" t="s">
        <v>5449</v>
      </c>
    </row>
    <row r="2186" spans="8:8">
      <c r="H2186" t="s">
        <v>5450</v>
      </c>
    </row>
    <row r="2187" spans="8:8">
      <c r="H2187" t="s">
        <v>5451</v>
      </c>
    </row>
    <row r="2188" spans="8:8">
      <c r="H2188" t="s">
        <v>5452</v>
      </c>
    </row>
    <row r="2189" spans="8:8">
      <c r="H2189" t="s">
        <v>5453</v>
      </c>
    </row>
    <row r="2190" spans="8:8">
      <c r="H2190" t="s">
        <v>5454</v>
      </c>
    </row>
    <row r="2191" spans="8:8">
      <c r="H2191" t="s">
        <v>5455</v>
      </c>
    </row>
    <row r="2192" spans="8:8">
      <c r="H2192" t="s">
        <v>5456</v>
      </c>
    </row>
    <row r="2193" spans="6:8">
      <c r="H2193" t="s">
        <v>5457</v>
      </c>
    </row>
    <row r="2194" spans="6:8">
      <c r="H2194" t="s">
        <v>5458</v>
      </c>
    </row>
    <row r="2195" spans="6:8">
      <c r="H2195" t="s">
        <v>5459</v>
      </c>
    </row>
    <row r="2196" spans="6:8">
      <c r="H2196" t="s">
        <v>5460</v>
      </c>
    </row>
    <row r="2197" spans="6:8">
      <c r="F2197" t="s">
        <v>2653</v>
      </c>
      <c r="G2197" t="s">
        <v>3492</v>
      </c>
      <c r="H2197" t="s">
        <v>5464</v>
      </c>
    </row>
    <row r="2198" spans="6:8">
      <c r="F2198" t="s">
        <v>2416</v>
      </c>
      <c r="G2198" t="s">
        <v>3198</v>
      </c>
      <c r="H2198" t="s">
        <v>5465</v>
      </c>
    </row>
    <row r="2199" spans="6:8">
      <c r="H2199" t="s">
        <v>5466</v>
      </c>
    </row>
    <row r="2200" spans="6:8">
      <c r="H2200" t="s">
        <v>5467</v>
      </c>
    </row>
    <row r="2201" spans="6:8">
      <c r="H2201" t="s">
        <v>5469</v>
      </c>
    </row>
    <row r="2202" spans="6:8">
      <c r="F2202" t="s">
        <v>2445</v>
      </c>
      <c r="G2202" t="s">
        <v>3404</v>
      </c>
      <c r="H2202" t="s">
        <v>5470</v>
      </c>
    </row>
    <row r="2203" spans="6:8">
      <c r="H2203" t="s">
        <v>5471</v>
      </c>
    </row>
    <row r="2204" spans="6:8">
      <c r="H2204" t="s">
        <v>5472</v>
      </c>
    </row>
    <row r="2205" spans="6:8">
      <c r="H2205" t="s">
        <v>5473</v>
      </c>
    </row>
    <row r="2206" spans="6:8">
      <c r="H2206" t="s">
        <v>5474</v>
      </c>
    </row>
    <row r="2207" spans="6:8">
      <c r="H2207" t="s">
        <v>5475</v>
      </c>
    </row>
    <row r="2208" spans="6:8">
      <c r="H2208" t="s">
        <v>5476</v>
      </c>
    </row>
    <row r="2209" spans="6:8">
      <c r="H2209" t="s">
        <v>5477</v>
      </c>
    </row>
    <row r="2210" spans="6:8">
      <c r="H2210" t="s">
        <v>5478</v>
      </c>
    </row>
    <row r="2211" spans="6:8">
      <c r="H2211" t="s">
        <v>5479</v>
      </c>
    </row>
    <row r="2212" spans="6:8">
      <c r="H2212" t="s">
        <v>5480</v>
      </c>
    </row>
    <row r="2213" spans="6:8">
      <c r="H2213" t="s">
        <v>5481</v>
      </c>
    </row>
    <row r="2214" spans="6:8">
      <c r="H2214" t="s">
        <v>5482</v>
      </c>
    </row>
    <row r="2215" spans="6:8">
      <c r="H2215" t="s">
        <v>5483</v>
      </c>
    </row>
    <row r="2216" spans="6:8">
      <c r="H2216" t="s">
        <v>5484</v>
      </c>
    </row>
    <row r="2217" spans="6:8">
      <c r="H2217" t="s">
        <v>5485</v>
      </c>
    </row>
    <row r="2218" spans="6:8">
      <c r="H2218" t="s">
        <v>5486</v>
      </c>
    </row>
    <row r="2219" spans="6:8">
      <c r="H2219" t="s">
        <v>5487</v>
      </c>
    </row>
    <row r="2220" spans="6:8">
      <c r="H2220" t="s">
        <v>5488</v>
      </c>
    </row>
    <row r="2221" spans="6:8">
      <c r="H2221" t="s">
        <v>5489</v>
      </c>
    </row>
    <row r="2222" spans="6:8">
      <c r="H2222" t="s">
        <v>5490</v>
      </c>
    </row>
    <row r="2223" spans="6:8">
      <c r="F2223" t="s">
        <v>2654</v>
      </c>
      <c r="G2223" t="s">
        <v>3493</v>
      </c>
      <c r="H2223" t="s">
        <v>5493</v>
      </c>
    </row>
    <row r="2224" spans="6:8">
      <c r="H2224" t="s">
        <v>5494</v>
      </c>
    </row>
    <row r="2225" spans="1:8">
      <c r="H2225" t="s">
        <v>5495</v>
      </c>
    </row>
    <row r="2226" spans="1:8">
      <c r="H2226" t="s">
        <v>5496</v>
      </c>
    </row>
    <row r="2227" spans="1:8">
      <c r="A2227" t="s">
        <v>582</v>
      </c>
      <c r="B2227">
        <f>HYPERLINK("https://github.com/pmd/pmd/commit/bf3d3083eba32c43c836dd2920fe29a43d654ab4", "bf3d3083eba32c43c836dd2920fe29a43d654ab4")</f>
        <v>0</v>
      </c>
      <c r="C2227">
        <f>HYPERLINK("https://github.com/pmd/pmd/commit/c554aceba627ffd1c28b8a80192a7f1baddf9a7c", "c554aceba627ffd1c28b8a80192a7f1baddf9a7c")</f>
        <v>0</v>
      </c>
      <c r="D2227" t="s">
        <v>781</v>
      </c>
      <c r="E2227" t="s">
        <v>1374</v>
      </c>
      <c r="F2227" t="s">
        <v>2391</v>
      </c>
      <c r="G2227" t="s">
        <v>2918</v>
      </c>
      <c r="H2227" t="s">
        <v>5497</v>
      </c>
    </row>
    <row r="2228" spans="1:8">
      <c r="H2228" t="s">
        <v>5498</v>
      </c>
    </row>
    <row r="2229" spans="1:8">
      <c r="H2229" t="s">
        <v>3680</v>
      </c>
    </row>
    <row r="2230" spans="1:8">
      <c r="H2230" t="s">
        <v>3794</v>
      </c>
    </row>
    <row r="2231" spans="1:8">
      <c r="H2231" t="s">
        <v>3803</v>
      </c>
    </row>
    <row r="2232" spans="1:8">
      <c r="H2232" t="s">
        <v>3804</v>
      </c>
    </row>
    <row r="2233" spans="1:8">
      <c r="H2233" t="s">
        <v>3805</v>
      </c>
    </row>
    <row r="2234" spans="1:8">
      <c r="H2234" t="s">
        <v>3806</v>
      </c>
    </row>
    <row r="2235" spans="1:8">
      <c r="H2235" t="s">
        <v>3807</v>
      </c>
    </row>
    <row r="2236" spans="1:8">
      <c r="H2236" t="s">
        <v>3808</v>
      </c>
    </row>
    <row r="2237" spans="1:8">
      <c r="H2237" t="s">
        <v>3809</v>
      </c>
    </row>
    <row r="2238" spans="1:8">
      <c r="H2238" t="s">
        <v>3810</v>
      </c>
    </row>
    <row r="2239" spans="1:8">
      <c r="H2239" t="s">
        <v>3811</v>
      </c>
    </row>
    <row r="2240" spans="1:8">
      <c r="H2240" t="s">
        <v>3812</v>
      </c>
    </row>
    <row r="2241" spans="8:8">
      <c r="H2241" t="s">
        <v>3813</v>
      </c>
    </row>
    <row r="2242" spans="8:8">
      <c r="H2242" t="s">
        <v>3814</v>
      </c>
    </row>
    <row r="2243" spans="8:8">
      <c r="H2243" t="s">
        <v>3815</v>
      </c>
    </row>
    <row r="2244" spans="8:8">
      <c r="H2244" t="s">
        <v>3816</v>
      </c>
    </row>
    <row r="2245" spans="8:8">
      <c r="H2245" t="s">
        <v>3817</v>
      </c>
    </row>
    <row r="2246" spans="8:8">
      <c r="H2246" t="s">
        <v>3818</v>
      </c>
    </row>
    <row r="2247" spans="8:8">
      <c r="H2247" t="s">
        <v>3819</v>
      </c>
    </row>
    <row r="2248" spans="8:8">
      <c r="H2248" t="s">
        <v>5500</v>
      </c>
    </row>
    <row r="2249" spans="8:8">
      <c r="H2249" t="s">
        <v>5501</v>
      </c>
    </row>
    <row r="2250" spans="8:8">
      <c r="H2250" t="s">
        <v>5502</v>
      </c>
    </row>
    <row r="2251" spans="8:8">
      <c r="H2251" t="s">
        <v>5503</v>
      </c>
    </row>
    <row r="2252" spans="8:8">
      <c r="H2252" t="s">
        <v>5504</v>
      </c>
    </row>
    <row r="2253" spans="8:8">
      <c r="H2253" t="s">
        <v>5505</v>
      </c>
    </row>
    <row r="2254" spans="8:8">
      <c r="H2254" t="s">
        <v>5506</v>
      </c>
    </row>
    <row r="2255" spans="8:8">
      <c r="H2255" t="s">
        <v>5507</v>
      </c>
    </row>
    <row r="2256" spans="8:8">
      <c r="H2256" t="s">
        <v>5508</v>
      </c>
    </row>
    <row r="2257" spans="1:8">
      <c r="H2257" t="s">
        <v>5509</v>
      </c>
    </row>
    <row r="2258" spans="1:8">
      <c r="F2258" t="s">
        <v>2392</v>
      </c>
      <c r="G2258" t="s">
        <v>3365</v>
      </c>
      <c r="H2258" t="s">
        <v>5510</v>
      </c>
    </row>
    <row r="2259" spans="1:8">
      <c r="F2259" t="s">
        <v>2655</v>
      </c>
      <c r="G2259" t="s">
        <v>3494</v>
      </c>
      <c r="H2259" t="s">
        <v>5511</v>
      </c>
    </row>
    <row r="2260" spans="1:8">
      <c r="H2260" t="s">
        <v>5512</v>
      </c>
    </row>
    <row r="2261" spans="1:8">
      <c r="H2261" t="s">
        <v>5513</v>
      </c>
    </row>
    <row r="2262" spans="1:8">
      <c r="H2262" t="s">
        <v>5514</v>
      </c>
    </row>
    <row r="2263" spans="1:8">
      <c r="H2263" t="s">
        <v>5515</v>
      </c>
    </row>
    <row r="2264" spans="1:8">
      <c r="F2264" t="s">
        <v>2656</v>
      </c>
      <c r="G2264" t="s">
        <v>3200</v>
      </c>
      <c r="H2264" t="s">
        <v>5516</v>
      </c>
    </row>
    <row r="2265" spans="1:8">
      <c r="H2265" t="s">
        <v>3680</v>
      </c>
    </row>
    <row r="2266" spans="1:8">
      <c r="F2266" t="s">
        <v>2393</v>
      </c>
      <c r="G2266" t="s">
        <v>2927</v>
      </c>
      <c r="H2266" t="s">
        <v>5517</v>
      </c>
    </row>
    <row r="2267" spans="1:8">
      <c r="H2267" t="s">
        <v>5518</v>
      </c>
    </row>
    <row r="2268" spans="1:8">
      <c r="H2268" t="s">
        <v>4702</v>
      </c>
    </row>
    <row r="2269" spans="1:8">
      <c r="H2269" t="s">
        <v>4703</v>
      </c>
    </row>
    <row r="2270" spans="1:8">
      <c r="H2270" t="s">
        <v>4704</v>
      </c>
    </row>
    <row r="2271" spans="1:8">
      <c r="F2271" t="s">
        <v>2410</v>
      </c>
      <c r="G2271" t="s">
        <v>3377</v>
      </c>
      <c r="H2271" t="s">
        <v>4891</v>
      </c>
    </row>
    <row r="2272" spans="1:8">
      <c r="A2272" t="s">
        <v>583</v>
      </c>
      <c r="B2272">
        <f>HYPERLINK("https://github.com/pmd/pmd/commit/be98a689f74e882198adf305ee75fa17a5b67798", "be98a689f74e882198adf305ee75fa17a5b67798")</f>
        <v>0</v>
      </c>
      <c r="C2272">
        <f>HYPERLINK("https://github.com/pmd/pmd/commit/bf3d3083eba32c43c836dd2920fe29a43d654ab4", "bf3d3083eba32c43c836dd2920fe29a43d654ab4")</f>
        <v>0</v>
      </c>
      <c r="D2272" t="s">
        <v>781</v>
      </c>
      <c r="E2272" t="s">
        <v>1375</v>
      </c>
      <c r="F2272" t="s">
        <v>2345</v>
      </c>
      <c r="G2272" t="s">
        <v>2927</v>
      </c>
      <c r="H2272" t="s">
        <v>4700</v>
      </c>
    </row>
    <row r="2273" spans="1:8">
      <c r="H2273" t="s">
        <v>4701</v>
      </c>
    </row>
    <row r="2274" spans="1:8">
      <c r="H2274" t="s">
        <v>4702</v>
      </c>
    </row>
    <row r="2275" spans="1:8">
      <c r="H2275" t="s">
        <v>4703</v>
      </c>
    </row>
    <row r="2276" spans="1:8">
      <c r="H2276" t="s">
        <v>4704</v>
      </c>
    </row>
    <row r="2277" spans="1:8">
      <c r="H2277" t="s">
        <v>4705</v>
      </c>
    </row>
    <row r="2278" spans="1:8">
      <c r="H2278" t="s">
        <v>4706</v>
      </c>
    </row>
    <row r="2279" spans="1:8">
      <c r="A2279" t="s">
        <v>586</v>
      </c>
      <c r="B2279">
        <f>HYPERLINK("https://github.com/pmd/pmd/commit/02a78f5bea0189fbf9e25b383a9df18f2944f6b0", "02a78f5bea0189fbf9e25b383a9df18f2944f6b0")</f>
        <v>0</v>
      </c>
      <c r="C2279">
        <f>HYPERLINK("https://github.com/pmd/pmd/commit/575d1262a9dc5dbe519d3f17bb3e2b23a5864140", "575d1262a9dc5dbe519d3f17bb3e2b23a5864140")</f>
        <v>0</v>
      </c>
      <c r="D2279" t="s">
        <v>787</v>
      </c>
      <c r="E2279" t="s">
        <v>1378</v>
      </c>
      <c r="F2279" t="s">
        <v>2571</v>
      </c>
      <c r="G2279" t="s">
        <v>3443</v>
      </c>
      <c r="H2279" t="s">
        <v>5140</v>
      </c>
    </row>
    <row r="2280" spans="1:8">
      <c r="H2280" t="s">
        <v>5141</v>
      </c>
    </row>
    <row r="2281" spans="1:8">
      <c r="H2281" t="s">
        <v>5519</v>
      </c>
    </row>
    <row r="2282" spans="1:8">
      <c r="H2282" t="s">
        <v>5055</v>
      </c>
    </row>
    <row r="2283" spans="1:8">
      <c r="H2283" t="s">
        <v>5056</v>
      </c>
    </row>
    <row r="2284" spans="1:8">
      <c r="F2284" t="s">
        <v>2659</v>
      </c>
      <c r="G2284" t="s">
        <v>3496</v>
      </c>
      <c r="H2284" t="s">
        <v>5520</v>
      </c>
    </row>
    <row r="2285" spans="1:8">
      <c r="A2285" t="s">
        <v>591</v>
      </c>
      <c r="B2285">
        <f>HYPERLINK("https://github.com/pmd/pmd/commit/e5bf0b3f82407e1589a4952e3b7fe2a93d583345", "e5bf0b3f82407e1589a4952e3b7fe2a93d583345")</f>
        <v>0</v>
      </c>
      <c r="C2285">
        <f>HYPERLINK("https://github.com/pmd/pmd/commit/f4cdb3bf642b864fcc5eea7ca206a418f7b7d74a", "f4cdb3bf642b864fcc5eea7ca206a418f7b7d74a")</f>
        <v>0</v>
      </c>
      <c r="D2285" t="s">
        <v>781</v>
      </c>
      <c r="E2285" t="s">
        <v>1383</v>
      </c>
      <c r="F2285" t="s">
        <v>2315</v>
      </c>
      <c r="G2285" t="s">
        <v>3325</v>
      </c>
      <c r="H2285" t="s">
        <v>5552</v>
      </c>
    </row>
    <row r="2286" spans="1:8">
      <c r="H2286" t="s">
        <v>5553</v>
      </c>
    </row>
    <row r="2287" spans="1:8">
      <c r="H2287" t="s">
        <v>5554</v>
      </c>
    </row>
    <row r="2288" spans="1:8">
      <c r="H2288" t="s">
        <v>5555</v>
      </c>
    </row>
    <row r="2289" spans="1:8">
      <c r="A2289" t="s">
        <v>592</v>
      </c>
      <c r="B2289">
        <f>HYPERLINK("https://github.com/pmd/pmd/commit/226cb0f74afc46f4366797f76c2961843bd29022", "226cb0f74afc46f4366797f76c2961843bd29022")</f>
        <v>0</v>
      </c>
      <c r="C2289">
        <f>HYPERLINK("https://github.com/pmd/pmd/commit/c6536db0379500953c443284964528d431662bbc", "c6536db0379500953c443284964528d431662bbc")</f>
        <v>0</v>
      </c>
      <c r="D2289" t="s">
        <v>781</v>
      </c>
      <c r="E2289" t="s">
        <v>1384</v>
      </c>
      <c r="F2289" t="s">
        <v>2663</v>
      </c>
      <c r="G2289" t="s">
        <v>3500</v>
      </c>
      <c r="H2289" t="s">
        <v>5556</v>
      </c>
    </row>
    <row r="2290" spans="1:8">
      <c r="H2290" t="s">
        <v>5557</v>
      </c>
    </row>
    <row r="2291" spans="1:8">
      <c r="H2291" t="s">
        <v>5558</v>
      </c>
    </row>
    <row r="2292" spans="1:8">
      <c r="H2292" t="s">
        <v>5559</v>
      </c>
    </row>
    <row r="2293" spans="1:8">
      <c r="A2293" t="s">
        <v>594</v>
      </c>
      <c r="B2293">
        <f>HYPERLINK("https://github.com/pmd/pmd/commit/7a456e5b935242acaf16619b4ae8e9a12e4e52f6", "7a456e5b935242acaf16619b4ae8e9a12e4e52f6")</f>
        <v>0</v>
      </c>
      <c r="C2293">
        <f>HYPERLINK("https://github.com/pmd/pmd/commit/285e7f2e947de7d0177c475f5960ecc7836bda79", "285e7f2e947de7d0177c475f5960ecc7836bda79")</f>
        <v>0</v>
      </c>
      <c r="D2293" t="s">
        <v>781</v>
      </c>
      <c r="E2293" t="s">
        <v>1386</v>
      </c>
      <c r="F2293" t="s">
        <v>2667</v>
      </c>
      <c r="G2293" t="s">
        <v>2830</v>
      </c>
      <c r="H2293" t="s">
        <v>5562</v>
      </c>
    </row>
    <row r="2294" spans="1:8">
      <c r="H2294" t="s">
        <v>5563</v>
      </c>
    </row>
    <row r="2295" spans="1:8">
      <c r="A2295" t="s">
        <v>598</v>
      </c>
      <c r="B2295">
        <f>HYPERLINK("https://github.com/pmd/pmd/commit/dafe49f84ab9f76839c14a2ee9b904a4a309fb1b", "dafe49f84ab9f76839c14a2ee9b904a4a309fb1b")</f>
        <v>0</v>
      </c>
      <c r="C2295">
        <f>HYPERLINK("https://github.com/pmd/pmd/commit/08b19dbcdde5d6258515cf2620a855e7775d46ef", "08b19dbcdde5d6258515cf2620a855e7775d46ef")</f>
        <v>0</v>
      </c>
      <c r="D2295" t="s">
        <v>781</v>
      </c>
      <c r="E2295" t="s">
        <v>1389</v>
      </c>
      <c r="F2295" t="s">
        <v>2669</v>
      </c>
      <c r="G2295" t="s">
        <v>3447</v>
      </c>
      <c r="H2295" t="s">
        <v>5072</v>
      </c>
    </row>
    <row r="2296" spans="1:8">
      <c r="F2296" t="s">
        <v>2670</v>
      </c>
      <c r="G2296" t="s">
        <v>3505</v>
      </c>
      <c r="H2296" t="s">
        <v>5569</v>
      </c>
    </row>
    <row r="2297" spans="1:8">
      <c r="A2297" t="s">
        <v>599</v>
      </c>
      <c r="B2297">
        <f>HYPERLINK("https://github.com/pmd/pmd/commit/387555b4a1e3f440a04d878d9fe1fc5a5bd64c70", "387555b4a1e3f440a04d878d9fe1fc5a5bd64c70")</f>
        <v>0</v>
      </c>
      <c r="C2297">
        <f>HYPERLINK("https://github.com/pmd/pmd/commit/dafe49f84ab9f76839c14a2ee9b904a4a309fb1b", "dafe49f84ab9f76839c14a2ee9b904a4a309fb1b")</f>
        <v>0</v>
      </c>
      <c r="D2297" t="s">
        <v>781</v>
      </c>
      <c r="E2297" t="s">
        <v>1390</v>
      </c>
      <c r="F2297" t="s">
        <v>2566</v>
      </c>
      <c r="G2297" t="s">
        <v>3440</v>
      </c>
      <c r="H2297" t="s">
        <v>5570</v>
      </c>
    </row>
    <row r="2298" spans="1:8">
      <c r="A2298" t="s">
        <v>599</v>
      </c>
      <c r="B2298">
        <f>HYPERLINK("https://github.com/pmd/pmd/commit/c66b3e8fa9f875cb63c25a12e88ae88b898e10a7", "c66b3e8fa9f875cb63c25a12e88ae88b898e10a7")</f>
        <v>0</v>
      </c>
      <c r="C2298">
        <f>HYPERLINK("https://github.com/pmd/pmd/commit/387555b4a1e3f440a04d878d9fe1fc5a5bd64c70", "387555b4a1e3f440a04d878d9fe1fc5a5bd64c70")</f>
        <v>0</v>
      </c>
      <c r="D2298" t="s">
        <v>781</v>
      </c>
      <c r="E2298" t="s">
        <v>1391</v>
      </c>
      <c r="F2298" t="s">
        <v>2667</v>
      </c>
      <c r="G2298" t="s">
        <v>2830</v>
      </c>
      <c r="H2298" t="s">
        <v>5575</v>
      </c>
    </row>
    <row r="2299" spans="1:8">
      <c r="A2299" t="s">
        <v>599</v>
      </c>
      <c r="B2299">
        <f>HYPERLINK("https://github.com/pmd/pmd/commit/094ce26227e7f064dc7b462ce952b41f3bc8cf5e", "094ce26227e7f064dc7b462ce952b41f3bc8cf5e")</f>
        <v>0</v>
      </c>
      <c r="C2299">
        <f>HYPERLINK("https://github.com/pmd/pmd/commit/e7e6793eb343fdd24f064a426b5a412ca5fb4b8c", "e7e6793eb343fdd24f064a426b5a412ca5fb4b8c")</f>
        <v>0</v>
      </c>
      <c r="D2299" t="s">
        <v>781</v>
      </c>
      <c r="E2299" t="s">
        <v>1392</v>
      </c>
      <c r="F2299" t="s">
        <v>2667</v>
      </c>
      <c r="G2299" t="s">
        <v>2830</v>
      </c>
      <c r="H2299" t="s">
        <v>5576</v>
      </c>
    </row>
    <row r="2300" spans="1:8">
      <c r="H2300" t="s">
        <v>5577</v>
      </c>
    </row>
    <row r="2301" spans="1:8">
      <c r="A2301" t="s">
        <v>600</v>
      </c>
      <c r="B2301">
        <f>HYPERLINK("https://github.com/pmd/pmd/commit/7af8ff452796f324df9f67fe023d1d2092889b80", "7af8ff452796f324df9f67fe023d1d2092889b80")</f>
        <v>0</v>
      </c>
      <c r="C2301">
        <f>HYPERLINK("https://github.com/pmd/pmd/commit/97f90cc3fcd93575c6cfc86db075fe360503d7c4", "97f90cc3fcd93575c6cfc86db075fe360503d7c4")</f>
        <v>0</v>
      </c>
      <c r="D2301" t="s">
        <v>781</v>
      </c>
      <c r="E2301" t="s">
        <v>1393</v>
      </c>
      <c r="F2301" t="s">
        <v>2575</v>
      </c>
      <c r="G2301" t="s">
        <v>2802</v>
      </c>
      <c r="H2301" t="s">
        <v>5578</v>
      </c>
    </row>
    <row r="2302" spans="1:8">
      <c r="A2302" t="s">
        <v>606</v>
      </c>
      <c r="B2302">
        <f>HYPERLINK("https://github.com/pmd/pmd/commit/6735b61c8f4b6acd407a4e846c1b8ae9972fea90", "6735b61c8f4b6acd407a4e846c1b8ae9972fea90")</f>
        <v>0</v>
      </c>
      <c r="C2302">
        <f>HYPERLINK("https://github.com/pmd/pmd/commit/35481bda4b59b2b032216cb92f94959a8742aeef", "35481bda4b59b2b032216cb92f94959a8742aeef")</f>
        <v>0</v>
      </c>
      <c r="D2302" t="s">
        <v>781</v>
      </c>
      <c r="E2302" t="s">
        <v>1399</v>
      </c>
      <c r="F2302" t="s">
        <v>2590</v>
      </c>
      <c r="G2302" t="s">
        <v>3452</v>
      </c>
      <c r="H2302" t="s">
        <v>4824</v>
      </c>
    </row>
    <row r="2303" spans="1:8">
      <c r="H2303" t="s">
        <v>4825</v>
      </c>
    </row>
    <row r="2304" spans="1:8">
      <c r="A2304" t="s">
        <v>607</v>
      </c>
      <c r="B2304">
        <f>HYPERLINK("https://github.com/pmd/pmd/commit/2885a457dcdc72ea41b1ebb196bfb10056816120", "2885a457dcdc72ea41b1ebb196bfb10056816120")</f>
        <v>0</v>
      </c>
      <c r="C2304">
        <f>HYPERLINK("https://github.com/pmd/pmd/commit/d10b2b6e39648bfd442dd0120bbe60dfe72adf66", "d10b2b6e39648bfd442dd0120bbe60dfe72adf66")</f>
        <v>0</v>
      </c>
      <c r="D2304" t="s">
        <v>781</v>
      </c>
      <c r="E2304" t="s">
        <v>1401</v>
      </c>
      <c r="F2304" t="s">
        <v>2674</v>
      </c>
      <c r="G2304" t="s">
        <v>3418</v>
      </c>
      <c r="H2304" t="s">
        <v>5584</v>
      </c>
    </row>
    <row r="2305" spans="1:8">
      <c r="A2305" t="s">
        <v>607</v>
      </c>
      <c r="B2305">
        <f>HYPERLINK("https://github.com/pmd/pmd/commit/1d7f9641262b97bd38c2be9742120b937d6c2f87", "1d7f9641262b97bd38c2be9742120b937d6c2f87")</f>
        <v>0</v>
      </c>
      <c r="C2305">
        <f>HYPERLINK("https://github.com/pmd/pmd/commit/d5d30dcae758f71bc3b487d31776f3d9a93664ed", "d5d30dcae758f71bc3b487d31776f3d9a93664ed")</f>
        <v>0</v>
      </c>
      <c r="D2305" t="s">
        <v>781</v>
      </c>
      <c r="E2305" t="s">
        <v>1403</v>
      </c>
      <c r="F2305" t="s">
        <v>2675</v>
      </c>
      <c r="G2305" t="s">
        <v>3419</v>
      </c>
      <c r="H2305" t="s">
        <v>5587</v>
      </c>
    </row>
    <row r="2306" spans="1:8">
      <c r="H2306" t="s">
        <v>5588</v>
      </c>
    </row>
    <row r="2307" spans="1:8">
      <c r="H2307" t="s">
        <v>5590</v>
      </c>
    </row>
    <row r="2308" spans="1:8">
      <c r="H2308" t="s">
        <v>5591</v>
      </c>
    </row>
    <row r="2309" spans="1:8">
      <c r="H2309" t="s">
        <v>5592</v>
      </c>
    </row>
    <row r="2310" spans="1:8">
      <c r="H2310" t="s">
        <v>5593</v>
      </c>
    </row>
    <row r="2311" spans="1:8">
      <c r="H2311" t="s">
        <v>5595</v>
      </c>
    </row>
    <row r="2312" spans="1:8">
      <c r="A2312" t="s">
        <v>607</v>
      </c>
      <c r="B2312">
        <f>HYPERLINK("https://github.com/pmd/pmd/commit/e89e35c261e9f8249a50ffc68ec7c0db78578476", "e89e35c261e9f8249a50ffc68ec7c0db78578476")</f>
        <v>0</v>
      </c>
      <c r="C2312">
        <f>HYPERLINK("https://github.com/pmd/pmd/commit/7d880a029040b261acff407fbd65901b9d3aba6b", "7d880a029040b261acff407fbd65901b9d3aba6b")</f>
        <v>0</v>
      </c>
      <c r="D2312" t="s">
        <v>781</v>
      </c>
      <c r="E2312" t="s">
        <v>1405</v>
      </c>
      <c r="F2312" t="s">
        <v>2676</v>
      </c>
      <c r="G2312" t="s">
        <v>3509</v>
      </c>
      <c r="H2312" t="s">
        <v>5597</v>
      </c>
    </row>
    <row r="2313" spans="1:8">
      <c r="A2313" t="s">
        <v>608</v>
      </c>
      <c r="B2313">
        <f>HYPERLINK("https://github.com/pmd/pmd/commit/44c9140f6c166ab813158af17ea7248498160a65", "44c9140f6c166ab813158af17ea7248498160a65")</f>
        <v>0</v>
      </c>
      <c r="C2313">
        <f>HYPERLINK("https://github.com/pmd/pmd/commit/8174e464a25ec2a0b7f9f33d4e32b79b65f1a9a5", "8174e464a25ec2a0b7f9f33d4e32b79b65f1a9a5")</f>
        <v>0</v>
      </c>
      <c r="D2313" t="s">
        <v>781</v>
      </c>
      <c r="E2313" t="s">
        <v>1407</v>
      </c>
      <c r="F2313" t="s">
        <v>2677</v>
      </c>
      <c r="G2313" t="s">
        <v>3510</v>
      </c>
      <c r="H2313" t="s">
        <v>5603</v>
      </c>
    </row>
    <row r="2314" spans="1:8">
      <c r="A2314" t="s">
        <v>609</v>
      </c>
      <c r="B2314">
        <f>HYPERLINK("https://github.com/pmd/pmd/commit/9ca01cdb69025cbbca32cb512d39c698ed82d4fe", "9ca01cdb69025cbbca32cb512d39c698ed82d4fe")</f>
        <v>0</v>
      </c>
      <c r="C2314">
        <f>HYPERLINK("https://github.com/pmd/pmd/commit/b958b129e4626657cb378743d23a8cf053ae7bca", "b958b129e4626657cb378743d23a8cf053ae7bca")</f>
        <v>0</v>
      </c>
      <c r="D2314" t="s">
        <v>781</v>
      </c>
      <c r="E2314" t="s">
        <v>1410</v>
      </c>
      <c r="F2314" t="s">
        <v>2678</v>
      </c>
      <c r="G2314" t="s">
        <v>3511</v>
      </c>
      <c r="H2314" t="s">
        <v>5593</v>
      </c>
    </row>
    <row r="2315" spans="1:8">
      <c r="A2315" t="s">
        <v>610</v>
      </c>
      <c r="B2315">
        <f>HYPERLINK("https://github.com/pmd/pmd/commit/822a98e0456cf4bdb3e6768e05d3a46e835fee99", "822a98e0456cf4bdb3e6768e05d3a46e835fee99")</f>
        <v>0</v>
      </c>
      <c r="C2315">
        <f>HYPERLINK("https://github.com/pmd/pmd/commit/5090c9ae27e311897c39b0533280a1eba475db53", "5090c9ae27e311897c39b0533280a1eba475db53")</f>
        <v>0</v>
      </c>
      <c r="D2315" t="s">
        <v>781</v>
      </c>
      <c r="E2315" t="s">
        <v>1411</v>
      </c>
      <c r="F2315" t="s">
        <v>2678</v>
      </c>
      <c r="G2315" t="s">
        <v>3511</v>
      </c>
      <c r="H2315" t="s">
        <v>5598</v>
      </c>
    </row>
    <row r="2316" spans="1:8">
      <c r="H2316" t="s">
        <v>5599</v>
      </c>
    </row>
    <row r="2317" spans="1:8">
      <c r="H2317" t="s">
        <v>5600</v>
      </c>
    </row>
    <row r="2318" spans="1:8">
      <c r="H2318" t="s">
        <v>5605</v>
      </c>
    </row>
    <row r="2319" spans="1:8">
      <c r="H2319" t="s">
        <v>5606</v>
      </c>
    </row>
    <row r="2320" spans="1:8">
      <c r="H2320" t="s">
        <v>5607</v>
      </c>
    </row>
    <row r="2321" spans="8:8">
      <c r="H2321" t="s">
        <v>5602</v>
      </c>
    </row>
    <row r="2322" spans="8:8">
      <c r="H2322" t="s">
        <v>5608</v>
      </c>
    </row>
    <row r="2323" spans="8:8">
      <c r="H2323" t="s">
        <v>5588</v>
      </c>
    </row>
    <row r="2324" spans="8:8">
      <c r="H2324" t="s">
        <v>5590</v>
      </c>
    </row>
    <row r="2325" spans="8:8">
      <c r="H2325" t="s">
        <v>5591</v>
      </c>
    </row>
    <row r="2326" spans="8:8">
      <c r="H2326" t="s">
        <v>5592</v>
      </c>
    </row>
    <row r="2327" spans="8:8">
      <c r="H2327" t="s">
        <v>5044</v>
      </c>
    </row>
    <row r="2328" spans="8:8">
      <c r="H2328" t="s">
        <v>5595</v>
      </c>
    </row>
    <row r="2329" spans="8:8">
      <c r="H2329" t="s">
        <v>5609</v>
      </c>
    </row>
    <row r="2330" spans="8:8">
      <c r="H2330" t="s">
        <v>5610</v>
      </c>
    </row>
    <row r="2331" spans="8:8">
      <c r="H2331" t="s">
        <v>5611</v>
      </c>
    </row>
    <row r="2332" spans="8:8">
      <c r="H2332" t="s">
        <v>5612</v>
      </c>
    </row>
    <row r="2333" spans="8:8">
      <c r="H2333" t="s">
        <v>5613</v>
      </c>
    </row>
    <row r="2334" spans="8:8">
      <c r="H2334" t="s">
        <v>5614</v>
      </c>
    </row>
    <row r="2335" spans="8:8">
      <c r="H2335" t="s">
        <v>5615</v>
      </c>
    </row>
    <row r="2336" spans="8:8">
      <c r="H2336" t="s">
        <v>5616</v>
      </c>
    </row>
    <row r="2337" spans="1:8">
      <c r="A2337" t="s">
        <v>611</v>
      </c>
      <c r="B2337">
        <f>HYPERLINK("https://github.com/pmd/pmd/commit/dfe5710aee2ec6545e7a471079ef6b4ce3d1adfa", "dfe5710aee2ec6545e7a471079ef6b4ce3d1adfa")</f>
        <v>0</v>
      </c>
      <c r="C2337">
        <f>HYPERLINK("https://github.com/pmd/pmd/commit/2356f2f69ddeae1acb7298b982667409f6350cee", "2356f2f69ddeae1acb7298b982667409f6350cee")</f>
        <v>0</v>
      </c>
      <c r="D2337" t="s">
        <v>781</v>
      </c>
      <c r="E2337" t="s">
        <v>1412</v>
      </c>
      <c r="F2337" t="s">
        <v>2679</v>
      </c>
      <c r="G2337" t="s">
        <v>3512</v>
      </c>
      <c r="H2337" t="s">
        <v>5619</v>
      </c>
    </row>
    <row r="2338" spans="1:8">
      <c r="H2338" t="s">
        <v>5620</v>
      </c>
    </row>
    <row r="2339" spans="1:8">
      <c r="A2339" t="s">
        <v>618</v>
      </c>
      <c r="B2339">
        <f>HYPERLINK("https://github.com/pmd/pmd/commit/e76a1d6eb8d32f620a567f76e4a8713a2d57a503", "e76a1d6eb8d32f620a567f76e4a8713a2d57a503")</f>
        <v>0</v>
      </c>
      <c r="C2339">
        <f>HYPERLINK("https://github.com/pmd/pmd/commit/3ee32effdaccdf2f0cf16dd200091b8b6da6c4d5", "3ee32effdaccdf2f0cf16dd200091b8b6da6c4d5")</f>
        <v>0</v>
      </c>
      <c r="D2339" t="s">
        <v>781</v>
      </c>
      <c r="E2339" t="s">
        <v>1417</v>
      </c>
      <c r="F2339" t="s">
        <v>2683</v>
      </c>
      <c r="G2339" t="s">
        <v>3515</v>
      </c>
      <c r="H2339" t="s">
        <v>5638</v>
      </c>
    </row>
    <row r="2340" spans="1:8">
      <c r="A2340" t="s">
        <v>619</v>
      </c>
      <c r="B2340">
        <f>HYPERLINK("https://github.com/pmd/pmd/commit/c2172cc58845f8984619a1d83073fb9443ab1aa9", "c2172cc58845f8984619a1d83073fb9443ab1aa9")</f>
        <v>0</v>
      </c>
      <c r="C2340">
        <f>HYPERLINK("https://github.com/pmd/pmd/commit/bb1568317b8898683ef90f731916cbf28f507a4f", "bb1568317b8898683ef90f731916cbf28f507a4f")</f>
        <v>0</v>
      </c>
      <c r="D2340" t="s">
        <v>781</v>
      </c>
      <c r="E2340" t="s">
        <v>1418</v>
      </c>
      <c r="F2340" t="s">
        <v>2684</v>
      </c>
      <c r="G2340" t="s">
        <v>3516</v>
      </c>
      <c r="H2340" t="s">
        <v>5639</v>
      </c>
    </row>
    <row r="2341" spans="1:8">
      <c r="A2341" t="s">
        <v>619</v>
      </c>
      <c r="B2341">
        <f>HYPERLINK("https://github.com/pmd/pmd/commit/8b37ccfafe220e3978c77056eca7125d1ed06a1d", "8b37ccfafe220e3978c77056eca7125d1ed06a1d")</f>
        <v>0</v>
      </c>
      <c r="C2341">
        <f>HYPERLINK("https://github.com/pmd/pmd/commit/5597715b8ea71287115fd9a8030a26593b99f558", "5597715b8ea71287115fd9a8030a26593b99f558")</f>
        <v>0</v>
      </c>
      <c r="D2341" t="s">
        <v>781</v>
      </c>
      <c r="E2341" t="s">
        <v>1419</v>
      </c>
      <c r="F2341" t="s">
        <v>2685</v>
      </c>
      <c r="G2341" t="s">
        <v>3517</v>
      </c>
      <c r="H2341" t="s">
        <v>5640</v>
      </c>
    </row>
    <row r="2342" spans="1:8">
      <c r="H2342" t="s">
        <v>5641</v>
      </c>
    </row>
    <row r="2343" spans="1:8">
      <c r="H2343" t="s">
        <v>5642</v>
      </c>
    </row>
    <row r="2344" spans="1:8">
      <c r="H2344" t="s">
        <v>5643</v>
      </c>
    </row>
    <row r="2345" spans="1:8">
      <c r="H2345" t="s">
        <v>5644</v>
      </c>
    </row>
    <row r="2346" spans="1:8">
      <c r="H2346" t="s">
        <v>5645</v>
      </c>
    </row>
    <row r="2347" spans="1:8">
      <c r="H2347" t="s">
        <v>5646</v>
      </c>
    </row>
    <row r="2348" spans="1:8">
      <c r="H2348" t="s">
        <v>5647</v>
      </c>
    </row>
    <row r="2349" spans="1:8">
      <c r="H2349" t="s">
        <v>5648</v>
      </c>
    </row>
    <row r="2350" spans="1:8">
      <c r="H2350" t="s">
        <v>5649</v>
      </c>
    </row>
    <row r="2351" spans="1:8">
      <c r="H2351" t="s">
        <v>5650</v>
      </c>
    </row>
    <row r="2352" spans="1:8">
      <c r="H2352" t="s">
        <v>5651</v>
      </c>
    </row>
    <row r="2353" spans="1:8">
      <c r="H2353" t="s">
        <v>5652</v>
      </c>
    </row>
    <row r="2354" spans="1:8">
      <c r="H2354" t="s">
        <v>5653</v>
      </c>
    </row>
    <row r="2355" spans="1:8">
      <c r="H2355" t="s">
        <v>5654</v>
      </c>
    </row>
    <row r="2356" spans="1:8">
      <c r="H2356" t="s">
        <v>5655</v>
      </c>
    </row>
    <row r="2357" spans="1:8">
      <c r="H2357" t="s">
        <v>5656</v>
      </c>
    </row>
    <row r="2358" spans="1:8">
      <c r="H2358" t="s">
        <v>5657</v>
      </c>
    </row>
    <row r="2359" spans="1:8">
      <c r="H2359" t="s">
        <v>5658</v>
      </c>
    </row>
    <row r="2360" spans="1:8">
      <c r="H2360" t="s">
        <v>5659</v>
      </c>
    </row>
    <row r="2361" spans="1:8">
      <c r="H2361" t="s">
        <v>5660</v>
      </c>
    </row>
    <row r="2362" spans="1:8">
      <c r="H2362" t="s">
        <v>5661</v>
      </c>
    </row>
    <row r="2363" spans="1:8">
      <c r="F2363" t="s">
        <v>2684</v>
      </c>
      <c r="G2363" t="s">
        <v>3516</v>
      </c>
      <c r="H2363" t="s">
        <v>5663</v>
      </c>
    </row>
    <row r="2364" spans="1:8">
      <c r="A2364" t="s">
        <v>621</v>
      </c>
      <c r="B2364">
        <f>HYPERLINK("https://github.com/pmd/pmd/commit/05602452981517fc2ebdc02e7a0875535763606c", "05602452981517fc2ebdc02e7a0875535763606c")</f>
        <v>0</v>
      </c>
      <c r="C2364">
        <f>HYPERLINK("https://github.com/pmd/pmd/commit/d25c66137b43d2f956f94789547917298310b57e", "d25c66137b43d2f956f94789547917298310b57e")</f>
        <v>0</v>
      </c>
      <c r="D2364" t="s">
        <v>781</v>
      </c>
      <c r="E2364" t="s">
        <v>1421</v>
      </c>
      <c r="F2364" t="s">
        <v>2669</v>
      </c>
      <c r="G2364" t="s">
        <v>3447</v>
      </c>
      <c r="H2364" t="s">
        <v>5072</v>
      </c>
    </row>
    <row r="2365" spans="1:8">
      <c r="A2365" t="s">
        <v>624</v>
      </c>
      <c r="B2365">
        <f>HYPERLINK("https://github.com/pmd/pmd/commit/5c047b0e3e55999ea9aab0b4317cc1c976a93d60", "5c047b0e3e55999ea9aab0b4317cc1c976a93d60")</f>
        <v>0</v>
      </c>
      <c r="C2365">
        <f>HYPERLINK("https://github.com/pmd/pmd/commit/020fa899d515697f6383d1d53d399beda5352015", "020fa899d515697f6383d1d53d399beda5352015")</f>
        <v>0</v>
      </c>
      <c r="D2365" t="s">
        <v>781</v>
      </c>
      <c r="E2365" t="s">
        <v>1423</v>
      </c>
      <c r="F2365" t="s">
        <v>2670</v>
      </c>
      <c r="G2365" t="s">
        <v>3505</v>
      </c>
      <c r="H2365" t="s">
        <v>5569</v>
      </c>
    </row>
    <row r="2366" spans="1:8">
      <c r="A2366" t="s">
        <v>626</v>
      </c>
      <c r="B2366">
        <f>HYPERLINK("https://github.com/pmd/pmd/commit/6b23b1349780a26976b8ce0199c40db0c57fadd4", "6b23b1349780a26976b8ce0199c40db0c57fadd4")</f>
        <v>0</v>
      </c>
      <c r="C2366">
        <f>HYPERLINK("https://github.com/pmd/pmd/commit/6e3bd734b825152af5460ffc83f152b3a6140ee6", "6e3bd734b825152af5460ffc83f152b3a6140ee6")</f>
        <v>0</v>
      </c>
      <c r="D2366" t="s">
        <v>792</v>
      </c>
      <c r="E2366" t="s">
        <v>1425</v>
      </c>
      <c r="F2366" t="s">
        <v>2373</v>
      </c>
      <c r="G2366" t="s">
        <v>3356</v>
      </c>
      <c r="H2366" t="s">
        <v>5666</v>
      </c>
    </row>
    <row r="2367" spans="1:8">
      <c r="A2367" t="s">
        <v>630</v>
      </c>
      <c r="B2367">
        <f>HYPERLINK("https://github.com/pmd/pmd/commit/a16aed50ebd709818e3a04324e3df62b833b7485", "a16aed50ebd709818e3a04324e3df62b833b7485")</f>
        <v>0</v>
      </c>
      <c r="C2367">
        <f>HYPERLINK("https://github.com/pmd/pmd/commit/4dee15c8c363d01de12f8232185e6c5e2769d0d9", "4dee15c8c363d01de12f8232185e6c5e2769d0d9")</f>
        <v>0</v>
      </c>
      <c r="D2367" t="s">
        <v>781</v>
      </c>
      <c r="E2367" t="s">
        <v>1429</v>
      </c>
      <c r="F2367" t="s">
        <v>2610</v>
      </c>
      <c r="G2367" t="s">
        <v>3462</v>
      </c>
      <c r="H2367" t="s">
        <v>4392</v>
      </c>
    </row>
    <row r="2368" spans="1:8">
      <c r="H2368" t="s">
        <v>3795</v>
      </c>
    </row>
    <row r="2369" spans="1:8">
      <c r="H2369" t="s">
        <v>4716</v>
      </c>
    </row>
    <row r="2370" spans="1:8">
      <c r="H2370" t="s">
        <v>4717</v>
      </c>
    </row>
    <row r="2371" spans="1:8">
      <c r="A2371" t="s">
        <v>631</v>
      </c>
      <c r="B2371">
        <f>HYPERLINK("https://github.com/pmd/pmd/commit/97a7fba7620da59969b19e329b01c603d52a0bc4", "97a7fba7620da59969b19e329b01c603d52a0bc4")</f>
        <v>0</v>
      </c>
      <c r="C2371">
        <f>HYPERLINK("https://github.com/pmd/pmd/commit/dbf3f80853c347f2114e96aba7710b77bfc4d8ff", "dbf3f80853c347f2114e96aba7710b77bfc4d8ff")</f>
        <v>0</v>
      </c>
      <c r="D2371" t="s">
        <v>781</v>
      </c>
      <c r="E2371" t="s">
        <v>1430</v>
      </c>
      <c r="F2371" t="s">
        <v>2591</v>
      </c>
      <c r="G2371" t="s">
        <v>3409</v>
      </c>
      <c r="H2371" t="s">
        <v>4835</v>
      </c>
    </row>
    <row r="2372" spans="1:8">
      <c r="H2372" t="s">
        <v>4810</v>
      </c>
    </row>
    <row r="2373" spans="1:8">
      <c r="A2373" t="s">
        <v>632</v>
      </c>
      <c r="B2373">
        <f>HYPERLINK("https://github.com/pmd/pmd/commit/4ef725764a163c1ec615e82343e83c059241abc7", "4ef725764a163c1ec615e82343e83c059241abc7")</f>
        <v>0</v>
      </c>
      <c r="C2373">
        <f>HYPERLINK("https://github.com/pmd/pmd/commit/148e9ac69a8a911b6958e60aad9320444333f4e3", "148e9ac69a8a911b6958e60aad9320444333f4e3")</f>
        <v>0</v>
      </c>
      <c r="D2373" t="s">
        <v>781</v>
      </c>
      <c r="E2373" t="s">
        <v>1431</v>
      </c>
      <c r="F2373" t="s">
        <v>2689</v>
      </c>
      <c r="G2373" t="s">
        <v>3521</v>
      </c>
      <c r="H2373" t="s">
        <v>4340</v>
      </c>
    </row>
    <row r="2374" spans="1:8">
      <c r="H2374" t="s">
        <v>5675</v>
      </c>
    </row>
    <row r="2375" spans="1:8">
      <c r="H2375" t="s">
        <v>5047</v>
      </c>
    </row>
    <row r="2376" spans="1:8">
      <c r="H2376" t="s">
        <v>5676</v>
      </c>
    </row>
    <row r="2377" spans="1:8">
      <c r="H2377" t="s">
        <v>5677</v>
      </c>
    </row>
    <row r="2378" spans="1:8">
      <c r="A2378" t="s">
        <v>634</v>
      </c>
      <c r="B2378">
        <f>HYPERLINK("https://github.com/pmd/pmd/commit/5a96c714d5e981423a4caf89b85d69cc7bf8109b", "5a96c714d5e981423a4caf89b85d69cc7bf8109b")</f>
        <v>0</v>
      </c>
      <c r="C2378">
        <f>HYPERLINK("https://github.com/pmd/pmd/commit/bbc71da28926ca6f0242eb7fe31f2298a031ba8a", "bbc71da28926ca6f0242eb7fe31f2298a031ba8a")</f>
        <v>0</v>
      </c>
      <c r="D2378" t="s">
        <v>781</v>
      </c>
      <c r="E2378" t="s">
        <v>1433</v>
      </c>
      <c r="F2378" t="s">
        <v>2691</v>
      </c>
      <c r="G2378" t="s">
        <v>3523</v>
      </c>
      <c r="H2378" t="s">
        <v>5681</v>
      </c>
    </row>
    <row r="2379" spans="1:8">
      <c r="A2379" t="s">
        <v>637</v>
      </c>
      <c r="B2379">
        <f>HYPERLINK("https://github.com/pmd/pmd/commit/e1c42a10ec32403cc1ccae82bce4c420694f3e2c", "e1c42a10ec32403cc1ccae82bce4c420694f3e2c")</f>
        <v>0</v>
      </c>
      <c r="C2379">
        <f>HYPERLINK("https://github.com/pmd/pmd/commit/0348b2c0d2ffefb08ea0b65a452d3746592771d8", "0348b2c0d2ffefb08ea0b65a452d3746592771d8")</f>
        <v>0</v>
      </c>
      <c r="D2379" t="s">
        <v>793</v>
      </c>
      <c r="E2379" t="s">
        <v>1436</v>
      </c>
      <c r="F2379" t="s">
        <v>2694</v>
      </c>
      <c r="G2379" t="s">
        <v>3308</v>
      </c>
      <c r="H2379" t="s">
        <v>5713</v>
      </c>
    </row>
    <row r="2380" spans="1:8">
      <c r="A2380" t="s">
        <v>641</v>
      </c>
      <c r="B2380">
        <f>HYPERLINK("https://github.com/pmd/pmd/commit/2fad9bf507d5c0c4a022ce742b63b727471a4dc3", "2fad9bf507d5c0c4a022ce742b63b727471a4dc3")</f>
        <v>0</v>
      </c>
      <c r="C2380">
        <f>HYPERLINK("https://github.com/pmd/pmd/commit/a2311f1a17cd643bdeea63ec48c163d37934b2a0", "a2311f1a17cd643bdeea63ec48c163d37934b2a0")</f>
        <v>0</v>
      </c>
      <c r="D2380" t="s">
        <v>781</v>
      </c>
      <c r="E2380" t="s">
        <v>1439</v>
      </c>
      <c r="F2380" t="s">
        <v>2293</v>
      </c>
      <c r="G2380" t="s">
        <v>3308</v>
      </c>
      <c r="H2380" t="s">
        <v>4315</v>
      </c>
    </row>
    <row r="2381" spans="1:8">
      <c r="A2381" t="s">
        <v>644</v>
      </c>
      <c r="B2381">
        <f>HYPERLINK("https://github.com/pmd/pmd/commit/8f2054f4a4dececcbc2363f94ff2a43a281eafbd", "8f2054f4a4dececcbc2363f94ff2a43a281eafbd")</f>
        <v>0</v>
      </c>
      <c r="C2381">
        <f>HYPERLINK("https://github.com/pmd/pmd/commit/f16c56dbe8cbdc6da62d9e4162f5d05853fd3d35", "f16c56dbe8cbdc6da62d9e4162f5d05853fd3d35")</f>
        <v>0</v>
      </c>
      <c r="D2381" t="s">
        <v>781</v>
      </c>
      <c r="E2381" t="s">
        <v>1441</v>
      </c>
      <c r="F2381" t="s">
        <v>2700</v>
      </c>
      <c r="G2381" t="s">
        <v>3528</v>
      </c>
      <c r="H2381" t="s">
        <v>5726</v>
      </c>
    </row>
    <row r="2382" spans="1:8">
      <c r="A2382" t="s">
        <v>645</v>
      </c>
      <c r="B2382">
        <f>HYPERLINK("https://github.com/pmd/pmd/commit/86b5948f072a789d4a95b7934c0b0814021088e2", "86b5948f072a789d4a95b7934c0b0814021088e2")</f>
        <v>0</v>
      </c>
      <c r="C2382">
        <f>HYPERLINK("https://github.com/pmd/pmd/commit/e1c42a10ec32403cc1ccae82bce4c420694f3e2c", "e1c42a10ec32403cc1ccae82bce4c420694f3e2c")</f>
        <v>0</v>
      </c>
      <c r="D2382" t="s">
        <v>793</v>
      </c>
      <c r="E2382" t="s">
        <v>1442</v>
      </c>
      <c r="F2382" t="s">
        <v>2702</v>
      </c>
      <c r="G2382" t="s">
        <v>3530</v>
      </c>
      <c r="H2382" t="s">
        <v>5735</v>
      </c>
    </row>
    <row r="2383" spans="1:8">
      <c r="A2383" t="s">
        <v>646</v>
      </c>
      <c r="B2383">
        <f>HYPERLINK("https://github.com/pmd/pmd/commit/90c123621a03a8d017845ca94319969618c53c69", "90c123621a03a8d017845ca94319969618c53c69")</f>
        <v>0</v>
      </c>
      <c r="C2383">
        <f>HYPERLINK("https://github.com/pmd/pmd/commit/06f2c96e3c935b887df6d67fa9a14da4455c702f", "06f2c96e3c935b887df6d67fa9a14da4455c702f")</f>
        <v>0</v>
      </c>
      <c r="D2383" t="s">
        <v>781</v>
      </c>
      <c r="E2383" t="s">
        <v>1445</v>
      </c>
      <c r="F2383" t="s">
        <v>2695</v>
      </c>
      <c r="G2383" t="s">
        <v>3525</v>
      </c>
      <c r="H2383" t="s">
        <v>5737</v>
      </c>
    </row>
    <row r="2384" spans="1:8">
      <c r="H2384" t="s">
        <v>5738</v>
      </c>
    </row>
    <row r="2385" spans="1:8">
      <c r="H2385" t="s">
        <v>5739</v>
      </c>
    </row>
    <row r="2386" spans="1:8">
      <c r="A2386" t="s">
        <v>646</v>
      </c>
      <c r="B2386">
        <f>HYPERLINK("https://github.com/pmd/pmd/commit/16a4aa3163061011b08564c5bda50db543e3f6e9", "16a4aa3163061011b08564c5bda50db543e3f6e9")</f>
        <v>0</v>
      </c>
      <c r="C2386">
        <f>HYPERLINK("https://github.com/pmd/pmd/commit/9fa85d8e597de4c595dececf179455d06dcd239b", "9fa85d8e597de4c595dececf179455d06dcd239b")</f>
        <v>0</v>
      </c>
      <c r="D2386" t="s">
        <v>781</v>
      </c>
      <c r="E2386" t="s">
        <v>1446</v>
      </c>
      <c r="F2386" t="s">
        <v>2448</v>
      </c>
      <c r="G2386" t="s">
        <v>3532</v>
      </c>
      <c r="H2386" t="s">
        <v>4827</v>
      </c>
    </row>
    <row r="2387" spans="1:8">
      <c r="H2387" t="s">
        <v>4828</v>
      </c>
    </row>
    <row r="2388" spans="1:8">
      <c r="H2388" t="s">
        <v>4829</v>
      </c>
    </row>
    <row r="2389" spans="1:8">
      <c r="H2389" t="s">
        <v>4830</v>
      </c>
    </row>
    <row r="2390" spans="1:8">
      <c r="H2390" t="s">
        <v>4831</v>
      </c>
    </row>
    <row r="2391" spans="1:8">
      <c r="H2391" t="s">
        <v>4832</v>
      </c>
    </row>
    <row r="2392" spans="1:8">
      <c r="H2392" t="s">
        <v>4833</v>
      </c>
    </row>
    <row r="2393" spans="1:8">
      <c r="F2393" t="s">
        <v>2452</v>
      </c>
      <c r="G2393" t="s">
        <v>3396</v>
      </c>
      <c r="H2393" t="s">
        <v>5740</v>
      </c>
    </row>
    <row r="2394" spans="1:8">
      <c r="H2394" t="s">
        <v>5741</v>
      </c>
    </row>
    <row r="2395" spans="1:8">
      <c r="H2395" t="s">
        <v>5742</v>
      </c>
    </row>
    <row r="2396" spans="1:8">
      <c r="H2396" t="s">
        <v>5743</v>
      </c>
    </row>
    <row r="2397" spans="1:8">
      <c r="H2397" t="s">
        <v>5744</v>
      </c>
    </row>
    <row r="2398" spans="1:8">
      <c r="H2398" t="s">
        <v>5745</v>
      </c>
    </row>
    <row r="2399" spans="1:8">
      <c r="H2399" t="s">
        <v>5746</v>
      </c>
    </row>
    <row r="2400" spans="1:8">
      <c r="H2400" t="s">
        <v>5747</v>
      </c>
    </row>
    <row r="2401" spans="1:8">
      <c r="H2401" t="s">
        <v>5748</v>
      </c>
    </row>
    <row r="2402" spans="1:8">
      <c r="A2402" t="s">
        <v>647</v>
      </c>
      <c r="B2402">
        <f>HYPERLINK("https://github.com/pmd/pmd/commit/134dbed07e8fb20bc01e3543803ca72a065187da", "134dbed07e8fb20bc01e3543803ca72a065187da")</f>
        <v>0</v>
      </c>
      <c r="C2402">
        <f>HYPERLINK("https://github.com/pmd/pmd/commit/3202136bd9798bbfb10c74245779d285f7c0fad3", "3202136bd9798bbfb10c74245779d285f7c0fad3")</f>
        <v>0</v>
      </c>
      <c r="D2402" t="s">
        <v>781</v>
      </c>
      <c r="E2402" t="s">
        <v>1448</v>
      </c>
      <c r="F2402" t="s">
        <v>2705</v>
      </c>
      <c r="G2402" t="s">
        <v>3534</v>
      </c>
      <c r="H2402" t="s">
        <v>4317</v>
      </c>
    </row>
    <row r="2403" spans="1:8">
      <c r="A2403" t="s">
        <v>649</v>
      </c>
      <c r="B2403">
        <f>HYPERLINK("https://github.com/pmd/pmd/commit/99ee5bdee010f1f07227f6a0b5ec00218166b784", "99ee5bdee010f1f07227f6a0b5ec00218166b784")</f>
        <v>0</v>
      </c>
      <c r="C2403">
        <f>HYPERLINK("https://github.com/pmd/pmd/commit/59fff65a857d6eb84f591fc94a9c582f427540f7", "59fff65a857d6eb84f591fc94a9c582f427540f7")</f>
        <v>0</v>
      </c>
      <c r="D2403" t="s">
        <v>781</v>
      </c>
      <c r="E2403" t="s">
        <v>1443</v>
      </c>
      <c r="F2403" t="s">
        <v>2291</v>
      </c>
      <c r="G2403" t="s">
        <v>2823</v>
      </c>
      <c r="H2403" t="s">
        <v>5751</v>
      </c>
    </row>
    <row r="2404" spans="1:8">
      <c r="A2404" t="s">
        <v>651</v>
      </c>
      <c r="B2404">
        <f>HYPERLINK("https://github.com/pmd/pmd/commit/86ea3a0fb7dba43965e906a702aceaaa53e24d50", "86ea3a0fb7dba43965e906a702aceaaa53e24d50")</f>
        <v>0</v>
      </c>
      <c r="C2404">
        <f>HYPERLINK("https://github.com/pmd/pmd/commit/789e4aa73004fc4e25ebf0bc2db8a3d89d510d10", "789e4aa73004fc4e25ebf0bc2db8a3d89d510d10")</f>
        <v>0</v>
      </c>
      <c r="D2404" t="s">
        <v>781</v>
      </c>
      <c r="E2404" t="s">
        <v>1451</v>
      </c>
      <c r="F2404" t="s">
        <v>2707</v>
      </c>
      <c r="G2404" t="s">
        <v>3302</v>
      </c>
      <c r="H2404" t="s">
        <v>5755</v>
      </c>
    </row>
    <row r="2405" spans="1:8">
      <c r="A2405" t="s">
        <v>652</v>
      </c>
      <c r="B2405">
        <f>HYPERLINK("https://github.com/pmd/pmd/commit/79def1b51d8bee8c6d75df44270b06264090bf72", "79def1b51d8bee8c6d75df44270b06264090bf72")</f>
        <v>0</v>
      </c>
      <c r="C2405">
        <f>HYPERLINK("https://github.com/pmd/pmd/commit/83edce05c1361d3189de1a38e4ed219f953e3721", "83edce05c1361d3189de1a38e4ed219f953e3721")</f>
        <v>0</v>
      </c>
      <c r="D2405" t="s">
        <v>781</v>
      </c>
      <c r="E2405" t="s">
        <v>1452</v>
      </c>
      <c r="F2405" t="s">
        <v>2293</v>
      </c>
      <c r="G2405" t="s">
        <v>3308</v>
      </c>
      <c r="H2405" t="s">
        <v>4717</v>
      </c>
    </row>
    <row r="2406" spans="1:8">
      <c r="F2406" t="s">
        <v>2708</v>
      </c>
      <c r="G2406" t="s">
        <v>3529</v>
      </c>
      <c r="H2406" t="s">
        <v>4315</v>
      </c>
    </row>
    <row r="2407" spans="1:8">
      <c r="H2407" t="s">
        <v>5728</v>
      </c>
    </row>
    <row r="2408" spans="1:8">
      <c r="H2408" t="s">
        <v>5729</v>
      </c>
    </row>
    <row r="2409" spans="1:8">
      <c r="H2409" t="s">
        <v>5730</v>
      </c>
    </row>
    <row r="2410" spans="1:8">
      <c r="H2410" t="s">
        <v>5731</v>
      </c>
    </row>
    <row r="2411" spans="1:8">
      <c r="H2411" t="s">
        <v>5732</v>
      </c>
    </row>
    <row r="2412" spans="1:8">
      <c r="H2412" t="s">
        <v>5733</v>
      </c>
    </row>
    <row r="2413" spans="1:8">
      <c r="H2413" t="s">
        <v>5734</v>
      </c>
    </row>
    <row r="2414" spans="1:8">
      <c r="F2414" t="s">
        <v>2709</v>
      </c>
      <c r="G2414" t="s">
        <v>3536</v>
      </c>
      <c r="H2414" t="s">
        <v>5728</v>
      </c>
    </row>
    <row r="2415" spans="1:8">
      <c r="A2415" t="s">
        <v>653</v>
      </c>
      <c r="B2415">
        <f>HYPERLINK("https://github.com/pmd/pmd/commit/70079f0842ed16d92ccaf6234104da5c6c791590", "70079f0842ed16d92ccaf6234104da5c6c791590")</f>
        <v>0</v>
      </c>
      <c r="C2415">
        <f>HYPERLINK("https://github.com/pmd/pmd/commit/3202136bd9798bbfb10c74245779d285f7c0fad3", "3202136bd9798bbfb10c74245779d285f7c0fad3")</f>
        <v>0</v>
      </c>
      <c r="D2415" t="s">
        <v>781</v>
      </c>
      <c r="E2415" t="s">
        <v>1453</v>
      </c>
      <c r="F2415" t="s">
        <v>2358</v>
      </c>
      <c r="G2415" t="s">
        <v>3347</v>
      </c>
      <c r="H2415" t="s">
        <v>4714</v>
      </c>
    </row>
    <row r="2416" spans="1:8">
      <c r="H2416" t="s">
        <v>4731</v>
      </c>
    </row>
    <row r="2417" spans="1:8">
      <c r="H2417" t="s">
        <v>4732</v>
      </c>
    </row>
    <row r="2418" spans="1:8">
      <c r="A2418" t="s">
        <v>654</v>
      </c>
      <c r="B2418">
        <f>HYPERLINK("https://github.com/pmd/pmd/commit/163d7af6c28491b4e569c91661d165d8db57ebcd", "163d7af6c28491b4e569c91661d165d8db57ebcd")</f>
        <v>0</v>
      </c>
      <c r="C2418">
        <f>HYPERLINK("https://github.com/pmd/pmd/commit/70079f0842ed16d92ccaf6234104da5c6c791590", "70079f0842ed16d92ccaf6234104da5c6c791590")</f>
        <v>0</v>
      </c>
      <c r="D2418" t="s">
        <v>781</v>
      </c>
      <c r="E2418" t="s">
        <v>1454</v>
      </c>
      <c r="F2418" t="s">
        <v>2355</v>
      </c>
      <c r="G2418" t="s">
        <v>3344</v>
      </c>
      <c r="H2418" t="s">
        <v>4714</v>
      </c>
    </row>
    <row r="2419" spans="1:8">
      <c r="F2419" t="s">
        <v>2356</v>
      </c>
      <c r="G2419" t="s">
        <v>3345</v>
      </c>
      <c r="H2419" t="s">
        <v>4392</v>
      </c>
    </row>
    <row r="2420" spans="1:8">
      <c r="H2420" t="s">
        <v>3795</v>
      </c>
    </row>
    <row r="2421" spans="1:8">
      <c r="H2421" t="s">
        <v>4716</v>
      </c>
    </row>
    <row r="2422" spans="1:8">
      <c r="H2422" t="s">
        <v>4717</v>
      </c>
    </row>
    <row r="2423" spans="1:8">
      <c r="F2423" t="s">
        <v>2359</v>
      </c>
      <c r="G2423" t="s">
        <v>3348</v>
      </c>
      <c r="H2423" t="s">
        <v>4714</v>
      </c>
    </row>
    <row r="2424" spans="1:8">
      <c r="A2424" t="s">
        <v>658</v>
      </c>
      <c r="B2424">
        <f>HYPERLINK("https://github.com/pmd/pmd/commit/2ac5a4907e1e79eedb795750ffefc6e8cc5a9be4", "2ac5a4907e1e79eedb795750ffefc6e8cc5a9be4")</f>
        <v>0</v>
      </c>
      <c r="C2424">
        <f>HYPERLINK("https://github.com/pmd/pmd/commit/053c439a43d39797a08c09f7dcb17470272ab1db", "053c439a43d39797a08c09f7dcb17470272ab1db")</f>
        <v>0</v>
      </c>
      <c r="D2424" t="s">
        <v>781</v>
      </c>
      <c r="E2424" t="s">
        <v>1453</v>
      </c>
      <c r="F2424" t="s">
        <v>2358</v>
      </c>
      <c r="G2424" t="s">
        <v>3347</v>
      </c>
      <c r="H2424" t="s">
        <v>4714</v>
      </c>
    </row>
    <row r="2425" spans="1:8">
      <c r="H2425" t="s">
        <v>4731</v>
      </c>
    </row>
    <row r="2426" spans="1:8">
      <c r="H2426" t="s">
        <v>4732</v>
      </c>
    </row>
    <row r="2427" spans="1:8">
      <c r="A2427" t="s">
        <v>658</v>
      </c>
      <c r="B2427">
        <f>HYPERLINK("https://github.com/pmd/pmd/commit/f6b1acbdd51b007809a511e6cb23984ba7292380", "f6b1acbdd51b007809a511e6cb23984ba7292380")</f>
        <v>0</v>
      </c>
      <c r="C2427">
        <f>HYPERLINK("https://github.com/pmd/pmd/commit/2ac5a4907e1e79eedb795750ffefc6e8cc5a9be4", "2ac5a4907e1e79eedb795750ffefc6e8cc5a9be4")</f>
        <v>0</v>
      </c>
      <c r="D2427" t="s">
        <v>781</v>
      </c>
      <c r="E2427" t="s">
        <v>1454</v>
      </c>
      <c r="F2427" t="s">
        <v>2355</v>
      </c>
      <c r="G2427" t="s">
        <v>3344</v>
      </c>
      <c r="H2427" t="s">
        <v>4714</v>
      </c>
    </row>
    <row r="2428" spans="1:8">
      <c r="F2428" t="s">
        <v>2356</v>
      </c>
      <c r="G2428" t="s">
        <v>3345</v>
      </c>
      <c r="H2428" t="s">
        <v>4392</v>
      </c>
    </row>
    <row r="2429" spans="1:8">
      <c r="H2429" t="s">
        <v>3795</v>
      </c>
    </row>
    <row r="2430" spans="1:8">
      <c r="H2430" t="s">
        <v>4716</v>
      </c>
    </row>
    <row r="2431" spans="1:8">
      <c r="H2431" t="s">
        <v>4717</v>
      </c>
    </row>
    <row r="2432" spans="1:8">
      <c r="F2432" t="s">
        <v>2359</v>
      </c>
      <c r="G2432" t="s">
        <v>3348</v>
      </c>
      <c r="H2432" t="s">
        <v>4714</v>
      </c>
    </row>
    <row r="2433" spans="1:8">
      <c r="A2433" t="s">
        <v>660</v>
      </c>
      <c r="B2433">
        <f>HYPERLINK("https://github.com/pmd/pmd/commit/fb359c290eabe8093ad21e317a4c7d9d71d20287", "fb359c290eabe8093ad21e317a4c7d9d71d20287")</f>
        <v>0</v>
      </c>
      <c r="C2433">
        <f>HYPERLINK("https://github.com/pmd/pmd/commit/7c427413a8a6c7cc3c5cc23f8d71ea2b16842373", "7c427413a8a6c7cc3c5cc23f8d71ea2b16842373")</f>
        <v>0</v>
      </c>
      <c r="D2433" t="s">
        <v>781</v>
      </c>
      <c r="E2433" t="s">
        <v>1458</v>
      </c>
      <c r="F2433" t="s">
        <v>2707</v>
      </c>
      <c r="G2433" t="s">
        <v>3302</v>
      </c>
      <c r="H2433" t="s">
        <v>5762</v>
      </c>
    </row>
    <row r="2434" spans="1:8">
      <c r="A2434" t="s">
        <v>661</v>
      </c>
      <c r="B2434">
        <f>HYPERLINK("https://github.com/pmd/pmd/commit/2ec77ad02fde8ceb56eed684b3ba34b7510ea9f8", "2ec77ad02fde8ceb56eed684b3ba34b7510ea9f8")</f>
        <v>0</v>
      </c>
      <c r="C2434">
        <f>HYPERLINK("https://github.com/pmd/pmd/commit/3b151e31c4138f06204d637b396747e089478f61", "3b151e31c4138f06204d637b396747e089478f61")</f>
        <v>0</v>
      </c>
      <c r="D2434" t="s">
        <v>787</v>
      </c>
      <c r="E2434" t="s">
        <v>1459</v>
      </c>
      <c r="F2434" t="s">
        <v>2608</v>
      </c>
      <c r="G2434" t="s">
        <v>3460</v>
      </c>
      <c r="H2434" t="s">
        <v>5539</v>
      </c>
    </row>
    <row r="2435" spans="1:8">
      <c r="H2435" t="s">
        <v>5763</v>
      </c>
    </row>
    <row r="2436" spans="1:8">
      <c r="H2436" t="s">
        <v>5541</v>
      </c>
    </row>
    <row r="2437" spans="1:8">
      <c r="H2437" t="s">
        <v>5213</v>
      </c>
    </row>
    <row r="2438" spans="1:8">
      <c r="H2438" t="s">
        <v>5214</v>
      </c>
    </row>
    <row r="2439" spans="1:8">
      <c r="H2439" t="s">
        <v>5522</v>
      </c>
    </row>
    <row r="2440" spans="1:8">
      <c r="H2440" t="s">
        <v>5764</v>
      </c>
    </row>
    <row r="2441" spans="1:8">
      <c r="H2441" t="s">
        <v>5524</v>
      </c>
    </row>
    <row r="2442" spans="1:8">
      <c r="H2442" t="s">
        <v>5528</v>
      </c>
    </row>
    <row r="2443" spans="1:8">
      <c r="H2443" t="s">
        <v>5530</v>
      </c>
    </row>
    <row r="2444" spans="1:8">
      <c r="A2444" t="s">
        <v>663</v>
      </c>
      <c r="B2444">
        <f>HYPERLINK("https://github.com/pmd/pmd/commit/595ab390154938ed0e2f0fc160b90c3f9ba4ccdd", "595ab390154938ed0e2f0fc160b90c3f9ba4ccdd")</f>
        <v>0</v>
      </c>
      <c r="C2444">
        <f>HYPERLINK("https://github.com/pmd/pmd/commit/f77608899f30e4800346eccba69b0c3ed9c5e7d0", "f77608899f30e4800346eccba69b0c3ed9c5e7d0")</f>
        <v>0</v>
      </c>
      <c r="D2444" t="s">
        <v>787</v>
      </c>
      <c r="E2444" t="s">
        <v>1461</v>
      </c>
      <c r="F2444" t="s">
        <v>2712</v>
      </c>
      <c r="G2444" t="s">
        <v>3538</v>
      </c>
      <c r="H2444" t="s">
        <v>5766</v>
      </c>
    </row>
    <row r="2445" spans="1:8">
      <c r="A2445" t="s">
        <v>669</v>
      </c>
      <c r="B2445">
        <f>HYPERLINK("https://github.com/pmd/pmd/commit/f5534e47d9e3d7ff98a9d435e65904dbe81e406f", "f5534e47d9e3d7ff98a9d435e65904dbe81e406f")</f>
        <v>0</v>
      </c>
      <c r="C2445">
        <f>HYPERLINK("https://github.com/pmd/pmd/commit/670ec9a7effe25e3a508f682444777d8fa49e430", "670ec9a7effe25e3a508f682444777d8fa49e430")</f>
        <v>0</v>
      </c>
      <c r="D2445" t="s">
        <v>781</v>
      </c>
      <c r="E2445" t="s">
        <v>1467</v>
      </c>
      <c r="F2445" t="s">
        <v>2718</v>
      </c>
      <c r="G2445" t="s">
        <v>3543</v>
      </c>
      <c r="H2445" t="s">
        <v>4849</v>
      </c>
    </row>
    <row r="2446" spans="1:8">
      <c r="H2446" t="s">
        <v>5545</v>
      </c>
    </row>
    <row r="2447" spans="1:8">
      <c r="H2447" t="s">
        <v>5546</v>
      </c>
    </row>
    <row r="2448" spans="1:8">
      <c r="H2448" t="s">
        <v>5547</v>
      </c>
    </row>
    <row r="2449" spans="1:8">
      <c r="H2449" t="s">
        <v>5548</v>
      </c>
    </row>
    <row r="2450" spans="1:8">
      <c r="H2450" t="s">
        <v>5549</v>
      </c>
    </row>
    <row r="2451" spans="1:8">
      <c r="A2451" t="s">
        <v>670</v>
      </c>
      <c r="B2451">
        <f>HYPERLINK("https://github.com/pmd/pmd/commit/a5d9de59f8b966b0c1599432b0252984c4e597a0", "a5d9de59f8b966b0c1599432b0252984c4e597a0")</f>
        <v>0</v>
      </c>
      <c r="C2451">
        <f>HYPERLINK("https://github.com/pmd/pmd/commit/a4ee44f4b3eeebd58c76fa544c5743364830ad6b", "a4ee44f4b3eeebd58c76fa544c5743364830ad6b")</f>
        <v>0</v>
      </c>
      <c r="D2451" t="s">
        <v>787</v>
      </c>
      <c r="E2451" t="s">
        <v>1468</v>
      </c>
      <c r="F2451" t="s">
        <v>2664</v>
      </c>
      <c r="G2451" t="s">
        <v>3501</v>
      </c>
      <c r="H2451" t="s">
        <v>5213</v>
      </c>
    </row>
    <row r="2452" spans="1:8">
      <c r="H2452" t="s">
        <v>5521</v>
      </c>
    </row>
    <row r="2453" spans="1:8">
      <c r="H2453" t="s">
        <v>5522</v>
      </c>
    </row>
    <row r="2454" spans="1:8">
      <c r="H2454" t="s">
        <v>5523</v>
      </c>
    </row>
    <row r="2455" spans="1:8">
      <c r="H2455" t="s">
        <v>5524</v>
      </c>
    </row>
    <row r="2456" spans="1:8">
      <c r="H2456" t="s">
        <v>5525</v>
      </c>
    </row>
    <row r="2457" spans="1:8">
      <c r="H2457" t="s">
        <v>5528</v>
      </c>
    </row>
    <row r="2458" spans="1:8">
      <c r="H2458" t="s">
        <v>5530</v>
      </c>
    </row>
    <row r="2459" spans="1:8">
      <c r="H2459" t="s">
        <v>5531</v>
      </c>
    </row>
    <row r="2460" spans="1:8">
      <c r="H2460" t="s">
        <v>5532</v>
      </c>
    </row>
    <row r="2461" spans="1:8">
      <c r="H2461" t="s">
        <v>5533</v>
      </c>
    </row>
    <row r="2462" spans="1:8">
      <c r="H2462" t="s">
        <v>5534</v>
      </c>
    </row>
    <row r="2463" spans="1:8">
      <c r="H2463" t="s">
        <v>5535</v>
      </c>
    </row>
    <row r="2464" spans="1:8">
      <c r="H2464" t="s">
        <v>5536</v>
      </c>
    </row>
    <row r="2465" spans="1:8">
      <c r="H2465" t="s">
        <v>5537</v>
      </c>
    </row>
    <row r="2466" spans="1:8">
      <c r="H2466" t="s">
        <v>5538</v>
      </c>
    </row>
    <row r="2467" spans="1:8">
      <c r="A2467" t="s">
        <v>672</v>
      </c>
      <c r="B2467">
        <f>HYPERLINK("https://github.com/pmd/pmd/commit/e64d48538449f34b9f42ab22376c0239b6779353", "e64d48538449f34b9f42ab22376c0239b6779353")</f>
        <v>0</v>
      </c>
      <c r="C2467">
        <f>HYPERLINK("https://github.com/pmd/pmd/commit/064c1d7aefa5b32a4ea9766eb40a5c3e064b05cf", "064c1d7aefa5b32a4ea9766eb40a5c3e064b05cf")</f>
        <v>0</v>
      </c>
      <c r="D2467" t="s">
        <v>781</v>
      </c>
      <c r="E2467" t="s">
        <v>1470</v>
      </c>
      <c r="F2467" t="s">
        <v>2362</v>
      </c>
      <c r="G2467" t="s">
        <v>3349</v>
      </c>
      <c r="H2467" t="s">
        <v>5772</v>
      </c>
    </row>
    <row r="2468" spans="1:8">
      <c r="A2468" t="s">
        <v>674</v>
      </c>
      <c r="B2468">
        <f>HYPERLINK("https://github.com/pmd/pmd/commit/f4468a22c1095b5c1db1aea4e6190669f6abd7d5", "f4468a22c1095b5c1db1aea4e6190669f6abd7d5")</f>
        <v>0</v>
      </c>
      <c r="C2468">
        <f>HYPERLINK("https://github.com/pmd/pmd/commit/55f301cbd774314bab2116a5b7b609e082386d1f", "55f301cbd774314bab2116a5b7b609e082386d1f")</f>
        <v>0</v>
      </c>
      <c r="D2468" t="s">
        <v>781</v>
      </c>
      <c r="E2468" t="s">
        <v>1472</v>
      </c>
      <c r="F2468" t="s">
        <v>2722</v>
      </c>
      <c r="G2468" t="s">
        <v>3545</v>
      </c>
      <c r="H2468" t="s">
        <v>5776</v>
      </c>
    </row>
    <row r="2469" spans="1:8">
      <c r="H2469" t="s">
        <v>5777</v>
      </c>
    </row>
    <row r="2470" spans="1:8">
      <c r="A2470" t="s">
        <v>677</v>
      </c>
      <c r="B2470">
        <f>HYPERLINK("https://github.com/pmd/pmd/commit/1f2aa739b4988e9932eb582b16a773061a1884ff", "1f2aa739b4988e9932eb582b16a773061a1884ff")</f>
        <v>0</v>
      </c>
      <c r="C2470">
        <f>HYPERLINK("https://github.com/pmd/pmd/commit/f7e4d624156197803cc09c3011a1422253b99095", "f7e4d624156197803cc09c3011a1422253b99095")</f>
        <v>0</v>
      </c>
      <c r="D2470" t="s">
        <v>781</v>
      </c>
      <c r="E2470" t="s">
        <v>1475</v>
      </c>
      <c r="F2470" t="s">
        <v>2588</v>
      </c>
      <c r="G2470" t="s">
        <v>2979</v>
      </c>
      <c r="H2470" t="s">
        <v>5779</v>
      </c>
    </row>
    <row r="2471" spans="1:8">
      <c r="H2471" t="s">
        <v>5780</v>
      </c>
    </row>
    <row r="2472" spans="1:8">
      <c r="A2472" t="s">
        <v>678</v>
      </c>
      <c r="B2472">
        <f>HYPERLINK("https://github.com/pmd/pmd/commit/3eed1164b48da0802d15834f69502ba50ff4a14d", "3eed1164b48da0802d15834f69502ba50ff4a14d")</f>
        <v>0</v>
      </c>
      <c r="C2472">
        <f>HYPERLINK("https://github.com/pmd/pmd/commit/6b2dde878ad62018a0cd87a4fdbccf9a3981be24", "6b2dde878ad62018a0cd87a4fdbccf9a3981be24")</f>
        <v>0</v>
      </c>
      <c r="D2472" t="s">
        <v>787</v>
      </c>
      <c r="E2472" t="s">
        <v>1476</v>
      </c>
      <c r="F2472" t="s">
        <v>2713</v>
      </c>
      <c r="G2472" t="s">
        <v>3539</v>
      </c>
      <c r="H2472" t="s">
        <v>5081</v>
      </c>
    </row>
    <row r="2473" spans="1:8">
      <c r="A2473" t="s">
        <v>681</v>
      </c>
      <c r="B2473">
        <f>HYPERLINK("https://github.com/pmd/pmd/commit/853942d62363b6b999c402066abd71ff8f259448", "853942d62363b6b999c402066abd71ff8f259448")</f>
        <v>0</v>
      </c>
      <c r="C2473">
        <f>HYPERLINK("https://github.com/pmd/pmd/commit/2396b890439a877f64b0d87a0aad10d5fb101fef", "2396b890439a877f64b0d87a0aad10d5fb101fef")</f>
        <v>0</v>
      </c>
      <c r="D2473" t="s">
        <v>781</v>
      </c>
      <c r="E2473" t="s">
        <v>1479</v>
      </c>
      <c r="F2473" t="s">
        <v>2731</v>
      </c>
      <c r="G2473" t="s">
        <v>3433</v>
      </c>
      <c r="H2473" t="s">
        <v>5781</v>
      </c>
    </row>
    <row r="2474" spans="1:8">
      <c r="H2474" t="s">
        <v>5782</v>
      </c>
    </row>
    <row r="2475" spans="1:8">
      <c r="H2475" t="s">
        <v>5783</v>
      </c>
    </row>
    <row r="2476" spans="1:8">
      <c r="H2476" t="s">
        <v>5784</v>
      </c>
    </row>
    <row r="2477" spans="1:8">
      <c r="H2477" t="s">
        <v>5785</v>
      </c>
    </row>
    <row r="2478" spans="1:8">
      <c r="H2478" t="s">
        <v>5786</v>
      </c>
    </row>
    <row r="2479" spans="1:8">
      <c r="A2479" t="s">
        <v>682</v>
      </c>
      <c r="B2479">
        <f>HYPERLINK("https://github.com/pmd/pmd/commit/bf91e70c9f8107edaf132bab5b2ce70087da7bfd", "bf91e70c9f8107edaf132bab5b2ce70087da7bfd")</f>
        <v>0</v>
      </c>
      <c r="C2479">
        <f>HYPERLINK("https://github.com/pmd/pmd/commit/bad65fe858901f06ab21bf54ecf77d7ac430c083", "bad65fe858901f06ab21bf54ecf77d7ac430c083")</f>
        <v>0</v>
      </c>
      <c r="D2479" t="s">
        <v>781</v>
      </c>
      <c r="E2479" t="s">
        <v>1443</v>
      </c>
      <c r="F2479" t="s">
        <v>2380</v>
      </c>
      <c r="G2479" t="s">
        <v>3360</v>
      </c>
      <c r="H2479" t="s">
        <v>5791</v>
      </c>
    </row>
    <row r="2480" spans="1:8">
      <c r="A2480" t="s">
        <v>684</v>
      </c>
      <c r="B2480">
        <f>HYPERLINK("https://github.com/pmd/pmd/commit/97402dc61d9204b66f1acec3c007adb98949b55a", "97402dc61d9204b66f1acec3c007adb98949b55a")</f>
        <v>0</v>
      </c>
      <c r="C2480">
        <f>HYPERLINK("https://github.com/pmd/pmd/commit/9808c743d235ec305c018087ce28282c7f5682f3", "9808c743d235ec305c018087ce28282c7f5682f3")</f>
        <v>0</v>
      </c>
      <c r="D2480" t="s">
        <v>781</v>
      </c>
      <c r="E2480" t="s">
        <v>1480</v>
      </c>
      <c r="F2480" t="s">
        <v>2698</v>
      </c>
      <c r="G2480" t="s">
        <v>3393</v>
      </c>
      <c r="H2480" t="s">
        <v>5724</v>
      </c>
    </row>
    <row r="2481" spans="1:8">
      <c r="H2481" t="s">
        <v>5725</v>
      </c>
    </row>
    <row r="2482" spans="1:8">
      <c r="A2482" t="s">
        <v>689</v>
      </c>
      <c r="B2482">
        <f>HYPERLINK("https://github.com/pmd/pmd/commit/2c0a641b2cbd82c34e950ceb4b435d55928bf53c", "2c0a641b2cbd82c34e950ceb4b435d55928bf53c")</f>
        <v>0</v>
      </c>
      <c r="C2482">
        <f>HYPERLINK("https://github.com/pmd/pmd/commit/82315427460e35067dc5610f92404e6f2c260e8d", "82315427460e35067dc5610f92404e6f2c260e8d")</f>
        <v>0</v>
      </c>
      <c r="D2482" t="s">
        <v>781</v>
      </c>
      <c r="E2482" t="s">
        <v>1447</v>
      </c>
      <c r="F2482" t="s">
        <v>2737</v>
      </c>
      <c r="G2482" t="s">
        <v>3555</v>
      </c>
      <c r="H2482" t="s">
        <v>5816</v>
      </c>
    </row>
    <row r="2483" spans="1:8">
      <c r="A2483" t="s">
        <v>690</v>
      </c>
      <c r="B2483">
        <f>HYPERLINK("https://github.com/pmd/pmd/commit/07549b1283165009d1c592ce8e3e3db28996bf37", "07549b1283165009d1c592ce8e3e3db28996bf37")</f>
        <v>0</v>
      </c>
      <c r="C2483">
        <f>HYPERLINK("https://github.com/pmd/pmd/commit/aead02ba890b0f89d04141bac803cd76b8fb30b9", "aead02ba890b0f89d04141bac803cd76b8fb30b9")</f>
        <v>0</v>
      </c>
      <c r="D2483" t="s">
        <v>781</v>
      </c>
      <c r="E2483" t="s">
        <v>1485</v>
      </c>
      <c r="F2483" t="s">
        <v>2738</v>
      </c>
      <c r="G2483" t="s">
        <v>2918</v>
      </c>
      <c r="H2483" t="s">
        <v>4130</v>
      </c>
    </row>
    <row r="2484" spans="1:8">
      <c r="H2484" t="s">
        <v>4131</v>
      </c>
    </row>
    <row r="2485" spans="1:8">
      <c r="H2485" t="s">
        <v>4156</v>
      </c>
    </row>
    <row r="2486" spans="1:8">
      <c r="H2486" t="s">
        <v>4161</v>
      </c>
    </row>
    <row r="2487" spans="1:8">
      <c r="H2487" t="s">
        <v>5833</v>
      </c>
    </row>
    <row r="2488" spans="1:8">
      <c r="H2488" t="s">
        <v>4195</v>
      </c>
    </row>
    <row r="2489" spans="1:8">
      <c r="H2489" t="s">
        <v>4210</v>
      </c>
    </row>
    <row r="2490" spans="1:8">
      <c r="H2490" t="s">
        <v>5834</v>
      </c>
    </row>
    <row r="2491" spans="1:8">
      <c r="H2491" t="s">
        <v>5835</v>
      </c>
    </row>
    <row r="2492" spans="1:8">
      <c r="F2492" t="s">
        <v>2411</v>
      </c>
      <c r="G2492" t="s">
        <v>2872</v>
      </c>
      <c r="H2492" t="s">
        <v>4143</v>
      </c>
    </row>
    <row r="2493" spans="1:8">
      <c r="H2493" t="s">
        <v>5836</v>
      </c>
    </row>
    <row r="2494" spans="1:8">
      <c r="H2494" t="s">
        <v>5837</v>
      </c>
    </row>
    <row r="2495" spans="1:8">
      <c r="H2495" t="s">
        <v>4144</v>
      </c>
    </row>
    <row r="2496" spans="1:8">
      <c r="H2496" t="s">
        <v>3649</v>
      </c>
    </row>
    <row r="2497" spans="8:8">
      <c r="H2497" t="s">
        <v>4138</v>
      </c>
    </row>
    <row r="2498" spans="8:8">
      <c r="H2498" t="s">
        <v>4139</v>
      </c>
    </row>
    <row r="2499" spans="8:8">
      <c r="H2499" t="s">
        <v>4140</v>
      </c>
    </row>
    <row r="2500" spans="8:8">
      <c r="H2500" t="s">
        <v>4141</v>
      </c>
    </row>
    <row r="2501" spans="8:8">
      <c r="H2501" t="s">
        <v>4142</v>
      </c>
    </row>
    <row r="2502" spans="8:8">
      <c r="H2502" t="s">
        <v>3896</v>
      </c>
    </row>
    <row r="2503" spans="8:8">
      <c r="H2503" t="s">
        <v>5838</v>
      </c>
    </row>
    <row r="2504" spans="8:8">
      <c r="H2504" t="s">
        <v>5839</v>
      </c>
    </row>
    <row r="2505" spans="8:8">
      <c r="H2505" t="s">
        <v>5840</v>
      </c>
    </row>
    <row r="2506" spans="8:8">
      <c r="H2506" t="s">
        <v>5841</v>
      </c>
    </row>
    <row r="2507" spans="8:8">
      <c r="H2507" t="s">
        <v>5842</v>
      </c>
    </row>
    <row r="2508" spans="8:8">
      <c r="H2508" t="s">
        <v>5843</v>
      </c>
    </row>
    <row r="2509" spans="8:8">
      <c r="H2509" t="s">
        <v>5844</v>
      </c>
    </row>
    <row r="2510" spans="8:8">
      <c r="H2510" t="s">
        <v>5845</v>
      </c>
    </row>
    <row r="2511" spans="8:8">
      <c r="H2511" t="s">
        <v>5846</v>
      </c>
    </row>
    <row r="2512" spans="8:8">
      <c r="H2512" t="s">
        <v>5847</v>
      </c>
    </row>
    <row r="2513" spans="6:8">
      <c r="H2513" t="s">
        <v>5848</v>
      </c>
    </row>
    <row r="2514" spans="6:8">
      <c r="H2514" t="s">
        <v>5849</v>
      </c>
    </row>
    <row r="2515" spans="6:8">
      <c r="H2515" t="s">
        <v>5850</v>
      </c>
    </row>
    <row r="2516" spans="6:8">
      <c r="H2516" t="s">
        <v>5851</v>
      </c>
    </row>
    <row r="2517" spans="6:8">
      <c r="F2517" t="s">
        <v>2323</v>
      </c>
      <c r="G2517" t="s">
        <v>3331</v>
      </c>
      <c r="H2517" t="s">
        <v>5852</v>
      </c>
    </row>
    <row r="2518" spans="6:8">
      <c r="H2518" t="s">
        <v>5853</v>
      </c>
    </row>
    <row r="2519" spans="6:8">
      <c r="F2519" t="s">
        <v>2739</v>
      </c>
      <c r="G2519" t="s">
        <v>3556</v>
      </c>
      <c r="H2519" t="s">
        <v>5854</v>
      </c>
    </row>
    <row r="2520" spans="6:8">
      <c r="H2520" t="s">
        <v>5855</v>
      </c>
    </row>
    <row r="2521" spans="6:8">
      <c r="F2521" t="s">
        <v>2502</v>
      </c>
      <c r="G2521" t="s">
        <v>2874</v>
      </c>
      <c r="H2521" t="s">
        <v>5856</v>
      </c>
    </row>
    <row r="2522" spans="6:8">
      <c r="H2522" t="s">
        <v>5857</v>
      </c>
    </row>
    <row r="2523" spans="6:8">
      <c r="H2523" t="s">
        <v>5858</v>
      </c>
    </row>
    <row r="2524" spans="6:8">
      <c r="H2524" t="s">
        <v>5859</v>
      </c>
    </row>
    <row r="2525" spans="6:8">
      <c r="H2525" t="s">
        <v>5860</v>
      </c>
    </row>
    <row r="2526" spans="6:8">
      <c r="H2526" t="s">
        <v>5861</v>
      </c>
    </row>
    <row r="2527" spans="6:8">
      <c r="F2527" t="s">
        <v>2412</v>
      </c>
      <c r="G2527" t="s">
        <v>3378</v>
      </c>
      <c r="H2527" t="s">
        <v>3688</v>
      </c>
    </row>
    <row r="2528" spans="6:8">
      <c r="F2528" t="s">
        <v>2413</v>
      </c>
      <c r="G2528" t="s">
        <v>3379</v>
      </c>
      <c r="H2528" t="s">
        <v>5862</v>
      </c>
    </row>
    <row r="2529" spans="6:8">
      <c r="H2529" t="s">
        <v>5863</v>
      </c>
    </row>
    <row r="2530" spans="6:8">
      <c r="H2530" t="s">
        <v>4211</v>
      </c>
    </row>
    <row r="2531" spans="6:8">
      <c r="F2531" t="s">
        <v>2740</v>
      </c>
      <c r="G2531" t="s">
        <v>2919</v>
      </c>
      <c r="H2531" t="s">
        <v>4086</v>
      </c>
    </row>
    <row r="2532" spans="6:8">
      <c r="H2532" t="s">
        <v>5864</v>
      </c>
    </row>
    <row r="2533" spans="6:8">
      <c r="H2533" t="s">
        <v>5865</v>
      </c>
    </row>
    <row r="2534" spans="6:8">
      <c r="H2534" t="s">
        <v>5866</v>
      </c>
    </row>
    <row r="2535" spans="6:8">
      <c r="H2535" t="s">
        <v>5867</v>
      </c>
    </row>
    <row r="2536" spans="6:8">
      <c r="H2536" t="s">
        <v>5868</v>
      </c>
    </row>
    <row r="2537" spans="6:8">
      <c r="H2537" t="s">
        <v>5869</v>
      </c>
    </row>
    <row r="2538" spans="6:8">
      <c r="F2538" t="s">
        <v>2741</v>
      </c>
      <c r="G2538" t="s">
        <v>3557</v>
      </c>
      <c r="H2538" t="s">
        <v>5870</v>
      </c>
    </row>
    <row r="2539" spans="6:8">
      <c r="H2539" t="s">
        <v>5871</v>
      </c>
    </row>
    <row r="2540" spans="6:8">
      <c r="H2540" t="s">
        <v>5872</v>
      </c>
    </row>
    <row r="2541" spans="6:8">
      <c r="F2541" t="s">
        <v>2742</v>
      </c>
      <c r="G2541" t="s">
        <v>2972</v>
      </c>
      <c r="H2541" t="s">
        <v>3962</v>
      </c>
    </row>
    <row r="2542" spans="6:8">
      <c r="F2542" t="s">
        <v>2743</v>
      </c>
      <c r="G2542" t="s">
        <v>3558</v>
      </c>
      <c r="H2542" t="s">
        <v>4784</v>
      </c>
    </row>
    <row r="2543" spans="6:8">
      <c r="F2543" t="s">
        <v>2414</v>
      </c>
      <c r="G2543" t="s">
        <v>3380</v>
      </c>
      <c r="H2543" t="s">
        <v>5852</v>
      </c>
    </row>
    <row r="2544" spans="6:8">
      <c r="H2544" t="s">
        <v>5877</v>
      </c>
    </row>
    <row r="2545" spans="6:8">
      <c r="H2545" t="s">
        <v>5878</v>
      </c>
    </row>
    <row r="2546" spans="6:8">
      <c r="H2546" t="s">
        <v>5879</v>
      </c>
    </row>
    <row r="2547" spans="6:8">
      <c r="F2547" t="s">
        <v>2375</v>
      </c>
      <c r="G2547" t="s">
        <v>2806</v>
      </c>
      <c r="H2547" t="s">
        <v>5880</v>
      </c>
    </row>
    <row r="2548" spans="6:8">
      <c r="H2548" t="s">
        <v>5881</v>
      </c>
    </row>
    <row r="2549" spans="6:8">
      <c r="H2549" t="s">
        <v>5882</v>
      </c>
    </row>
    <row r="2550" spans="6:8">
      <c r="H2550" t="s">
        <v>5883</v>
      </c>
    </row>
    <row r="2551" spans="6:8">
      <c r="H2551" t="s">
        <v>5884</v>
      </c>
    </row>
    <row r="2552" spans="6:8">
      <c r="H2552" t="s">
        <v>5885</v>
      </c>
    </row>
    <row r="2553" spans="6:8">
      <c r="H2553" t="s">
        <v>5886</v>
      </c>
    </row>
    <row r="2554" spans="6:8">
      <c r="H2554" t="s">
        <v>5887</v>
      </c>
    </row>
    <row r="2555" spans="6:8">
      <c r="H2555" t="s">
        <v>5888</v>
      </c>
    </row>
    <row r="2556" spans="6:8">
      <c r="H2556" t="s">
        <v>5889</v>
      </c>
    </row>
    <row r="2557" spans="6:8">
      <c r="H2557" t="s">
        <v>5890</v>
      </c>
    </row>
    <row r="2558" spans="6:8">
      <c r="H2558" t="s">
        <v>5891</v>
      </c>
    </row>
    <row r="2559" spans="6:8">
      <c r="H2559" t="s">
        <v>5892</v>
      </c>
    </row>
    <row r="2560" spans="6:8">
      <c r="H2560" t="s">
        <v>5893</v>
      </c>
    </row>
    <row r="2561" spans="6:8">
      <c r="H2561" t="s">
        <v>5894</v>
      </c>
    </row>
    <row r="2562" spans="6:8">
      <c r="H2562" t="s">
        <v>5895</v>
      </c>
    </row>
    <row r="2563" spans="6:8">
      <c r="H2563" t="s">
        <v>5896</v>
      </c>
    </row>
    <row r="2564" spans="6:8">
      <c r="H2564" t="s">
        <v>5897</v>
      </c>
    </row>
    <row r="2565" spans="6:8">
      <c r="H2565" t="s">
        <v>5898</v>
      </c>
    </row>
    <row r="2566" spans="6:8">
      <c r="H2566" t="s">
        <v>5899</v>
      </c>
    </row>
    <row r="2567" spans="6:8">
      <c r="H2567" t="s">
        <v>5900</v>
      </c>
    </row>
    <row r="2568" spans="6:8">
      <c r="H2568" t="s">
        <v>5901</v>
      </c>
    </row>
    <row r="2569" spans="6:8">
      <c r="H2569" t="s">
        <v>5902</v>
      </c>
    </row>
    <row r="2570" spans="6:8">
      <c r="H2570" t="s">
        <v>5903</v>
      </c>
    </row>
    <row r="2571" spans="6:8">
      <c r="H2571" t="s">
        <v>5904</v>
      </c>
    </row>
    <row r="2572" spans="6:8">
      <c r="H2572" t="s">
        <v>5906</v>
      </c>
    </row>
    <row r="2573" spans="6:8">
      <c r="F2573" t="s">
        <v>2744</v>
      </c>
      <c r="G2573" t="s">
        <v>2878</v>
      </c>
      <c r="H2573" t="s">
        <v>3795</v>
      </c>
    </row>
    <row r="2574" spans="6:8">
      <c r="H2574" t="s">
        <v>3796</v>
      </c>
    </row>
    <row r="2575" spans="6:8">
      <c r="H2575" t="s">
        <v>4028</v>
      </c>
    </row>
    <row r="2576" spans="6:8">
      <c r="H2576" t="s">
        <v>3782</v>
      </c>
    </row>
    <row r="2577" spans="1:8">
      <c r="H2577" t="s">
        <v>5907</v>
      </c>
    </row>
    <row r="2578" spans="1:8">
      <c r="H2578" t="s">
        <v>5908</v>
      </c>
    </row>
    <row r="2579" spans="1:8">
      <c r="H2579" t="s">
        <v>5909</v>
      </c>
    </row>
    <row r="2580" spans="1:8">
      <c r="H2580" t="s">
        <v>5910</v>
      </c>
    </row>
    <row r="2581" spans="1:8">
      <c r="H2581" t="s">
        <v>5911</v>
      </c>
    </row>
    <row r="2582" spans="1:8">
      <c r="H2582" t="s">
        <v>5912</v>
      </c>
    </row>
    <row r="2583" spans="1:8">
      <c r="H2583" t="s">
        <v>5913</v>
      </c>
    </row>
    <row r="2584" spans="1:8">
      <c r="H2584" t="s">
        <v>5914</v>
      </c>
    </row>
    <row r="2585" spans="1:8">
      <c r="A2585" t="s">
        <v>691</v>
      </c>
      <c r="B2585">
        <f>HYPERLINK("https://github.com/pmd/pmd/commit/937eb90a705bf7a2e009c4a61ef229e2709e98fa", "937eb90a705bf7a2e009c4a61ef229e2709e98fa")</f>
        <v>0</v>
      </c>
      <c r="C2585">
        <f>HYPERLINK("https://github.com/pmd/pmd/commit/b769594fc76bbbb26530928721d827e60e4e0756", "b769594fc76bbbb26530928721d827e60e4e0756")</f>
        <v>0</v>
      </c>
      <c r="D2585" t="s">
        <v>787</v>
      </c>
      <c r="E2585" t="s">
        <v>1486</v>
      </c>
      <c r="F2585" t="s">
        <v>2745</v>
      </c>
      <c r="G2585" t="s">
        <v>3559</v>
      </c>
      <c r="H2585" t="s">
        <v>5916</v>
      </c>
    </row>
    <row r="2586" spans="1:8">
      <c r="H2586" t="s">
        <v>5533</v>
      </c>
    </row>
    <row r="2587" spans="1:8">
      <c r="H2587" t="s">
        <v>5534</v>
      </c>
    </row>
    <row r="2588" spans="1:8">
      <c r="H2588" t="s">
        <v>5535</v>
      </c>
    </row>
    <row r="2589" spans="1:8">
      <c r="H2589" t="s">
        <v>5536</v>
      </c>
    </row>
    <row r="2590" spans="1:8">
      <c r="A2590" t="s">
        <v>695</v>
      </c>
      <c r="B2590">
        <f>HYPERLINK("https://github.com/pmd/pmd/commit/bc19d2cc406ab626f75a1150baeaab07f0b909fd", "bc19d2cc406ab626f75a1150baeaab07f0b909fd")</f>
        <v>0</v>
      </c>
      <c r="C2590">
        <f>HYPERLINK("https://github.com/pmd/pmd/commit/9d816d28b979006e8c6454c03932beb754b079bb", "9d816d28b979006e8c6454c03932beb754b079bb")</f>
        <v>0</v>
      </c>
      <c r="D2590" t="s">
        <v>781</v>
      </c>
      <c r="E2590" t="s">
        <v>1490</v>
      </c>
      <c r="F2590" t="s">
        <v>2580</v>
      </c>
      <c r="G2590" t="s">
        <v>3449</v>
      </c>
      <c r="H2590" t="s">
        <v>5921</v>
      </c>
    </row>
    <row r="2591" spans="1:8">
      <c r="F2591" t="s">
        <v>2390</v>
      </c>
      <c r="G2591" t="s">
        <v>2837</v>
      </c>
      <c r="H2591" t="s">
        <v>5242</v>
      </c>
    </row>
    <row r="2592" spans="1:8">
      <c r="H2592" t="s">
        <v>5243</v>
      </c>
    </row>
    <row r="2593" spans="1:8">
      <c r="H2593" t="s">
        <v>5244</v>
      </c>
    </row>
    <row r="2594" spans="1:8">
      <c r="A2594" t="s">
        <v>696</v>
      </c>
      <c r="B2594">
        <f>HYPERLINK("https://github.com/pmd/pmd/commit/b7c3e47591a5d7d11a8cce6061e34ae546da78b5", "b7c3e47591a5d7d11a8cce6061e34ae546da78b5")</f>
        <v>0</v>
      </c>
      <c r="C2594">
        <f>HYPERLINK("https://github.com/pmd/pmd/commit/bc19d2cc406ab626f75a1150baeaab07f0b909fd", "bc19d2cc406ab626f75a1150baeaab07f0b909fd")</f>
        <v>0</v>
      </c>
      <c r="D2594" t="s">
        <v>781</v>
      </c>
      <c r="E2594" t="s">
        <v>1491</v>
      </c>
      <c r="F2594" t="s">
        <v>2580</v>
      </c>
      <c r="G2594" t="s">
        <v>3449</v>
      </c>
      <c r="H2594" t="s">
        <v>5922</v>
      </c>
    </row>
    <row r="2595" spans="1:8">
      <c r="A2595" t="s">
        <v>697</v>
      </c>
      <c r="B2595">
        <f>HYPERLINK("https://github.com/pmd/pmd/commit/5485794da51bfbe2f4ed039ade630eb4b4a26f90", "5485794da51bfbe2f4ed039ade630eb4b4a26f90")</f>
        <v>0</v>
      </c>
      <c r="C2595">
        <f>HYPERLINK("https://github.com/pmd/pmd/commit/13e2b3342c42dedae00353c78b4109a67b9be18f", "13e2b3342c42dedae00353c78b4109a67b9be18f")</f>
        <v>0</v>
      </c>
      <c r="D2595" t="s">
        <v>781</v>
      </c>
      <c r="E2595" t="s">
        <v>1492</v>
      </c>
      <c r="F2595" t="s">
        <v>2748</v>
      </c>
      <c r="G2595" t="s">
        <v>3562</v>
      </c>
      <c r="H2595" t="s">
        <v>5923</v>
      </c>
    </row>
    <row r="2596" spans="1:8">
      <c r="H2596" t="s">
        <v>5924</v>
      </c>
    </row>
    <row r="2597" spans="1:8">
      <c r="A2597" t="s">
        <v>698</v>
      </c>
      <c r="B2597">
        <f>HYPERLINK("https://github.com/pmd/pmd/commit/b6ac0aadee31944fa1bec0f9c2aa7eab2f1e38c9", "b6ac0aadee31944fa1bec0f9c2aa7eab2f1e38c9")</f>
        <v>0</v>
      </c>
      <c r="C2597">
        <f>HYPERLINK("https://github.com/pmd/pmd/commit/32a02cecaafab30deb61a30f187ffb8d3b87fc15", "32a02cecaafab30deb61a30f187ffb8d3b87fc15")</f>
        <v>0</v>
      </c>
      <c r="D2597" t="s">
        <v>781</v>
      </c>
      <c r="E2597" t="s">
        <v>1493</v>
      </c>
      <c r="F2597" t="s">
        <v>2390</v>
      </c>
      <c r="G2597" t="s">
        <v>2837</v>
      </c>
      <c r="H2597" t="s">
        <v>5235</v>
      </c>
    </row>
    <row r="2598" spans="1:8">
      <c r="H2598" t="s">
        <v>5236</v>
      </c>
    </row>
    <row r="2599" spans="1:8">
      <c r="H2599" t="s">
        <v>5237</v>
      </c>
    </row>
    <row r="2600" spans="1:8">
      <c r="H2600" t="s">
        <v>5238</v>
      </c>
    </row>
    <row r="2601" spans="1:8">
      <c r="H2601" t="s">
        <v>5239</v>
      </c>
    </row>
    <row r="2602" spans="1:8">
      <c r="H2602" t="s">
        <v>5240</v>
      </c>
    </row>
    <row r="2603" spans="1:8">
      <c r="H2603" t="s">
        <v>5241</v>
      </c>
    </row>
    <row r="2604" spans="1:8">
      <c r="H2604" t="s">
        <v>5242</v>
      </c>
    </row>
    <row r="2605" spans="1:8">
      <c r="H2605" t="s">
        <v>5243</v>
      </c>
    </row>
    <row r="2606" spans="1:8">
      <c r="H2606" t="s">
        <v>5244</v>
      </c>
    </row>
    <row r="2607" spans="1:8">
      <c r="H2607" t="s">
        <v>4159</v>
      </c>
    </row>
    <row r="2608" spans="1:8">
      <c r="H2608" t="s">
        <v>5245</v>
      </c>
    </row>
    <row r="2609" spans="1:8">
      <c r="H2609" t="s">
        <v>5246</v>
      </c>
    </row>
    <row r="2610" spans="1:8">
      <c r="H2610" t="s">
        <v>5247</v>
      </c>
    </row>
    <row r="2611" spans="1:8">
      <c r="A2611" t="s">
        <v>699</v>
      </c>
      <c r="B2611">
        <f>HYPERLINK("https://github.com/pmd/pmd/commit/9f163ed9a15bbe9b73d02d165deeb5448948eca8", "9f163ed9a15bbe9b73d02d165deeb5448948eca8")</f>
        <v>0</v>
      </c>
      <c r="C2611">
        <f>HYPERLINK("https://github.com/pmd/pmd/commit/7e8b5e37fc1237250ba24f98f3192f2c0ac15e5b", "7e8b5e37fc1237250ba24f98f3192f2c0ac15e5b")</f>
        <v>0</v>
      </c>
      <c r="D2611" t="s">
        <v>781</v>
      </c>
      <c r="E2611" t="s">
        <v>1494</v>
      </c>
      <c r="F2611" t="s">
        <v>2574</v>
      </c>
      <c r="G2611" t="s">
        <v>3445</v>
      </c>
      <c r="H2611" t="s">
        <v>5928</v>
      </c>
    </row>
    <row r="2612" spans="1:8">
      <c r="A2612" t="s">
        <v>700</v>
      </c>
      <c r="B2612">
        <f>HYPERLINK("https://github.com/pmd/pmd/commit/a09cc0578178fdb517d073a37536f0b5d71e0b08", "a09cc0578178fdb517d073a37536f0b5d71e0b08")</f>
        <v>0</v>
      </c>
      <c r="C2612">
        <f>HYPERLINK("https://github.com/pmd/pmd/commit/fc81d649b84e1e7bb030a0dc4d95f1f195d71669", "fc81d649b84e1e7bb030a0dc4d95f1f195d71669")</f>
        <v>0</v>
      </c>
      <c r="D2612" t="s">
        <v>781</v>
      </c>
      <c r="E2612" t="s">
        <v>1495</v>
      </c>
      <c r="F2612" t="s">
        <v>2291</v>
      </c>
      <c r="G2612" t="s">
        <v>2823</v>
      </c>
      <c r="H2612" t="s">
        <v>5929</v>
      </c>
    </row>
    <row r="2613" spans="1:8">
      <c r="A2613" t="s">
        <v>703</v>
      </c>
      <c r="B2613">
        <f>HYPERLINK("https://github.com/pmd/pmd/commit/13d0ddad1be69bdda5f04ebe8068b3f5e9e194b7", "13d0ddad1be69bdda5f04ebe8068b3f5e9e194b7")</f>
        <v>0</v>
      </c>
      <c r="C2613">
        <f>HYPERLINK("https://github.com/pmd/pmd/commit/fa60ad93177b77177219d5bcd4561b3dbe1b006f", "fa60ad93177b77177219d5bcd4561b3dbe1b006f")</f>
        <v>0</v>
      </c>
      <c r="D2613" t="s">
        <v>781</v>
      </c>
      <c r="E2613" t="s">
        <v>1498</v>
      </c>
      <c r="F2613" t="s">
        <v>2753</v>
      </c>
      <c r="G2613" t="s">
        <v>3510</v>
      </c>
      <c r="H2613" t="s">
        <v>5934</v>
      </c>
    </row>
    <row r="2614" spans="1:8">
      <c r="H2614" t="s">
        <v>5935</v>
      </c>
    </row>
    <row r="2615" spans="1:8">
      <c r="H2615" t="s">
        <v>5936</v>
      </c>
    </row>
    <row r="2616" spans="1:8">
      <c r="A2616" t="s">
        <v>706</v>
      </c>
      <c r="B2616">
        <f>HYPERLINK("https://github.com/pmd/pmd/commit/871fcc3cedd77943c721ac26935ec62219f8f988", "871fcc3cedd77943c721ac26935ec62219f8f988")</f>
        <v>0</v>
      </c>
      <c r="C2616">
        <f>HYPERLINK("https://github.com/pmd/pmd/commit/e4627fb8411571aec24de0aed522a0b44ad5b54b", "e4627fb8411571aec24de0aed522a0b44ad5b54b")</f>
        <v>0</v>
      </c>
      <c r="D2616" t="s">
        <v>781</v>
      </c>
      <c r="E2616" t="s">
        <v>1501</v>
      </c>
      <c r="F2616" t="s">
        <v>2588</v>
      </c>
      <c r="G2616" t="s">
        <v>2979</v>
      </c>
      <c r="H2616" t="s">
        <v>5940</v>
      </c>
    </row>
    <row r="2617" spans="1:8">
      <c r="A2617" t="s">
        <v>708</v>
      </c>
      <c r="B2617">
        <f>HYPERLINK("https://github.com/pmd/pmd/commit/7ed2b6610ae8bb7aca8200922d74ac731815227c", "7ed2b6610ae8bb7aca8200922d74ac731815227c")</f>
        <v>0</v>
      </c>
      <c r="C2617">
        <f>HYPERLINK("https://github.com/pmd/pmd/commit/772ccb3386c8203b0e180291472f1134476630a4", "772ccb3386c8203b0e180291472f1134476630a4")</f>
        <v>0</v>
      </c>
      <c r="D2617" t="s">
        <v>781</v>
      </c>
      <c r="E2617" t="s">
        <v>1503</v>
      </c>
      <c r="F2617" t="s">
        <v>2756</v>
      </c>
      <c r="G2617" t="s">
        <v>3569</v>
      </c>
      <c r="H2617" t="s">
        <v>5942</v>
      </c>
    </row>
    <row r="2618" spans="1:8">
      <c r="A2618" t="s">
        <v>710</v>
      </c>
      <c r="B2618">
        <f>HYPERLINK("https://github.com/pmd/pmd/commit/06d0d6b0fba0a0fcec3b323f5da008fa1f6bc966", "06d0d6b0fba0a0fcec3b323f5da008fa1f6bc966")</f>
        <v>0</v>
      </c>
      <c r="C2618">
        <f>HYPERLINK("https://github.com/pmd/pmd/commit/686e878caf2ccf67e998697cd06193c0fd640083", "686e878caf2ccf67e998697cd06193c0fd640083")</f>
        <v>0</v>
      </c>
      <c r="D2618" t="s">
        <v>781</v>
      </c>
      <c r="E2618" t="s">
        <v>1505</v>
      </c>
      <c r="F2618" t="s">
        <v>2758</v>
      </c>
      <c r="G2618" t="s">
        <v>3571</v>
      </c>
      <c r="H2618" t="s">
        <v>5945</v>
      </c>
    </row>
    <row r="2619" spans="1:8">
      <c r="H2619" t="s">
        <v>5946</v>
      </c>
    </row>
    <row r="2620" spans="1:8">
      <c r="A2620" t="s">
        <v>722</v>
      </c>
      <c r="B2620">
        <f>HYPERLINK("https://github.com/pmd/pmd/commit/32a76bd602fcdb947bbca3465403c6ee7430ec89", "32a76bd602fcdb947bbca3465403c6ee7430ec89")</f>
        <v>0</v>
      </c>
      <c r="C2620">
        <f>HYPERLINK("https://github.com/pmd/pmd/commit/a5b68ddfcf81ef01c94ac8af88dc10fc7a7002be", "a5b68ddfcf81ef01c94ac8af88dc10fc7a7002be")</f>
        <v>0</v>
      </c>
      <c r="D2620" t="s">
        <v>787</v>
      </c>
      <c r="E2620" t="s">
        <v>1513</v>
      </c>
      <c r="F2620" t="s">
        <v>2768</v>
      </c>
      <c r="G2620" t="s">
        <v>3574</v>
      </c>
      <c r="H2620" t="s">
        <v>5953</v>
      </c>
    </row>
    <row r="2621" spans="1:8">
      <c r="H2621" t="s">
        <v>5954</v>
      </c>
    </row>
    <row r="2622" spans="1:8">
      <c r="H2622" t="s">
        <v>5955</v>
      </c>
    </row>
    <row r="2623" spans="1:8">
      <c r="H2623" t="s">
        <v>5956</v>
      </c>
    </row>
    <row r="2624" spans="1:8">
      <c r="H2624" t="s">
        <v>5957</v>
      </c>
    </row>
    <row r="2625" spans="1:8">
      <c r="H2625" t="s">
        <v>5958</v>
      </c>
    </row>
    <row r="2626" spans="1:8">
      <c r="H2626" t="s">
        <v>5959</v>
      </c>
    </row>
    <row r="2627" spans="1:8">
      <c r="H2627" t="s">
        <v>5960</v>
      </c>
    </row>
    <row r="2628" spans="1:8">
      <c r="A2628" t="s">
        <v>725</v>
      </c>
      <c r="B2628">
        <f>HYPERLINK("https://github.com/pmd/pmd/commit/ba105a646c4f43c4680886002d932139f0448668", "ba105a646c4f43c4680886002d932139f0448668")</f>
        <v>0</v>
      </c>
      <c r="C2628">
        <f>HYPERLINK("https://github.com/pmd/pmd/commit/8587844c1c650506140d64c3916e094845ee6883", "8587844c1c650506140d64c3916e094845ee6883")</f>
        <v>0</v>
      </c>
      <c r="D2628" t="s">
        <v>781</v>
      </c>
      <c r="E2628" t="s">
        <v>1515</v>
      </c>
      <c r="F2628" t="s">
        <v>2329</v>
      </c>
      <c r="G2628" t="s">
        <v>3199</v>
      </c>
      <c r="H2628" t="s">
        <v>4258</v>
      </c>
    </row>
    <row r="2629" spans="1:8">
      <c r="F2629" t="s">
        <v>2331</v>
      </c>
      <c r="G2629" t="s">
        <v>3335</v>
      </c>
      <c r="H2629" t="s">
        <v>5964</v>
      </c>
    </row>
    <row r="2630" spans="1:8">
      <c r="H2630" t="s">
        <v>5965</v>
      </c>
    </row>
    <row r="2631" spans="1:8">
      <c r="H2631" t="s">
        <v>5966</v>
      </c>
    </row>
    <row r="2632" spans="1:8">
      <c r="A2632" t="s">
        <v>729</v>
      </c>
      <c r="B2632">
        <f>HYPERLINK("https://github.com/pmd/pmd/commit/2f3f0d69609c5a27c07b56e2220801c6700ac40e", "2f3f0d69609c5a27c07b56e2220801c6700ac40e")</f>
        <v>0</v>
      </c>
      <c r="C2632">
        <f>HYPERLINK("https://github.com/pmd/pmd/commit/bc7bbed1b49e5f8eef0e58d87f698328621ae152", "bc7bbed1b49e5f8eef0e58d87f698328621ae152")</f>
        <v>0</v>
      </c>
      <c r="D2632" t="s">
        <v>787</v>
      </c>
      <c r="E2632" t="s">
        <v>1518</v>
      </c>
      <c r="F2632" t="s">
        <v>2648</v>
      </c>
      <c r="G2632" t="s">
        <v>3293</v>
      </c>
      <c r="H2632" t="s">
        <v>3872</v>
      </c>
    </row>
    <row r="2633" spans="1:8">
      <c r="A2633" t="s">
        <v>734</v>
      </c>
      <c r="B2633">
        <f>HYPERLINK("https://github.com/pmd/pmd/commit/3ba63285ac7d4a4a4a2ddd610df44551a798d1df", "3ba63285ac7d4a4a4a2ddd610df44551a798d1df")</f>
        <v>0</v>
      </c>
      <c r="C2633">
        <f>HYPERLINK("https://github.com/pmd/pmd/commit/58c9f361d3447e10e0ebcfe3cd00c7709a361267", "58c9f361d3447e10e0ebcfe3cd00c7709a361267")</f>
        <v>0</v>
      </c>
      <c r="D2633" t="s">
        <v>787</v>
      </c>
      <c r="E2633" t="s">
        <v>1523</v>
      </c>
      <c r="F2633" t="s">
        <v>2774</v>
      </c>
      <c r="G2633" t="s">
        <v>3578</v>
      </c>
      <c r="H2633" t="s">
        <v>5981</v>
      </c>
    </row>
    <row r="2634" spans="1:8">
      <c r="H2634" t="s">
        <v>5982</v>
      </c>
    </row>
    <row r="2635" spans="1:8">
      <c r="H2635" t="s">
        <v>5983</v>
      </c>
    </row>
    <row r="2636" spans="1:8">
      <c r="A2636" t="s">
        <v>742</v>
      </c>
      <c r="B2636">
        <f>HYPERLINK("https://github.com/pmd/pmd/commit/675710d0e790def5ffdb521d95ab3e3892b0f5b7", "675710d0e790def5ffdb521d95ab3e3892b0f5b7")</f>
        <v>0</v>
      </c>
      <c r="C2636">
        <f>HYPERLINK("https://github.com/pmd/pmd/commit/704102cd80d0169bb26f112c00005c4dba9a4049", "704102cd80d0169bb26f112c00005c4dba9a4049")</f>
        <v>0</v>
      </c>
      <c r="D2636" t="s">
        <v>781</v>
      </c>
      <c r="E2636" t="s">
        <v>1534</v>
      </c>
      <c r="F2636" t="s">
        <v>2721</v>
      </c>
      <c r="G2636" t="s">
        <v>3197</v>
      </c>
      <c r="H2636" t="s">
        <v>4564</v>
      </c>
    </row>
    <row r="2637" spans="1:8">
      <c r="A2637" t="s">
        <v>743</v>
      </c>
      <c r="B2637">
        <f>HYPERLINK("https://github.com/pmd/pmd/commit/20eb129dfed093c40e4649dcbd8c2aa2da7267ff", "20eb129dfed093c40e4649dcbd8c2aa2da7267ff")</f>
        <v>0</v>
      </c>
      <c r="C2637">
        <f>HYPERLINK("https://github.com/pmd/pmd/commit/675710d0e790def5ffdb521d95ab3e3892b0f5b7", "675710d0e790def5ffdb521d95ab3e3892b0f5b7")</f>
        <v>0</v>
      </c>
      <c r="D2637" t="s">
        <v>781</v>
      </c>
      <c r="E2637" t="s">
        <v>1535</v>
      </c>
      <c r="F2637" t="s">
        <v>2720</v>
      </c>
      <c r="G2637" t="s">
        <v>3197</v>
      </c>
      <c r="H2637" t="s">
        <v>6010</v>
      </c>
    </row>
    <row r="2638" spans="1:8">
      <c r="H2638" t="s">
        <v>6011</v>
      </c>
    </row>
    <row r="2639" spans="1:8">
      <c r="H2639" t="s">
        <v>6012</v>
      </c>
    </row>
    <row r="2640" spans="1:8">
      <c r="H2640" t="s">
        <v>6013</v>
      </c>
    </row>
    <row r="2641" spans="1:8">
      <c r="H2641" t="s">
        <v>6014</v>
      </c>
    </row>
    <row r="2642" spans="1:8">
      <c r="H2642" t="s">
        <v>6015</v>
      </c>
    </row>
    <row r="2643" spans="1:8">
      <c r="H2643" t="s">
        <v>6016</v>
      </c>
    </row>
    <row r="2644" spans="1:8">
      <c r="H2644" t="s">
        <v>6017</v>
      </c>
    </row>
    <row r="2645" spans="1:8">
      <c r="H2645" t="s">
        <v>6018</v>
      </c>
    </row>
    <row r="2646" spans="1:8">
      <c r="H2646" t="s">
        <v>6019</v>
      </c>
    </row>
    <row r="2647" spans="1:8">
      <c r="H2647" t="s">
        <v>6020</v>
      </c>
    </row>
    <row r="2648" spans="1:8">
      <c r="H2648" t="s">
        <v>6021</v>
      </c>
    </row>
    <row r="2649" spans="1:8">
      <c r="A2649" t="s">
        <v>747</v>
      </c>
      <c r="B2649">
        <f>HYPERLINK("https://github.com/pmd/pmd/commit/d29a2b093f0afe7a3e3121c9235cdde4243fdb52", "d29a2b093f0afe7a3e3121c9235cdde4243fdb52")</f>
        <v>0</v>
      </c>
      <c r="C2649">
        <f>HYPERLINK("https://github.com/pmd/pmd/commit/191f14e6c01771c8d0af87ec9c73ce4aa5b49bb2", "191f14e6c01771c8d0af87ec9c73ce4aa5b49bb2")</f>
        <v>0</v>
      </c>
      <c r="D2649" t="s">
        <v>781</v>
      </c>
      <c r="E2649" t="s">
        <v>1440</v>
      </c>
      <c r="F2649" t="s">
        <v>2791</v>
      </c>
      <c r="G2649" t="s">
        <v>3508</v>
      </c>
      <c r="H2649" t="s">
        <v>6059</v>
      </c>
    </row>
    <row r="2650" spans="1:8">
      <c r="A2650" t="s">
        <v>750</v>
      </c>
      <c r="B2650">
        <f>HYPERLINK("https://github.com/pmd/pmd/commit/71ab585220387429c8b2c0660d9f8e0e70464aca", "71ab585220387429c8b2c0660d9f8e0e70464aca")</f>
        <v>0</v>
      </c>
      <c r="C2650">
        <f>HYPERLINK("https://github.com/pmd/pmd/commit/c431b56f971d4a0ed9e52d4e482aca6b4adbf899", "c431b56f971d4a0ed9e52d4e482aca6b4adbf899")</f>
        <v>0</v>
      </c>
      <c r="D2650" t="s">
        <v>779</v>
      </c>
      <c r="E2650" t="s">
        <v>1541</v>
      </c>
      <c r="F2650" t="s">
        <v>2791</v>
      </c>
      <c r="G2650" t="s">
        <v>3508</v>
      </c>
      <c r="H2650" t="s">
        <v>6066</v>
      </c>
    </row>
    <row r="2651" spans="1:8">
      <c r="H2651" t="s">
        <v>6067</v>
      </c>
    </row>
    <row r="2652" spans="1:8">
      <c r="A2652" t="s">
        <v>751</v>
      </c>
      <c r="B2652">
        <f>HYPERLINK("https://github.com/pmd/pmd/commit/f5b059faddd3094898807800267d2cfa71295d39", "f5b059faddd3094898807800267d2cfa71295d39")</f>
        <v>0</v>
      </c>
      <c r="C2652">
        <f>HYPERLINK("https://github.com/pmd/pmd/commit/9e84c8748a5000d359515e06aa27dd86f4e1a7de", "9e84c8748a5000d359515e06aa27dd86f4e1a7de")</f>
        <v>0</v>
      </c>
      <c r="D2652" t="s">
        <v>779</v>
      </c>
      <c r="E2652" t="s">
        <v>1542</v>
      </c>
      <c r="F2652" t="s">
        <v>2793</v>
      </c>
      <c r="G2652" t="s">
        <v>3590</v>
      </c>
      <c r="H2652" t="s">
        <v>6068</v>
      </c>
    </row>
    <row r="2653" spans="1:8">
      <c r="A2653" t="s">
        <v>755</v>
      </c>
      <c r="B2653">
        <f>HYPERLINK("https://github.com/pmd/pmd/commit/67240f986373c6b8034a4e5b1cf104ea7464962a", "67240f986373c6b8034a4e5b1cf104ea7464962a")</f>
        <v>0</v>
      </c>
      <c r="C2653">
        <f>HYPERLINK("https://github.com/pmd/pmd/commit/eacaa6e2089f513cebd3295a8c599319da42b523", "eacaa6e2089f513cebd3295a8c599319da42b523")</f>
        <v>0</v>
      </c>
      <c r="D2653" t="s">
        <v>781</v>
      </c>
      <c r="E2653" t="s">
        <v>1546</v>
      </c>
      <c r="F2653" t="s">
        <v>2797</v>
      </c>
      <c r="G2653" t="s">
        <v>3592</v>
      </c>
      <c r="H2653" t="s">
        <v>6084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step 1</vt:lpstr>
      <vt:lpstr>step 2</vt:lpstr>
      <vt:lpstr>step 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2023-11-20T19:06:07Z</dcterms:created>
  <dcterms:modified xsi:type="dcterms:W3CDTF">2023-11-20T19:06:07Z</dcterms:modified>
</cp:coreProperties>
</file>