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1djm\Documents\GitLab Projects\SPECTRUM\Projects\smoke free dividend\spreadsheets\"/>
    </mc:Choice>
  </mc:AlternateContent>
  <xr:revisionPtr revIDLastSave="0" documentId="8_{A08AA5C6-FCC0-4E5B-ADD2-C67A750DF555}" xr6:coauthVersionLast="45" xr6:coauthVersionMax="45" xr10:uidLastSave="{00000000-0000-0000-0000-000000000000}"/>
  <bookViews>
    <workbookView xWindow="-120" yWindow="-120" windowWidth="29040" windowHeight="15840" xr2:uid="{DD9CD459-BD30-4554-A545-744906610F34}"/>
  </bookViews>
  <sheets>
    <sheet name="Grossed-up spending" sheetId="1" r:id="rId1"/>
    <sheet name="legal" sheetId="2" r:id="rId2"/>
    <sheet name="illic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3" l="1"/>
  <c r="F5" i="3" s="1"/>
  <c r="F4" i="3"/>
  <c r="F6" i="3" s="1"/>
  <c r="B23" i="1" s="1"/>
  <c r="E4" i="3"/>
  <c r="B17" i="1" l="1"/>
  <c r="B19" i="1" s="1"/>
  <c r="B20" i="1" s="1"/>
  <c r="C4" i="2" s="1"/>
  <c r="B9" i="1"/>
  <c r="B8" i="1"/>
  <c r="B10" i="1" s="1"/>
  <c r="B11" i="1" s="1"/>
  <c r="B12" i="1" s="1"/>
  <c r="B4" i="2" s="1"/>
  <c r="B5" i="2" l="1"/>
  <c r="B7" i="2" s="1"/>
  <c r="B6" i="2"/>
  <c r="D6" i="2" s="1"/>
  <c r="D4" i="2"/>
  <c r="C6" i="2"/>
  <c r="C5" i="2"/>
  <c r="C7" i="2"/>
  <c r="C8" i="2" s="1"/>
  <c r="B22" i="1"/>
  <c r="B29" i="1" l="1"/>
  <c r="B24" i="1"/>
  <c r="B8" i="2"/>
  <c r="D7" i="2"/>
  <c r="D8" i="2" s="1"/>
  <c r="D5" i="2"/>
</calcChain>
</file>

<file path=xl/sharedStrings.xml><?xml version="1.0" encoding="utf-8"?>
<sst xmlns="http://schemas.openxmlformats.org/spreadsheetml/2006/main" count="53" uniqueCount="51">
  <si>
    <t>Comparison of grossed-up tobacco spending from LCF and HMRC stats</t>
  </si>
  <si>
    <t>HMRC stats - 2018/19</t>
  </si>
  <si>
    <t>Cigarettes</t>
  </si>
  <si>
    <t>Pack price</t>
  </si>
  <si>
    <t>Source</t>
  </si>
  <si>
    <t>https://assets.publishing.service.gov.uk/government/uploads/system/uploads/attachment_data/file/847183/2019_OCT_Tobacco_Publication.pdf</t>
  </si>
  <si>
    <t>Ad Valorem tax</t>
  </si>
  <si>
    <t>Specific duty</t>
  </si>
  <si>
    <t>Total excise duty per pack</t>
  </si>
  <si>
    <t>Excise duty as % of price</t>
  </si>
  <si>
    <t>Total cigarette spend (£m)</t>
  </si>
  <si>
    <t>Handrolling tobacco</t>
  </si>
  <si>
    <t>price per 100g (Dec 2020)</t>
  </si>
  <si>
    <t>duty per 100g</t>
  </si>
  <si>
    <t>Total HRT spend (£m)</t>
  </si>
  <si>
    <t>LCF 2018-19</t>
  </si>
  <si>
    <t>Total spend (grossed up)</t>
  </si>
  <si>
    <t>Multiplier</t>
  </si>
  <si>
    <t>Total duty receipts (£m)</t>
  </si>
  <si>
    <t>estimated price per 100g (2018)</t>
  </si>
  <si>
    <t>Source as above</t>
  </si>
  <si>
    <t>Source: average from various supermarket websites</t>
  </si>
  <si>
    <t>Using Dec 2018 and Dec 2020 pack prices for cigarettes from ONS time series as a deflation index</t>
  </si>
  <si>
    <t>https://circabc.europa.eu/faces/jsp/extension/wai/navigation/container.jsp?FormPrincipal:_idcl=FormPrincipal:_id1&amp;FormPrincipal_SUBMIT=1&amp;id=58098488-12c4-4446-8f07-1d15acf55a63&amp;javax.faces.ViewState=lDuT%2BP%2FeCOflJ0KPiXzCISlLPQE%2FYFBPj2lQLsytfnLJk4xWzHkeer%2F%2BUtRvK%2BuUFdB%2Fo8NiOPmQizrf0HL5pNXQxNi4vXueiDEcMsqRWkEXY7%2Bawek%2BafTpdEcmzgXGYhSs1eHlvLnWukVteglo1hvRU%2Bg%3D)</t>
  </si>
  <si>
    <t>Total spending</t>
  </si>
  <si>
    <t>£bn</t>
  </si>
  <si>
    <t>Total VAT</t>
  </si>
  <si>
    <t>Total excise duty</t>
  </si>
  <si>
    <t>Cigs</t>
  </si>
  <si>
    <t>HRT</t>
  </si>
  <si>
    <t>Total</t>
  </si>
  <si>
    <t>Total spending (basic prices)</t>
  </si>
  <si>
    <t>basic price as % of total price</t>
  </si>
  <si>
    <t>v3 - June 2021: contains an estimate of the amount of illicit spending</t>
  </si>
  <si>
    <t>Illicit market</t>
  </si>
  <si>
    <t>Price</t>
  </si>
  <si>
    <t>20 pack of illicit cigarettes</t>
  </si>
  <si>
    <t>50g pouch of HRT</t>
  </si>
  <si>
    <t>Volume</t>
  </si>
  <si>
    <t>Unit of volume</t>
  </si>
  <si>
    <t>sticks</t>
  </si>
  <si>
    <t>Volume (consistent units)</t>
  </si>
  <si>
    <t>kg</t>
  </si>
  <si>
    <t>expenditure (£m)</t>
  </si>
  <si>
    <t>total</t>
  </si>
  <si>
    <t>Total legal tobacco spend (£m)</t>
  </si>
  <si>
    <t>Estimated illicit tobacco spend (£m)</t>
  </si>
  <si>
    <t>Total estimated tobacco spend</t>
  </si>
  <si>
    <t>Source: Price data -  average of Greater Manchester and West Yorkshire illicit tobacco studies from NEMS (email from Catherine Taylor, Regulation Manager, Fresh Balance, 11 May 2021)</t>
  </si>
  <si>
    <t>Volume data from HMRC "Measuring Tax Gaps 2020 edition", https://assets.publishing.service.gov.uk/government/uploads/system/uploads/attachment_data/file/907122/Measuring_tax_gaps_2020_edition.pdf</t>
  </si>
  <si>
    <t>Legally purchased tobacco , 2018/19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</si>
</sst>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8" fontId="0" fillId="0" borderId="0" xfId="0" applyNumberFormat="1"/>
    <xf numFmtId="164" fontId="0" fillId="0" borderId="0" xfId="0" applyNumberFormat="1"/>
    <xf numFmtId="3" fontId="0" fillId="0" borderId="0" xfId="0" applyNumberFormat="1"/>
    <xf numFmtId="17" fontId="0" fillId="0" borderId="0" xfId="0" applyNumberFormat="1"/>
    <xf numFmtId="165" fontId="0" fillId="0" borderId="0" xfId="0" applyNumberFormat="1"/>
    <xf numFmtId="0" fontId="2" fillId="0" borderId="0" xfId="1"/>
    <xf numFmtId="0" fontId="3" fillId="0" borderId="0" xfId="0" applyFont="1"/>
    <xf numFmtId="3" fontId="0" fillId="2" borderId="0" xfId="0" applyNumberFormat="1" applyFill="1"/>
    <xf numFmtId="11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3" fontId="1" fillId="3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ircabc.europa.eu/faces/jsp/extension/wai/navigation/container.jsp?FormPrincipal:_idcl=FormPrincipal:_id1&amp;FormPrincipal_SUBMIT=1&amp;id=58098488-12c4-4446-8f07-1d15acf55a63&amp;javax.faces.ViewState=lDuT%2BP%2FeCOflJ0KPiXzCISlLPQE%2FYFBPj2lQLsytfnLJk4xWzHkeer%2F%2BUtRvK%2BuUFdB%2Fo8NiOPmQizrf0HL5pNXQxNi4vXueiDEcMsqRWkEXY7%2Bawek%2BafTpdEcmzgXGYhSs1eHlvLnWukVteglo1hvRU%2Bg%3D)" TargetMode="External"/><Relationship Id="rId1" Type="http://schemas.openxmlformats.org/officeDocument/2006/relationships/hyperlink" Target="https://assets.publishing.service.gov.uk/government/uploads/system/uploads/attachment_data/file/847183/2019_OCT_Tobacco_Publication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04328-342E-425B-9E61-511DADAC4926}">
  <dimension ref="A1:H29"/>
  <sheetViews>
    <sheetView tabSelected="1" workbookViewId="0">
      <selection activeCell="E7" sqref="E7"/>
    </sheetView>
  </sheetViews>
  <sheetFormatPr defaultRowHeight="15" x14ac:dyDescent="0.25"/>
  <cols>
    <col min="1" max="1" width="27.42578125" customWidth="1"/>
    <col min="2" max="7" width="17.140625" customWidth="1"/>
  </cols>
  <sheetData>
    <row r="1" spans="1:8" x14ac:dyDescent="0.25">
      <c r="A1" s="1" t="s">
        <v>0</v>
      </c>
    </row>
    <row r="2" spans="1:8" x14ac:dyDescent="0.25">
      <c r="A2" s="8" t="s">
        <v>33</v>
      </c>
    </row>
    <row r="3" spans="1:8" x14ac:dyDescent="0.25">
      <c r="A3" s="1" t="s">
        <v>1</v>
      </c>
    </row>
    <row r="5" spans="1:8" x14ac:dyDescent="0.25">
      <c r="A5" s="1" t="s">
        <v>2</v>
      </c>
      <c r="C5" t="s">
        <v>4</v>
      </c>
    </row>
    <row r="6" spans="1:8" x14ac:dyDescent="0.25">
      <c r="A6" s="1" t="s">
        <v>18</v>
      </c>
      <c r="B6" s="4">
        <v>7748</v>
      </c>
      <c r="C6" s="7" t="s">
        <v>5</v>
      </c>
    </row>
    <row r="7" spans="1:8" x14ac:dyDescent="0.25">
      <c r="A7" s="1" t="s">
        <v>3</v>
      </c>
      <c r="B7" s="2">
        <v>8.83</v>
      </c>
      <c r="C7" s="7" t="s">
        <v>23</v>
      </c>
      <c r="H7" s="5"/>
    </row>
    <row r="8" spans="1:8" x14ac:dyDescent="0.25">
      <c r="A8" s="1" t="s">
        <v>6</v>
      </c>
      <c r="B8" s="2">
        <f>B7*0.165</f>
        <v>1.4569500000000002</v>
      </c>
    </row>
    <row r="9" spans="1:8" x14ac:dyDescent="0.25">
      <c r="A9" s="1" t="s">
        <v>7</v>
      </c>
      <c r="B9" s="2">
        <f>228.29/50</f>
        <v>4.5657999999999994</v>
      </c>
    </row>
    <row r="10" spans="1:8" x14ac:dyDescent="0.25">
      <c r="A10" s="1" t="s">
        <v>8</v>
      </c>
      <c r="B10" s="2">
        <f>B8+B9</f>
        <v>6.0227499999999994</v>
      </c>
      <c r="C10" s="2"/>
    </row>
    <row r="11" spans="1:8" x14ac:dyDescent="0.25">
      <c r="A11" s="1" t="s">
        <v>9</v>
      </c>
      <c r="B11" s="3">
        <f>B10/B7</f>
        <v>0.68207814269535672</v>
      </c>
    </row>
    <row r="12" spans="1:8" x14ac:dyDescent="0.25">
      <c r="A12" s="1" t="s">
        <v>10</v>
      </c>
      <c r="B12" s="4">
        <f>B6/B11</f>
        <v>11359.402266406541</v>
      </c>
    </row>
    <row r="14" spans="1:8" x14ac:dyDescent="0.25">
      <c r="A14" s="1" t="s">
        <v>11</v>
      </c>
    </row>
    <row r="15" spans="1:8" x14ac:dyDescent="0.25">
      <c r="A15" s="1" t="s">
        <v>18</v>
      </c>
      <c r="B15" s="4">
        <v>1444</v>
      </c>
      <c r="C15" t="s">
        <v>20</v>
      </c>
    </row>
    <row r="16" spans="1:8" x14ac:dyDescent="0.25">
      <c r="A16" s="1" t="s">
        <v>12</v>
      </c>
      <c r="B16" s="2">
        <v>51.6</v>
      </c>
      <c r="C16" t="s">
        <v>21</v>
      </c>
    </row>
    <row r="17" spans="1:5" x14ac:dyDescent="0.25">
      <c r="A17" s="1" t="s">
        <v>19</v>
      </c>
      <c r="B17" s="2">
        <f>B16*C17/D17</f>
        <v>47.904628820960703</v>
      </c>
      <c r="C17">
        <v>1063</v>
      </c>
      <c r="D17">
        <v>1145</v>
      </c>
      <c r="E17" t="s">
        <v>22</v>
      </c>
    </row>
    <row r="18" spans="1:5" x14ac:dyDescent="0.25">
      <c r="A18" s="1" t="s">
        <v>13</v>
      </c>
      <c r="B18" s="2">
        <v>23.465</v>
      </c>
    </row>
    <row r="19" spans="1:5" x14ac:dyDescent="0.25">
      <c r="A19" s="1" t="s">
        <v>9</v>
      </c>
      <c r="B19" s="3">
        <f>B18/B17</f>
        <v>0.48982740452281459</v>
      </c>
    </row>
    <row r="20" spans="1:5" x14ac:dyDescent="0.25">
      <c r="A20" s="1" t="s">
        <v>14</v>
      </c>
      <c r="B20" s="4">
        <f>B15/B19</f>
        <v>2947.9771582129661</v>
      </c>
    </row>
    <row r="22" spans="1:5" x14ac:dyDescent="0.25">
      <c r="A22" s="1" t="s">
        <v>45</v>
      </c>
      <c r="B22" s="9">
        <f>B12+B20</f>
        <v>14307.379424619507</v>
      </c>
    </row>
    <row r="23" spans="1:5" x14ac:dyDescent="0.25">
      <c r="A23" s="1" t="s">
        <v>46</v>
      </c>
      <c r="B23" s="9">
        <f>illict!F6</f>
        <v>1297.5</v>
      </c>
    </row>
    <row r="24" spans="1:5" x14ac:dyDescent="0.25">
      <c r="A24" s="1" t="s">
        <v>47</v>
      </c>
      <c r="B24" s="13">
        <f>B22+B23</f>
        <v>15604.879424619507</v>
      </c>
    </row>
    <row r="26" spans="1:5" x14ac:dyDescent="0.25">
      <c r="A26" s="1" t="s">
        <v>15</v>
      </c>
    </row>
    <row r="27" spans="1:5" x14ac:dyDescent="0.25">
      <c r="A27" s="1" t="s">
        <v>16</v>
      </c>
      <c r="B27" s="4">
        <v>5522</v>
      </c>
    </row>
    <row r="29" spans="1:5" x14ac:dyDescent="0.25">
      <c r="A29" s="1" t="s">
        <v>17</v>
      </c>
      <c r="B29" s="6">
        <f>B22/B27</f>
        <v>2.5909778023577519</v>
      </c>
    </row>
  </sheetData>
  <hyperlinks>
    <hyperlink ref="C6" r:id="rId1" xr:uid="{CE3019F9-026E-4B77-A516-DDCAA43CD51F}"/>
    <hyperlink ref="C7" r:id="rId2" display="https://circabc.europa.eu/faces/jsp/extension/wai/navigation/container.jsp?FormPrincipal:_idcl=FormPrincipal:_id1&amp;FormPrincipal_SUBMIT=1&amp;id=58098488-12c4-4446-8f07-1d15acf55a63&amp;javax.faces.ViewState=lDuT%2BP%2FeCOflJ0KPiXzCISlLPQE%2FYFBPj2lQLsytfnLJk4xWzHkeer%2F%2BUtRvK%2BuUFdB%2Fo8NiOPmQizrf0HL5pNXQxNi4vXueiDEcMsqRWkEXY7%2Bawek%2BafTpdEcmzgXGYhSs1eHlvLnWukVteglo1hvRU%2Bg%3D)" xr:uid="{EE96880C-8B84-4F68-8A71-F5404835C7BB}"/>
  </hyperlinks>
  <pageMargins left="0.7" right="0.7" top="0.75" bottom="0.75" header="0.3" footer="0.3"/>
  <pageSetup paperSize="9"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39818-017B-43AE-B999-980942ECE19F}">
  <dimension ref="A1:D8"/>
  <sheetViews>
    <sheetView workbookViewId="0">
      <selection activeCell="B7" sqref="B7"/>
    </sheetView>
  </sheetViews>
  <sheetFormatPr defaultRowHeight="15" x14ac:dyDescent="0.25"/>
  <cols>
    <col min="1" max="1" width="28.7109375" customWidth="1"/>
    <col min="2" max="2" width="10.85546875" style="6" customWidth="1"/>
    <col min="3" max="4" width="10.85546875" customWidth="1"/>
  </cols>
  <sheetData>
    <row r="1" spans="1:4" x14ac:dyDescent="0.25">
      <c r="A1" s="1" t="s">
        <v>50</v>
      </c>
    </row>
    <row r="2" spans="1:4" x14ac:dyDescent="0.25">
      <c r="B2" s="6" t="s">
        <v>25</v>
      </c>
    </row>
    <row r="3" spans="1:4" x14ac:dyDescent="0.25">
      <c r="A3" s="1"/>
      <c r="B3" s="6" t="s">
        <v>28</v>
      </c>
      <c r="C3" t="s">
        <v>29</v>
      </c>
      <c r="D3" t="s">
        <v>30</v>
      </c>
    </row>
    <row r="4" spans="1:4" x14ac:dyDescent="0.25">
      <c r="A4" t="s">
        <v>24</v>
      </c>
      <c r="B4" s="6">
        <f>'Grossed-up spending'!B12/1000</f>
        <v>11.359402266406541</v>
      </c>
      <c r="C4" s="6">
        <f>'Grossed-up spending'!B20/1000</f>
        <v>2.9479771582129661</v>
      </c>
      <c r="D4" s="6">
        <f>B4+C4</f>
        <v>14.307379424619507</v>
      </c>
    </row>
    <row r="5" spans="1:4" x14ac:dyDescent="0.25">
      <c r="A5" t="s">
        <v>26</v>
      </c>
      <c r="B5" s="6">
        <f>B4*(0.2/1.2)</f>
        <v>1.8932337110677571</v>
      </c>
      <c r="C5" s="6">
        <f>C4*(0.2/1.2)</f>
        <v>0.49132952636882776</v>
      </c>
      <c r="D5" s="6">
        <f t="shared" ref="D5:D7" si="0">B5+C5</f>
        <v>2.384563237436585</v>
      </c>
    </row>
    <row r="6" spans="1:4" x14ac:dyDescent="0.25">
      <c r="A6" t="s">
        <v>27</v>
      </c>
      <c r="B6" s="6">
        <f>B4*'Grossed-up spending'!B11</f>
        <v>7.7479999999999984</v>
      </c>
      <c r="C6" s="6">
        <f>C4*'Grossed-up spending'!B19</f>
        <v>1.444</v>
      </c>
      <c r="D6" s="6">
        <f t="shared" si="0"/>
        <v>9.1919999999999984</v>
      </c>
    </row>
    <row r="7" spans="1:4" x14ac:dyDescent="0.25">
      <c r="A7" t="s">
        <v>31</v>
      </c>
      <c r="B7" s="6">
        <f>B4-(B5+B6)</f>
        <v>1.7181685553387851</v>
      </c>
      <c r="C7" s="6">
        <f>C4-(C5+C6)</f>
        <v>1.0126476318441384</v>
      </c>
      <c r="D7" s="6">
        <f t="shared" si="0"/>
        <v>2.7308161871829233</v>
      </c>
    </row>
    <row r="8" spans="1:4" x14ac:dyDescent="0.25">
      <c r="A8" t="s">
        <v>32</v>
      </c>
      <c r="B8" s="3">
        <f>B7/B4</f>
        <v>0.15125519063797663</v>
      </c>
      <c r="C8" s="3">
        <f>C7/C4</f>
        <v>0.34350592881051872</v>
      </c>
      <c r="D8" s="3">
        <f>D7/D4</f>
        <v>0.19086767088065446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9E3B-6696-449F-B884-04929D567635}">
  <dimension ref="A1:F9"/>
  <sheetViews>
    <sheetView workbookViewId="0">
      <selection activeCell="F5" sqref="F5"/>
    </sheetView>
  </sheetViews>
  <sheetFormatPr defaultRowHeight="15" x14ac:dyDescent="0.25"/>
  <cols>
    <col min="1" max="1" width="27.7109375" customWidth="1"/>
    <col min="2" max="2" width="12" customWidth="1"/>
    <col min="3" max="3" width="16.5703125" customWidth="1"/>
    <col min="4" max="4" width="12.5703125" customWidth="1"/>
    <col min="5" max="5" width="26" customWidth="1"/>
    <col min="6" max="6" width="9.140625" style="11"/>
  </cols>
  <sheetData>
    <row r="1" spans="1:6" x14ac:dyDescent="0.25">
      <c r="A1" s="1" t="s">
        <v>34</v>
      </c>
    </row>
    <row r="3" spans="1:6" x14ac:dyDescent="0.25">
      <c r="A3" s="1"/>
      <c r="B3" s="1" t="s">
        <v>35</v>
      </c>
      <c r="C3" s="1" t="s">
        <v>38</v>
      </c>
      <c r="D3" s="1" t="s">
        <v>39</v>
      </c>
      <c r="E3" s="1" t="s">
        <v>41</v>
      </c>
      <c r="F3" s="12" t="s">
        <v>43</v>
      </c>
    </row>
    <row r="4" spans="1:6" x14ac:dyDescent="0.25">
      <c r="A4" t="s">
        <v>36</v>
      </c>
      <c r="B4" s="2">
        <v>4.5</v>
      </c>
      <c r="C4" s="10">
        <v>2500000000</v>
      </c>
      <c r="D4" t="s">
        <v>40</v>
      </c>
      <c r="E4" s="10">
        <f>C4/20</f>
        <v>125000000</v>
      </c>
      <c r="F4" s="11">
        <f>(E4*B4)/1000000</f>
        <v>562.5</v>
      </c>
    </row>
    <row r="5" spans="1:6" x14ac:dyDescent="0.25">
      <c r="A5" t="s">
        <v>37</v>
      </c>
      <c r="B5" s="2">
        <v>10.5</v>
      </c>
      <c r="C5" s="4">
        <v>3500000</v>
      </c>
      <c r="D5" t="s">
        <v>42</v>
      </c>
      <c r="E5" s="4">
        <f>C5*20</f>
        <v>70000000</v>
      </c>
      <c r="F5" s="11">
        <f>(E5*B5)/1000000</f>
        <v>735</v>
      </c>
    </row>
    <row r="6" spans="1:6" x14ac:dyDescent="0.25">
      <c r="A6" t="s">
        <v>44</v>
      </c>
      <c r="F6" s="11">
        <f>F4+F5</f>
        <v>1297.5</v>
      </c>
    </row>
    <row r="7" spans="1:6" x14ac:dyDescent="0.25">
      <c r="A7" t="s">
        <v>48</v>
      </c>
    </row>
    <row r="8" spans="1:6" x14ac:dyDescent="0.25">
      <c r="A8" t="s">
        <v>49</v>
      </c>
    </row>
    <row r="9" spans="1:6" x14ac:dyDescent="0.25">
      <c r="A9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Grossed-up spending</vt:lpstr>
      <vt:lpstr>legal</vt:lpstr>
      <vt:lpstr>illict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Reed</dc:creator>
  <cp:lastModifiedBy>Damon Morris</cp:lastModifiedBy>
  <dcterms:created xsi:type="dcterms:W3CDTF">2020-12-14T07:45:04Z</dcterms:created>
  <dcterms:modified xsi:type="dcterms:W3CDTF">2021-07-07T15:40:43Z</dcterms:modified>
</cp:coreProperties>
</file>